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210" tabRatio="736"/>
  </bookViews>
  <sheets>
    <sheet name="2018-th year I quarter" sheetId="27" r:id="rId1"/>
    <sheet name="Results of 2017" sheetId="22" r:id="rId2"/>
    <sheet name="Assets" sheetId="6" r:id="rId3"/>
    <sheet name="Dynamics-Assets" sheetId="23" r:id="rId4"/>
    <sheet name="Loan Portfolio" sheetId="9" r:id="rId5"/>
    <sheet name="Dynamics Loan Portfolio" sheetId="24" r:id="rId6"/>
    <sheet name="Deposit Portfolio" sheetId="11" r:id="rId7"/>
    <sheet name="Dynamics - Deposit" sheetId="25" r:id="rId8"/>
    <sheet name="Balance Loan" sheetId="13" r:id="rId9"/>
    <sheet name="Dynamic Balance Capital" sheetId="26" r:id="rId10"/>
    <sheet name="Pure Profit" sheetId="15" r:id="rId11"/>
    <sheet name="Pure Operation Profit" sheetId="16" r:id="rId12"/>
    <sheet name="İnterest incomes" sheetId="17" r:id="rId13"/>
    <sheet name="İnterest expenses" sheetId="18" r:id="rId14"/>
    <sheet name="Non-interest incomes" sheetId="19" r:id="rId15"/>
    <sheet name="Non-interest expenses" sheetId="20" r:id="rId16"/>
    <sheet name="Reserve allocations" sheetId="21" r:id="rId17"/>
  </sheets>
  <calcPr calcId="162913"/>
</workbook>
</file>

<file path=xl/calcChain.xml><?xml version="1.0" encoding="utf-8"?>
<calcChain xmlns="http://schemas.openxmlformats.org/spreadsheetml/2006/main">
  <c r="I2" i="9" l="1"/>
  <c r="J2" i="9" s="1"/>
  <c r="I3" i="9"/>
  <c r="J3" i="9" s="1"/>
  <c r="I4" i="9"/>
  <c r="J4" i="9" s="1"/>
  <c r="I5" i="9"/>
  <c r="J5" i="9" s="1"/>
  <c r="I6" i="9"/>
  <c r="J6" i="9" s="1"/>
  <c r="I7" i="9"/>
  <c r="J7" i="9" s="1"/>
  <c r="I8" i="9"/>
  <c r="J8" i="9" s="1"/>
  <c r="I9" i="9"/>
  <c r="J9" i="9" s="1"/>
  <c r="I10" i="9"/>
  <c r="J10" i="9" s="1"/>
  <c r="I11" i="9"/>
  <c r="J11" i="9" s="1"/>
  <c r="I12" i="9"/>
  <c r="J12" i="9" s="1"/>
  <c r="I13" i="9"/>
  <c r="J13" i="9" s="1"/>
  <c r="I14" i="9"/>
  <c r="J14" i="9" s="1"/>
  <c r="I15" i="9"/>
  <c r="J15" i="9" s="1"/>
  <c r="I16" i="9"/>
  <c r="J16" i="9" s="1"/>
  <c r="I17" i="9"/>
  <c r="J17" i="9" s="1"/>
  <c r="I18" i="9"/>
  <c r="J18" i="9" s="1"/>
  <c r="I19" i="9"/>
  <c r="J19" i="9" s="1"/>
  <c r="I21" i="9"/>
  <c r="J21" i="9" s="1"/>
  <c r="I22" i="9"/>
  <c r="J22" i="9" s="1"/>
  <c r="I23" i="9"/>
  <c r="J23" i="9" s="1"/>
  <c r="I24" i="9"/>
  <c r="J24" i="9" s="1"/>
  <c r="I25" i="9"/>
  <c r="J25" i="9" s="1"/>
  <c r="I26" i="9"/>
  <c r="J26" i="9" s="1"/>
  <c r="I27" i="9"/>
  <c r="J27" i="9" s="1"/>
  <c r="I28" i="9"/>
  <c r="J28" i="9" s="1"/>
  <c r="I29" i="9"/>
  <c r="J29" i="9" s="1"/>
  <c r="I30" i="9"/>
  <c r="J30" i="9" s="1"/>
  <c r="I3" i="11"/>
  <c r="J3" i="11" s="1"/>
  <c r="I4" i="11"/>
  <c r="J4" i="11" s="1"/>
  <c r="I5" i="11"/>
  <c r="J5" i="11" s="1"/>
  <c r="I6" i="11"/>
  <c r="J6" i="11" s="1"/>
  <c r="I7" i="11"/>
  <c r="J7" i="11" s="1"/>
  <c r="I9" i="11"/>
  <c r="J9" i="11" s="1"/>
  <c r="I10" i="11"/>
  <c r="J10" i="11" s="1"/>
  <c r="I11" i="11"/>
  <c r="J11" i="11" s="1"/>
  <c r="I12" i="11"/>
  <c r="J12" i="11" s="1"/>
  <c r="I13" i="11"/>
  <c r="J13" i="11" s="1"/>
  <c r="I14" i="11"/>
  <c r="J14" i="11" s="1"/>
  <c r="I15" i="11"/>
  <c r="J15" i="11" s="1"/>
  <c r="I16" i="11"/>
  <c r="J16" i="11" s="1"/>
  <c r="I17" i="11"/>
  <c r="J17" i="11" s="1"/>
  <c r="I18" i="11"/>
  <c r="J18" i="11" s="1"/>
  <c r="I19" i="11"/>
  <c r="J19" i="11" s="1"/>
  <c r="J20" i="11"/>
  <c r="I21" i="11"/>
  <c r="J21" i="11" s="1"/>
  <c r="I22" i="11"/>
  <c r="J22" i="11" s="1"/>
  <c r="I23" i="11"/>
  <c r="J23" i="11" s="1"/>
  <c r="I24" i="11"/>
  <c r="J24" i="11" s="1"/>
  <c r="I25" i="11"/>
  <c r="J25" i="11" s="1"/>
  <c r="I26" i="11"/>
  <c r="J26" i="11" s="1"/>
  <c r="I27" i="11"/>
  <c r="J27" i="11" s="1"/>
  <c r="I28" i="11"/>
  <c r="J28" i="11" s="1"/>
  <c r="I29" i="11"/>
  <c r="J29" i="11" s="1"/>
  <c r="I30" i="11"/>
  <c r="J30" i="11" s="1"/>
  <c r="I2" i="13"/>
  <c r="J2" i="13" s="1"/>
  <c r="I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3" i="6"/>
  <c r="J3" i="6" s="1"/>
  <c r="I5" i="6"/>
  <c r="J5" i="6" s="1"/>
  <c r="I6" i="6"/>
  <c r="J6" i="6" s="1"/>
  <c r="I7" i="6"/>
  <c r="J7" i="6" s="1"/>
  <c r="I8" i="6"/>
  <c r="J8" i="6" s="1"/>
  <c r="I9" i="6"/>
  <c r="J9" i="6" s="1"/>
  <c r="I10" i="6"/>
  <c r="J10" i="6" s="1"/>
  <c r="I11" i="6"/>
  <c r="J11" i="6" s="1"/>
  <c r="I12" i="6"/>
  <c r="J12" i="6" s="1"/>
  <c r="I13" i="6"/>
  <c r="J13" i="6" s="1"/>
  <c r="I14" i="6"/>
  <c r="J14" i="6" s="1"/>
  <c r="I15" i="6"/>
  <c r="J15" i="6" s="1"/>
  <c r="I16" i="6"/>
  <c r="J16" i="6" s="1"/>
  <c r="I17" i="6"/>
  <c r="J17" i="6" s="1"/>
  <c r="I18" i="6"/>
  <c r="J18" i="6" s="1"/>
  <c r="I19" i="6"/>
  <c r="J19" i="6" s="1"/>
  <c r="I20" i="6"/>
  <c r="J20" i="6" s="1"/>
  <c r="I22" i="6"/>
  <c r="J22" i="6" s="1"/>
  <c r="I23" i="6"/>
  <c r="J23" i="6" s="1"/>
  <c r="I24" i="6"/>
  <c r="J24" i="6" s="1"/>
  <c r="I25" i="6"/>
  <c r="J25" i="6" s="1"/>
  <c r="I26" i="6"/>
  <c r="J26" i="6" s="1"/>
  <c r="I27" i="6"/>
  <c r="J27" i="6" s="1"/>
  <c r="I28" i="6"/>
  <c r="J28" i="6" s="1"/>
  <c r="I29" i="6"/>
  <c r="J29" i="6" s="1"/>
  <c r="I30" i="6"/>
  <c r="J30" i="6" s="1"/>
  <c r="I31" i="6"/>
  <c r="J31" i="6" s="1"/>
  <c r="I32" i="6"/>
  <c r="J32" i="6" s="1"/>
  <c r="D18" i="20"/>
  <c r="D15" i="20"/>
  <c r="D11" i="19"/>
  <c r="D12" i="17"/>
  <c r="D8" i="11"/>
  <c r="I8" i="11" s="1"/>
  <c r="J8" i="11" s="1"/>
  <c r="D2" i="11"/>
  <c r="H16" i="27" l="1"/>
  <c r="P7" i="27"/>
  <c r="O7" i="27"/>
  <c r="Q7" i="27" s="1"/>
  <c r="E8" i="27" l="1"/>
  <c r="J4" i="13"/>
  <c r="J7" i="13"/>
  <c r="J8" i="13"/>
  <c r="J10" i="13"/>
  <c r="J12" i="13"/>
  <c r="J14" i="13"/>
  <c r="J15" i="13"/>
  <c r="J16" i="13"/>
  <c r="J18" i="13"/>
  <c r="J20" i="13"/>
  <c r="J3" i="13"/>
  <c r="J5" i="13"/>
  <c r="J9" i="13"/>
  <c r="J11" i="13"/>
  <c r="J13" i="13"/>
  <c r="J17" i="13"/>
  <c r="I19" i="13"/>
  <c r="J19" i="13" s="1"/>
  <c r="I21" i="13"/>
  <c r="J21" i="13" s="1"/>
  <c r="I22" i="13"/>
  <c r="I23" i="13"/>
  <c r="J23" i="13" s="1"/>
  <c r="I24" i="13"/>
  <c r="I25" i="13"/>
  <c r="J25" i="13" s="1"/>
  <c r="I26" i="13"/>
  <c r="I27" i="13"/>
  <c r="J27" i="13" s="1"/>
  <c r="I28" i="13"/>
  <c r="I29" i="13"/>
  <c r="J29" i="13" s="1"/>
  <c r="I30" i="13"/>
  <c r="I31" i="13"/>
  <c r="J31" i="13" s="1"/>
  <c r="I31" i="11"/>
  <c r="I31" i="9"/>
  <c r="J31" i="9" s="1"/>
  <c r="I4" i="6"/>
  <c r="J30" i="13" l="1"/>
  <c r="J28" i="13"/>
  <c r="J26" i="13"/>
  <c r="J24" i="13"/>
  <c r="J22" i="13"/>
  <c r="J6" i="13"/>
  <c r="J31" i="11"/>
  <c r="J4" i="6"/>
  <c r="C15" i="20"/>
  <c r="C29" i="20"/>
  <c r="C9" i="20"/>
  <c r="C12" i="19"/>
  <c r="C11" i="19"/>
  <c r="C27" i="19"/>
  <c r="C2" i="11"/>
  <c r="I2" i="11" s="1"/>
  <c r="J2" i="11" s="1"/>
  <c r="H25" i="27" l="1"/>
  <c r="L25" i="27"/>
  <c r="L19" i="27" l="1"/>
  <c r="K19" i="27"/>
  <c r="I19" i="27"/>
  <c r="O15" i="27"/>
  <c r="Q15" i="27" s="1"/>
  <c r="P15" i="27"/>
  <c r="O16" i="27"/>
  <c r="Q16" i="27" s="1"/>
  <c r="P16" i="27"/>
  <c r="O17" i="27"/>
  <c r="Q17" i="27" s="1"/>
  <c r="P17" i="27"/>
  <c r="O18" i="27"/>
  <c r="P18" i="27"/>
  <c r="Q18" i="27"/>
  <c r="O19" i="27"/>
  <c r="Q19" i="27" s="1"/>
  <c r="P19" i="27"/>
  <c r="O20" i="27"/>
  <c r="Q20" i="27" s="1"/>
  <c r="P20" i="27"/>
  <c r="O21" i="27"/>
  <c r="Q21" i="27" s="1"/>
  <c r="P21" i="27"/>
  <c r="O22" i="27"/>
  <c r="Q22" i="27" s="1"/>
  <c r="P22" i="27"/>
  <c r="O23" i="27"/>
  <c r="Q23" i="27" s="1"/>
  <c r="P23" i="27"/>
  <c r="O24" i="27"/>
  <c r="P24" i="27"/>
  <c r="Q24" i="27"/>
  <c r="O25" i="27"/>
  <c r="P25" i="27"/>
  <c r="Q25" i="27"/>
  <c r="O26" i="27"/>
  <c r="Q26" i="27" s="1"/>
  <c r="P26" i="27"/>
  <c r="O27" i="27"/>
  <c r="P27" i="27"/>
  <c r="Q27" i="27"/>
  <c r="O28" i="27"/>
  <c r="P28" i="27"/>
  <c r="Q28" i="27"/>
  <c r="O29" i="27"/>
  <c r="Q29" i="27" s="1"/>
  <c r="P29" i="27"/>
  <c r="O30" i="27"/>
  <c r="Q30" i="27" s="1"/>
  <c r="P30" i="27"/>
  <c r="O31" i="27"/>
  <c r="P31" i="27"/>
  <c r="Q31" i="27"/>
  <c r="E14" i="27" l="1"/>
  <c r="H13" i="27"/>
  <c r="P2" i="27"/>
  <c r="P3" i="27"/>
  <c r="P4" i="27"/>
  <c r="P6" i="27"/>
  <c r="P8" i="27"/>
  <c r="P9" i="27"/>
  <c r="P10" i="27"/>
  <c r="P11" i="27"/>
  <c r="P12" i="27"/>
  <c r="P13" i="27"/>
  <c r="P14" i="27"/>
  <c r="O2" i="27"/>
  <c r="Q2" i="27" s="1"/>
  <c r="O3" i="27"/>
  <c r="Q3" i="27" s="1"/>
  <c r="O4" i="27"/>
  <c r="Q4" i="27" s="1"/>
  <c r="O5" i="27"/>
  <c r="O6" i="27"/>
  <c r="Q6" i="27" s="1"/>
  <c r="O8" i="27"/>
  <c r="Q8" i="27" s="1"/>
  <c r="O9" i="27"/>
  <c r="Q9" i="27" s="1"/>
  <c r="O10" i="27"/>
  <c r="Q10" i="27" s="1"/>
  <c r="O11" i="27"/>
  <c r="Q11" i="27" s="1"/>
  <c r="O12" i="27"/>
  <c r="Q12" i="27" s="1"/>
  <c r="O13" i="27"/>
  <c r="Q13" i="27" s="1"/>
  <c r="O14" i="27"/>
  <c r="Q14" i="27" s="1"/>
  <c r="H5" i="27" l="1"/>
  <c r="P5" i="27" l="1"/>
  <c r="Q5" i="27"/>
  <c r="K31" i="22" l="1"/>
  <c r="H31" i="22" s="1"/>
  <c r="H6" i="22"/>
  <c r="L6" i="22"/>
  <c r="H21" i="22"/>
  <c r="H14" i="22"/>
  <c r="L14" i="22"/>
  <c r="K14" i="22"/>
  <c r="H7" i="22"/>
  <c r="H23" i="22" l="1"/>
  <c r="K21" i="22"/>
  <c r="L21" i="22"/>
  <c r="E10" i="22" l="1"/>
</calcChain>
</file>

<file path=xl/sharedStrings.xml><?xml version="1.0" encoding="utf-8"?>
<sst xmlns="http://schemas.openxmlformats.org/spreadsheetml/2006/main" count="609" uniqueCount="57">
  <si>
    <t>AccessBank QSC</t>
  </si>
  <si>
    <t>AFB Bank ASC</t>
  </si>
  <si>
    <t>AGBank ASC</t>
  </si>
  <si>
    <t>Amrahbank ASC</t>
  </si>
  <si>
    <t>AtaBank ASC</t>
  </si>
  <si>
    <t>Azər Türk Bank ASC</t>
  </si>
  <si>
    <t>Azərbaycan Sənaye Bankı ASC</t>
  </si>
  <si>
    <t>Bank Avrasiya ASC</t>
  </si>
  <si>
    <t>Bank BTB ASC</t>
  </si>
  <si>
    <t>Bank Melli İran Bakı filialı</t>
  </si>
  <si>
    <t>Bank Respublika ASC</t>
  </si>
  <si>
    <t>Bank VTB (Azərbaycan) ASC</t>
  </si>
  <si>
    <t>Expressbank ASC</t>
  </si>
  <si>
    <t>Kapital Bank ASC</t>
  </si>
  <si>
    <t>Muğanbank ASC</t>
  </si>
  <si>
    <t>Naxçıvanbank ASC</t>
  </si>
  <si>
    <t>NBCBank ASC</t>
  </si>
  <si>
    <t>Pakistan Milli Bankı NBP Bakı filialı</t>
  </si>
  <si>
    <t>PAŞA Bank ASC</t>
  </si>
  <si>
    <t>Rabitəbank ASC</t>
  </si>
  <si>
    <t>TuranBank ASC</t>
  </si>
  <si>
    <t>Unibank KB ASC</t>
  </si>
  <si>
    <t>Xalq Bank ASC</t>
  </si>
  <si>
    <t>Yapı Kredi Bank Azərbaycan QSC</t>
  </si>
  <si>
    <t>Günay Bank ASC</t>
  </si>
  <si>
    <t>Azərbaycan Beynəlxalq Bankı ASC</t>
  </si>
  <si>
    <t>Bank of  Baku ASC</t>
  </si>
  <si>
    <t>Nikoil Bank İKB ASC</t>
  </si>
  <si>
    <t xml:space="preserve">Silk Vey Bank ASC </t>
  </si>
  <si>
    <t>Ziraat Bank Azərbaycan ASC</t>
  </si>
  <si>
    <t>=</t>
  </si>
  <si>
    <t>Mənfəət vergisi</t>
  </si>
  <si>
    <t>XƏM düstur</t>
  </si>
  <si>
    <t>Sütun1</t>
  </si>
  <si>
    <t>Sütun2</t>
  </si>
  <si>
    <t>IVR/2017</t>
  </si>
  <si>
    <t>IR/2018</t>
  </si>
  <si>
    <t xml:space="preserve">Assets (mln.manats)
</t>
  </si>
  <si>
    <t>Deposit Portfolio
(mln. manats)</t>
  </si>
  <si>
    <t xml:space="preserve">Total Loans 
(mln. manats) </t>
  </si>
  <si>
    <t>Balance Capital
(mln. manats)</t>
  </si>
  <si>
    <t>Pure Profit 
 (mln. manats)</t>
  </si>
  <si>
    <t>Pure Operation Profit 
(mln. manats)</t>
  </si>
  <si>
    <t>Interest incomes 
 (mln. manats)</t>
  </si>
  <si>
    <t>Interest expenses 
 (mln. manats)</t>
  </si>
  <si>
    <t>Non-interest incomes
(mln. manats)</t>
  </si>
  <si>
    <t>Non-interest expenses 
(mln. manats)</t>
  </si>
  <si>
    <t>Reserves allocations for be paid of possible losses on assets
(mln. manats)</t>
  </si>
  <si>
    <t>Assets (mln.manats)</t>
  </si>
  <si>
    <t>Reserves allocations for be paid of possible losses on assets (mln.manats)</t>
  </si>
  <si>
    <t xml:space="preserve">Total Loans
(mln. manats) </t>
  </si>
  <si>
    <t>Banks</t>
  </si>
  <si>
    <t>Number</t>
  </si>
  <si>
    <t>Pure loan</t>
  </si>
  <si>
    <t xml:space="preserve">İnteres </t>
  </si>
  <si>
    <t>In the first quarter of 2018
Definitely dynamics -yearly</t>
  </si>
  <si>
    <t>In the first quarter of 2018
Delative dynamics -yearly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</si>
</sst>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scheme val="minor"/>
    </font>
    <font>
      <sz val="11"/>
      <color theme="1"/>
      <name val="Calibri"/>
      <family val="2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0" fontId="1" fillId="0" borderId="0" xfId="0" applyFont="1"/>
    <xf numFmtId="0" fontId="1" fillId="0" borderId="0" xfId="0" applyFont="1" applyFill="1"/>
    <xf numFmtId="165" fontId="0" fillId="2" borderId="0" xfId="0" applyNumberFormat="1" applyFill="1"/>
    <xf numFmtId="165" fontId="0" fillId="0" borderId="0" xfId="0" applyNumberFormat="1" applyFill="1"/>
    <xf numFmtId="0" fontId="1" fillId="2" borderId="0" xfId="0" applyFont="1" applyFill="1"/>
    <xf numFmtId="165" fontId="0" fillId="3" borderId="0" xfId="0" applyNumberFormat="1" applyFill="1"/>
    <xf numFmtId="0" fontId="0" fillId="3" borderId="0" xfId="0" applyFill="1"/>
    <xf numFmtId="0" fontId="1" fillId="0" borderId="1" xfId="0" applyFont="1" applyBorder="1"/>
    <xf numFmtId="0" fontId="0" fillId="0" borderId="1" xfId="0" applyFont="1" applyBorder="1"/>
    <xf numFmtId="0" fontId="3" fillId="4" borderId="0" xfId="0" applyFont="1" applyFill="1" applyBorder="1"/>
    <xf numFmtId="166" fontId="0" fillId="0" borderId="0" xfId="1" applyNumberFormat="1" applyFont="1"/>
    <xf numFmtId="166" fontId="0" fillId="0" borderId="1" xfId="1" applyNumberFormat="1" applyFont="1" applyBorder="1"/>
    <xf numFmtId="9" fontId="0" fillId="0" borderId="0" xfId="1" applyFont="1"/>
    <xf numFmtId="0" fontId="0" fillId="2" borderId="0" xfId="0" applyFill="1"/>
    <xf numFmtId="0" fontId="4" fillId="4" borderId="0" xfId="0" applyFont="1" applyFill="1" applyBorder="1" applyAlignment="1">
      <alignment wrapText="1"/>
    </xf>
    <xf numFmtId="2" fontId="0" fillId="0" borderId="1" xfId="1" applyNumberFormat="1" applyFont="1" applyBorder="1"/>
    <xf numFmtId="165" fontId="0" fillId="5" borderId="0" xfId="0" applyNumberFormat="1" applyFill="1"/>
    <xf numFmtId="165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/>
    <xf numFmtId="165" fontId="0" fillId="0" borderId="0" xfId="0" applyNumberFormat="1"/>
    <xf numFmtId="166" fontId="0" fillId="0" borderId="0" xfId="1" applyNumberFormat="1" applyFont="1"/>
    <xf numFmtId="166" fontId="0" fillId="0" borderId="1" xfId="1" applyNumberFormat="1" applyFont="1" applyBorder="1"/>
    <xf numFmtId="2" fontId="0" fillId="0" borderId="1" xfId="1" applyNumberFormat="1" applyFont="1" applyBorder="1"/>
    <xf numFmtId="4" fontId="0" fillId="0" borderId="0" xfId="2" applyNumberFormat="1" applyFont="1"/>
    <xf numFmtId="166" fontId="5" fillId="0" borderId="1" xfId="1" applyNumberFormat="1" applyFont="1" applyBorder="1"/>
    <xf numFmtId="165" fontId="5" fillId="0" borderId="0" xfId="0" applyNumberFormat="1" applyFont="1"/>
    <xf numFmtId="0" fontId="6" fillId="0" borderId="1" xfId="0" applyFont="1" applyBorder="1"/>
    <xf numFmtId="165" fontId="0" fillId="0" borderId="0" xfId="0" applyNumberFormat="1" applyFill="1" applyAlignment="1">
      <alignment horizontal="right" vertical="top"/>
    </xf>
    <xf numFmtId="0" fontId="0" fillId="0" borderId="0" xfId="0" applyFill="1"/>
    <xf numFmtId="0" fontId="3" fillId="4" borderId="0" xfId="0" applyFont="1" applyFill="1" applyBorder="1" applyAlignment="1">
      <alignment vertical="center"/>
    </xf>
    <xf numFmtId="166" fontId="0" fillId="0" borderId="0" xfId="1" applyNumberFormat="1" applyFont="1" applyBorder="1"/>
    <xf numFmtId="2" fontId="0" fillId="0" borderId="0" xfId="1" applyNumberFormat="1" applyFont="1" applyBorder="1"/>
    <xf numFmtId="165" fontId="0" fillId="0" borderId="1" xfId="0" applyNumberFormat="1" applyBorder="1"/>
  </cellXfs>
  <cellStyles count="3">
    <cellStyle name="Обычный" xfId="0" builtinId="0"/>
    <cellStyle name="Процентный" xfId="1" builtinId="5"/>
    <cellStyle name="Финансовый" xfId="2" builtinId="3"/>
  </cellStyles>
  <dxfs count="87">
    <dxf>
      <numFmt numFmtId="165" formatCode="0.0"/>
      <fill>
        <patternFill patternType="none">
          <fgColor indexed="64"/>
          <bgColor indexed="65"/>
        </patternFill>
      </fill>
    </dxf>
    <dxf>
      <numFmt numFmtId="165" formatCode="0.0"/>
    </dxf>
    <dxf>
      <font>
        <b/>
      </font>
    </dxf>
    <dxf>
      <numFmt numFmtId="165" formatCode="0.0"/>
      <fill>
        <patternFill patternType="none">
          <fgColor indexed="64"/>
          <bgColor indexed="65"/>
        </patternFill>
      </fill>
    </dxf>
    <dxf>
      <numFmt numFmtId="165" formatCode="0.0"/>
    </dxf>
    <dxf>
      <font>
        <b/>
      </font>
    </dxf>
    <dxf>
      <font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5" formatCode="0.0"/>
    </dxf>
    <dxf>
      <font>
        <b/>
      </font>
    </dxf>
    <dxf>
      <numFmt numFmtId="165" formatCode="0.0"/>
      <fill>
        <patternFill patternType="none">
          <fgColor indexed="64"/>
          <bgColor indexed="65"/>
        </patternFill>
      </fill>
    </dxf>
    <dxf>
      <numFmt numFmtId="165" formatCode="0.0"/>
    </dxf>
    <dxf>
      <font>
        <b/>
      </font>
    </dxf>
    <dxf>
      <font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5" formatCode="0.0"/>
    </dxf>
    <dxf>
      <font>
        <b/>
      </font>
    </dxf>
    <dxf>
      <numFmt numFmtId="165" formatCode="0.0"/>
      <fill>
        <patternFill patternType="none">
          <fgColor indexed="64"/>
          <bgColor indexed="65"/>
        </patternFill>
      </fill>
    </dxf>
    <dxf>
      <numFmt numFmtId="165" formatCode="0.0"/>
    </dxf>
    <dxf>
      <font>
        <b/>
      </font>
    </dxf>
    <dxf>
      <font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5" formatCode="0.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numFmt numFmtId="165" formatCode="0.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numFmt numFmtId="165" formatCode="0.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5" formatCode="0.0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numFmt numFmtId="165" formatCode="0.0"/>
    </dxf>
    <dxf>
      <font>
        <b/>
      </font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font>
        <b/>
      </font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numFmt numFmtId="165" formatCode="0.0"/>
    </dxf>
    <dxf>
      <numFmt numFmtId="165" formatCode="0.0"/>
      <fill>
        <patternFill patternType="solid">
          <fgColor indexed="64"/>
          <bgColor theme="4" tint="0.79998168889431442"/>
        </patternFill>
      </fill>
    </dxf>
    <dxf>
      <numFmt numFmtId="165" formatCode="0.0"/>
      <fill>
        <patternFill patternType="solid">
          <fgColor indexed="64"/>
          <bgColor theme="4" tint="0.79998168889431442"/>
        </patternFill>
      </fill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font>
        <b/>
      </font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le2572" displayName="Table2572" ref="A1:Q31" totalsRowShown="0">
  <autoFilter ref="A1:Q31"/>
  <sortState ref="A2:L33">
    <sortCondition ref="A1:A33"/>
  </sortState>
  <tableColumns count="17">
    <tableColumn id="1" name="Number" dataDxfId="86"/>
    <tableColumn id="2" name="Banks" dataDxfId="85"/>
    <tableColumn id="3" name="Assets (mln.manats)_x000a_" dataDxfId="84"/>
    <tableColumn id="4" name="Total Loans _x000a_(mln. manats) " dataDxfId="83"/>
    <tableColumn id="5" name="Deposit Portfolio_x000a_(mln. manats)" dataDxfId="82"/>
    <tableColumn id="6" name="Balance Capital_x000a_(mln. manats)" dataDxfId="81"/>
    <tableColumn id="7" name="Pure Profit _x000a_ (mln. manats)" dataDxfId="80"/>
    <tableColumn id="8" name="Pure Operation Profit _x000a_(mln. manats)" dataDxfId="79"/>
    <tableColumn id="9" name="Interest incomes _x000a_ (mln. manats)" dataDxfId="78"/>
    <tableColumn id="10" name="Interest expenses _x000a_ (mln. manats)" dataDxfId="77"/>
    <tableColumn id="11" name="Non-interest incomes_x000a_(mln. manats)" dataDxfId="76"/>
    <tableColumn id="12" name="Non-interest expenses _x000a_(mln. manats)" dataDxfId="75"/>
    <tableColumn id="13" name="Reserves allocations for be paid of possible losses on assets_x000a_(mln. manats)" dataDxfId="74"/>
    <tableColumn id="14" name="Mənfəət vergisi" dataDxfId="73"/>
    <tableColumn id="15" name="XƏM düstur" dataDxfId="72">
      <calculatedColumnFormula>Table2572[[#This Row],[Interest incomes 
 (mln. manats)]]+Table2572[[#This Row],[Non-interest incomes
(mln. manats)]]-Table2572[[#This Row],[Interest expenses 
 (mln. manats)]]-Table2572[[#This Row],[Non-interest expenses 
(mln. manats)]]</calculatedColumnFormula>
    </tableColumn>
    <tableColumn id="16" name="Sütun1" dataDxfId="71">
      <calculatedColumnFormula>Table2572[[#This Row],[Pure Profit 
 (mln. manats)]]-Table2572[[#This Row],[Pure Operation Profit 
(mln. manats)]]+Table2572[[#This Row],[Reserves allocations for be paid of possible losses on assets
(mln. manats)]]+Table2572[[#This Row],[Mənfəət vergisi]]</calculatedColumnFormula>
    </tableColumn>
    <tableColumn id="17" name="Sütun2" dataDxfId="70">
      <calculatedColumnFormula>Table2572[[#This Row],[Pure Operation Profit 
(mln. manats)]]-Table2572[[#This Row],[XƏM düstur]]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28" name="Table28" displayName="Table28" ref="A1:D31" totalsRowShown="0" headerRowDxfId="26" tableBorderDxfId="25">
  <autoFilter ref="A1:D31"/>
  <sortState ref="A2:D31">
    <sortCondition descending="1" ref="C1:C31"/>
  </sortState>
  <tableColumns count="4">
    <tableColumn id="1" name="Number" dataDxfId="24"/>
    <tableColumn id="2" name="Banks" dataDxfId="23"/>
    <tableColumn id="5" name="In the first quarter of 2018_x000a_Delative dynamics -yearly" dataDxfId="22"/>
    <tableColumn id="6" name="In the first quarter of 2018_x000a_Definitely dynamics -yearly" dataDxfId="21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id="22" name="Table41113141516181923" displayName="Table41113141516181923" ref="A1:D31" totalsRowShown="0">
  <autoFilter ref="A1:D31"/>
  <sortState ref="A2:D31">
    <sortCondition descending="1" ref="D1:D31"/>
  </sortState>
  <tableColumns count="4">
    <tableColumn id="1" name="Number"/>
    <tableColumn id="2" name="Banks" dataDxfId="20"/>
    <tableColumn id="3" name="IVR/2017" dataDxfId="19"/>
    <tableColumn id="7" name="IR/2018" dataDxfId="18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id="21" name="Table41113141516181922" displayName="Table41113141516181922" ref="A1:D31" totalsRowShown="0">
  <autoFilter ref="A1:D31"/>
  <sortState ref="A2:D31">
    <sortCondition descending="1" ref="D1:D31"/>
  </sortState>
  <tableColumns count="4">
    <tableColumn id="1" name="Number"/>
    <tableColumn id="2" name="Banks" dataDxfId="17"/>
    <tableColumn id="7" name="IVR/2017" dataDxfId="16"/>
    <tableColumn id="5" name="IR/2018" dataDxfId="15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id="20" name="Table41113141516181921" displayName="Table41113141516181921" ref="A1:D31" totalsRowShown="0">
  <autoFilter ref="A1:D31"/>
  <sortState ref="A2:D31">
    <sortCondition descending="1" ref="D1:D31"/>
  </sortState>
  <tableColumns count="4">
    <tableColumn id="1" name="Number"/>
    <tableColumn id="2" name="Banks" dataDxfId="14"/>
    <tableColumn id="3" name="IVR/2017" dataDxfId="13"/>
    <tableColumn id="7" name="IR/2018" dataDxfId="12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id="18" name="Table41113141516181919" displayName="Table41113141516181919" ref="A1:D31" totalsRowShown="0">
  <autoFilter ref="A1:D31"/>
  <sortState ref="A2:D31">
    <sortCondition descending="1" ref="D1:D31"/>
  </sortState>
  <tableColumns count="4">
    <tableColumn id="1" name="Number"/>
    <tableColumn id="2" name="Banks" dataDxfId="11"/>
    <tableColumn id="7" name="IVR/2017" dataDxfId="10"/>
    <tableColumn id="4" name="IR/2018" dataDxfId="9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id="12" name="Table41113141516181913" displayName="Table41113141516181913" ref="A1:D31" totalsRowShown="0">
  <autoFilter ref="A1:D31"/>
  <sortState ref="A2:D31">
    <sortCondition descending="1" ref="D1:D31"/>
  </sortState>
  <tableColumns count="4">
    <tableColumn id="1" name="Number"/>
    <tableColumn id="2" name="Banks" dataDxfId="8"/>
    <tableColumn id="3" name="IVR/2017" dataDxfId="7"/>
    <tableColumn id="7" name="IR/2018" dataDxfId="6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id="10" name="Table41113141516181911" displayName="Table41113141516181911" ref="A1:D31" totalsRowShown="0">
  <autoFilter ref="A1:D31"/>
  <sortState ref="A2:D31">
    <sortCondition descending="1" ref="D1:D31"/>
  </sortState>
  <tableColumns count="4">
    <tableColumn id="1" name="Number"/>
    <tableColumn id="2" name="Banks" dataDxfId="5"/>
    <tableColumn id="7" name="IVR/2017" dataDxfId="4"/>
    <tableColumn id="4" name="IR/2018" dataDxfId="3"/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id="19" name="Table411131415161819" displayName="Table411131415161819" ref="A1:D31" totalsRowShown="0">
  <autoFilter ref="A1:D31"/>
  <sortState ref="A2:D31">
    <sortCondition descending="1" ref="D1:D31"/>
  </sortState>
  <tableColumns count="4">
    <tableColumn id="1" name="Number"/>
    <tableColumn id="2" name="Banks" dataDxfId="2"/>
    <tableColumn id="7" name="IVR/2017" dataDxfId="1"/>
    <tableColumn id="4" name="IR/2018" data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6" name="Table257" displayName="Table257" ref="A1:M33" totalsRowShown="0">
  <autoFilter ref="A1:M33"/>
  <sortState ref="A2:L33">
    <sortCondition ref="A1:A33"/>
  </sortState>
  <tableColumns count="13">
    <tableColumn id="1" name="Number" dataDxfId="69"/>
    <tableColumn id="2" name="Banks" dataDxfId="68"/>
    <tableColumn id="3" name="Assets (mln.manats)" dataDxfId="67"/>
    <tableColumn id="4" name="Total Loans_x000a_(mln. manats) " dataDxfId="66"/>
    <tableColumn id="5" name="Deposit Portfolio_x000a_(mln. manats)" dataDxfId="65"/>
    <tableColumn id="6" name="Balance Capital_x000a_(mln. manats)" dataDxfId="64"/>
    <tableColumn id="7" name="Pure Profit _x000a_ (mln. manats)" dataDxfId="63"/>
    <tableColumn id="8" name="Pure Operation Profit _x000a_(mln. manats)" dataDxfId="62"/>
    <tableColumn id="9" name="Interest incomes _x000a_ (mln. manats)" dataDxfId="61"/>
    <tableColumn id="10" name="Interest expenses _x000a_ (mln. manats)" dataDxfId="60"/>
    <tableColumn id="11" name="Non-interest incomes_x000a_(mln. manats)" dataDxfId="59"/>
    <tableColumn id="12" name="Non-interest expenses _x000a_(mln. manats)" dataDxfId="58"/>
    <tableColumn id="13" name="Reserves allocations for be paid of possible losses on assets (mln.manats)" dataDxfId="57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27" name="Table41113141516181928" displayName="Table41113141516181928" ref="A2:D32" totalsRowShown="0">
  <autoFilter ref="A2:D32"/>
  <sortState ref="A3:D32">
    <sortCondition descending="1" ref="D2:D32"/>
  </sortState>
  <tableColumns count="4">
    <tableColumn id="1" name="Number"/>
    <tableColumn id="2" name="Banks" dataDxfId="56"/>
    <tableColumn id="3" name="IVR/2017" dataDxfId="55"/>
    <tableColumn id="7" name="IR/2018" dataDxfId="54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29" name="Table29" displayName="Table29" ref="A1:D31" totalsRowShown="0" headerRowDxfId="53" tableBorderDxfId="52">
  <autoFilter ref="A1:D31"/>
  <sortState ref="A2:D31">
    <sortCondition descending="1" ref="C1:C31"/>
  </sortState>
  <tableColumns count="4">
    <tableColumn id="1" name="Number" dataDxfId="51"/>
    <tableColumn id="2" name="Banks" dataDxfId="50"/>
    <tableColumn id="3" name="In the first quarter of 2018_x000a_Delative dynamics -yearly" dataDxfId="49"/>
    <tableColumn id="4" name="In the first quarter of 2018_x000a_Definitely dynamics -yearly" dataDxfId="48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26" name="Table41113141516181927" displayName="Table41113141516181927" ref="A1:D31" totalsRowShown="0">
  <autoFilter ref="A1:D31"/>
  <sortState ref="A2:D31">
    <sortCondition descending="1" ref="D1:D31"/>
  </sortState>
  <tableColumns count="4">
    <tableColumn id="1" name="Number"/>
    <tableColumn id="2" name="Banks" dataDxfId="47"/>
    <tableColumn id="3" name="IVR/2017" dataDxfId="46"/>
    <tableColumn id="7" name="IR/2018" dataDxfId="45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30" name="Table30" displayName="Table30" ref="A1:D31" totalsRowShown="0" headerRowDxfId="44" tableBorderDxfId="43">
  <autoFilter ref="A1:D31"/>
  <sortState ref="A2:D31">
    <sortCondition descending="1" ref="C1:C31"/>
  </sortState>
  <tableColumns count="4">
    <tableColumn id="1" name="Number" dataDxfId="42"/>
    <tableColumn id="2" name="Banks" dataDxfId="41"/>
    <tableColumn id="3" name="In the first quarter of 2018_x000a_Delative dynamics -yearly" dataDxfId="40"/>
    <tableColumn id="4" name="In the first quarter of 2018_x000a_Definitely dynamics -yearly" dataDxfId="39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25" name="Table41113141516181926" displayName="Table41113141516181926" ref="A1:D31" totalsRowShown="0">
  <autoFilter ref="A1:D31"/>
  <sortState ref="A2:D31">
    <sortCondition descending="1" ref="D1:D31"/>
  </sortState>
  <tableColumns count="4">
    <tableColumn id="1" name="Number"/>
    <tableColumn id="2" name="Banks" dataDxfId="38"/>
    <tableColumn id="7" name="IVR/2017" dataDxfId="37"/>
    <tableColumn id="4" name="IR/2018" dataDxfId="36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31" name="Table31" displayName="Table31" ref="A1:D31" totalsRowShown="0" headerRowDxfId="35" tableBorderDxfId="34">
  <autoFilter ref="A1:D31"/>
  <sortState ref="A2:D31">
    <sortCondition descending="1" ref="C1:C31"/>
  </sortState>
  <tableColumns count="4">
    <tableColumn id="1" name="Number" dataDxfId="33"/>
    <tableColumn id="2" name="Banks" dataDxfId="32"/>
    <tableColumn id="5" name="In the first quarter of 2018_x000a_Delative dynamics -yearly" dataDxfId="31"/>
    <tableColumn id="6" name="In the first quarter of 2018_x000a_Definitely dynamics -yearly" dataDxfId="30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23" name="Table41113141516181924" displayName="Table41113141516181924" ref="A1:D31" totalsRowShown="0">
  <autoFilter ref="A1:D31"/>
  <sortState ref="A2:D31">
    <sortCondition descending="1" ref="D1:D31"/>
  </sortState>
  <tableColumns count="4">
    <tableColumn id="1" name="Number"/>
    <tableColumn id="2" name="Banks" dataDxfId="29"/>
    <tableColumn id="7" name="IVR/2017" dataDxfId="28"/>
    <tableColumn id="4" name="IR/2018" dataDxfId="27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4" sqref="M4"/>
    </sheetView>
  </sheetViews>
  <sheetFormatPr defaultRowHeight="15" x14ac:dyDescent="0.25"/>
  <cols>
    <col min="2" max="2" width="25.7109375" customWidth="1"/>
    <col min="3" max="3" width="19.28515625" customWidth="1"/>
    <col min="4" max="4" width="17.28515625" customWidth="1"/>
    <col min="5" max="5" width="17.85546875" customWidth="1"/>
    <col min="6" max="6" width="16.28515625" customWidth="1"/>
    <col min="7" max="7" width="13.5703125" customWidth="1"/>
    <col min="8" max="8" width="16.28515625" customWidth="1"/>
    <col min="9" max="9" width="19" customWidth="1"/>
    <col min="10" max="10" width="12.140625" customWidth="1"/>
    <col min="11" max="11" width="12.7109375" customWidth="1"/>
    <col min="12" max="12" width="13.85546875" customWidth="1"/>
    <col min="13" max="13" width="34.42578125" customWidth="1"/>
    <col min="14" max="14" width="10" hidden="1" customWidth="1"/>
    <col min="15" max="15" width="12.7109375" hidden="1" customWidth="1"/>
    <col min="16" max="16" width="16.140625" hidden="1" customWidth="1"/>
    <col min="17" max="17" width="9.85546875" hidden="1" customWidth="1"/>
  </cols>
  <sheetData>
    <row r="1" spans="1:17" ht="87" customHeight="1" x14ac:dyDescent="0.25">
      <c r="A1" s="22" t="s">
        <v>52</v>
      </c>
      <c r="B1" s="22" t="s">
        <v>51</v>
      </c>
      <c r="C1" s="23" t="s">
        <v>37</v>
      </c>
      <c r="D1" s="23" t="s">
        <v>39</v>
      </c>
      <c r="E1" s="23" t="s">
        <v>38</v>
      </c>
      <c r="F1" s="23" t="s">
        <v>40</v>
      </c>
      <c r="G1" s="23" t="s">
        <v>41</v>
      </c>
      <c r="H1" s="23" t="s">
        <v>42</v>
      </c>
      <c r="I1" s="23" t="s">
        <v>43</v>
      </c>
      <c r="J1" s="23" t="s">
        <v>44</v>
      </c>
      <c r="K1" s="23" t="s">
        <v>45</v>
      </c>
      <c r="L1" s="23" t="s">
        <v>46</v>
      </c>
      <c r="M1" s="23" t="s">
        <v>47</v>
      </c>
      <c r="N1" t="s">
        <v>31</v>
      </c>
      <c r="O1" t="s">
        <v>32</v>
      </c>
      <c r="P1" t="s">
        <v>33</v>
      </c>
      <c r="Q1" t="s">
        <v>34</v>
      </c>
    </row>
    <row r="2" spans="1:17" x14ac:dyDescent="0.25">
      <c r="A2" s="5">
        <v>1</v>
      </c>
      <c r="B2" s="5" t="s">
        <v>0</v>
      </c>
      <c r="C2" s="7">
        <v>824.97900000000004</v>
      </c>
      <c r="D2" s="9">
        <v>491.16300000000001</v>
      </c>
      <c r="E2" s="7">
        <v>428.19600000000003</v>
      </c>
      <c r="F2" s="7">
        <v>60.070999999999998</v>
      </c>
      <c r="G2" s="7">
        <v>-8.6010000000000009</v>
      </c>
      <c r="H2" s="7">
        <v>-9.0820000000000007</v>
      </c>
      <c r="I2" s="7">
        <v>21.722999999999999</v>
      </c>
      <c r="J2" s="7">
        <v>13.388999999999999</v>
      </c>
      <c r="K2" s="7">
        <v>-3.052</v>
      </c>
      <c r="L2" s="7">
        <v>14.364000000000001</v>
      </c>
      <c r="M2" s="7">
        <v>-0.48099999999999998</v>
      </c>
      <c r="N2" s="3"/>
      <c r="O2" s="20">
        <f>Table2572[[#This Row],[Interest incomes 
 (mln. manats)]]+Table2572[[#This Row],[Non-interest incomes
(mln. manats)]]-Table2572[[#This Row],[Interest expenses 
 (mln. manats)]]-Table2572[[#This Row],[Non-interest expenses 
(mln. manats)]]</f>
        <v>-9.0820000000000007</v>
      </c>
      <c r="P2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-1.1102230246251565E-16</v>
      </c>
      <c r="Q2" s="3">
        <f>Table2572[[#This Row],[Pure Operation Profit 
(mln. manats)]]-Table2572[[#This Row],[XƏM düstur]]</f>
        <v>0</v>
      </c>
    </row>
    <row r="3" spans="1:17" x14ac:dyDescent="0.25">
      <c r="A3" s="5">
        <v>2</v>
      </c>
      <c r="B3" s="5" t="s">
        <v>1</v>
      </c>
      <c r="C3" s="7">
        <v>466.20699999999999</v>
      </c>
      <c r="D3" s="7">
        <v>226.16399999999999</v>
      </c>
      <c r="E3" s="7">
        <v>249.46600000000001</v>
      </c>
      <c r="F3" s="7">
        <v>71.932000000000002</v>
      </c>
      <c r="G3" s="7">
        <v>5.1911699999999996</v>
      </c>
      <c r="H3" s="7">
        <v>7.7009999999999996</v>
      </c>
      <c r="I3" s="7">
        <v>10.384</v>
      </c>
      <c r="J3" s="7">
        <v>0.84775</v>
      </c>
      <c r="K3" s="7">
        <v>2.2130000000000001</v>
      </c>
      <c r="L3" s="7">
        <v>4.0495999999999999</v>
      </c>
      <c r="M3" s="7">
        <v>2.5099</v>
      </c>
      <c r="N3" s="3"/>
      <c r="O3" s="20">
        <f>Table2572[[#This Row],[Interest incomes 
 (mln. manats)]]+Table2572[[#This Row],[Non-interest incomes
(mln. manats)]]-Table2572[[#This Row],[Interest expenses 
 (mln. manats)]]-Table2572[[#This Row],[Non-interest expenses 
(mln. manats)]]</f>
        <v>7.6996500000000019</v>
      </c>
      <c r="P3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7.0000000000014495E-5</v>
      </c>
      <c r="Q3" s="3">
        <f>Table2572[[#This Row],[Pure Operation Profit 
(mln. manats)]]-Table2572[[#This Row],[XƏM düstur]]</f>
        <v>1.3499999999977419E-3</v>
      </c>
    </row>
    <row r="4" spans="1:17" x14ac:dyDescent="0.25">
      <c r="A4" s="5">
        <v>3</v>
      </c>
      <c r="B4" s="5" t="s">
        <v>2</v>
      </c>
      <c r="C4" s="7">
        <v>504.28899999999999</v>
      </c>
      <c r="D4" s="7">
        <v>278.79739999999998</v>
      </c>
      <c r="E4" s="7">
        <v>231.60140000000001</v>
      </c>
      <c r="F4" s="7">
        <v>43.875149999999998</v>
      </c>
      <c r="G4" s="7">
        <v>-3.2235</v>
      </c>
      <c r="H4" s="7">
        <v>-2.2686000000000002</v>
      </c>
      <c r="I4" s="25">
        <v>4.9493200000000002</v>
      </c>
      <c r="J4" s="25">
        <v>4.8037799999999997</v>
      </c>
      <c r="K4" s="7">
        <v>6.3995899999999999</v>
      </c>
      <c r="L4" s="7">
        <v>8.81372</v>
      </c>
      <c r="M4" s="33">
        <v>0.95218999999999998</v>
      </c>
      <c r="N4" s="3"/>
      <c r="O4" s="20">
        <f>Table2572[[#This Row],[Interest incomes 
 (mln. manats)]]+Table2572[[#This Row],[Non-interest incomes
(mln. manats)]]-Table2572[[#This Row],[Interest expenses 
 (mln. manats)]]-Table2572[[#This Row],[Non-interest expenses 
(mln. manats)]]</f>
        <v>-2.2685899999999997</v>
      </c>
      <c r="P4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-2.7099999999998792E-3</v>
      </c>
      <c r="Q4" s="3">
        <f>Table2572[[#This Row],[Pure Operation Profit 
(mln. manats)]]-Table2572[[#This Row],[XƏM düstur]]</f>
        <v>-1.0000000000509601E-5</v>
      </c>
    </row>
    <row r="5" spans="1:17" x14ac:dyDescent="0.25">
      <c r="A5" s="5">
        <v>4</v>
      </c>
      <c r="B5" s="5" t="s">
        <v>3</v>
      </c>
      <c r="C5" s="7">
        <v>198.32599999999999</v>
      </c>
      <c r="D5" s="9">
        <v>89.55</v>
      </c>
      <c r="E5" s="7">
        <v>143.517</v>
      </c>
      <c r="F5" s="7">
        <v>37.11</v>
      </c>
      <c r="G5" s="7">
        <v>-5.3841000000000001</v>
      </c>
      <c r="H5" s="7">
        <f>Table2572[[#This Row],[Interest incomes 
 (mln. manats)]]+Table2572[[#This Row],[Non-interest incomes
(mln. manats)]]-Table2572[[#This Row],[Interest expenses 
 (mln. manats)]]-Table2572[[#This Row],[Non-interest expenses 
(mln. manats)]]</f>
        <v>-2.7393000000000001</v>
      </c>
      <c r="I5" s="7">
        <v>2.1238999999999999</v>
      </c>
      <c r="J5" s="7">
        <v>2.8675000000000002</v>
      </c>
      <c r="K5" s="7">
        <v>1.4633</v>
      </c>
      <c r="L5" s="7">
        <v>3.4590000000000001</v>
      </c>
      <c r="M5" s="7">
        <v>2.6446999999999998</v>
      </c>
      <c r="N5" s="3"/>
      <c r="O5" s="20">
        <f>Table2572[[#This Row],[Interest incomes 
 (mln. manats)]]+Table2572[[#This Row],[Non-interest incomes
(mln. manats)]]-Table2572[[#This Row],[Interest expenses 
 (mln. manats)]]-Table2572[[#This Row],[Non-interest expenses 
(mln. manats)]]</f>
        <v>-2.7393000000000001</v>
      </c>
      <c r="P5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-1.0000000000021103E-4</v>
      </c>
      <c r="Q5" s="3">
        <f>Table2572[[#This Row],[Pure Operation Profit 
(mln. manats)]]-Table2572[[#This Row],[XƏM düstur]]</f>
        <v>0</v>
      </c>
    </row>
    <row r="6" spans="1:17" x14ac:dyDescent="0.25">
      <c r="A6" s="5">
        <v>5</v>
      </c>
      <c r="B6" s="5" t="s">
        <v>4</v>
      </c>
      <c r="C6" s="7">
        <v>619.51199999999994</v>
      </c>
      <c r="D6" s="7">
        <v>464.33166999999997</v>
      </c>
      <c r="E6" s="7">
        <v>329.10696000000002</v>
      </c>
      <c r="F6" s="7">
        <v>147.15899999999999</v>
      </c>
      <c r="G6" s="3">
        <v>0.34098000000000001</v>
      </c>
      <c r="H6" s="7">
        <v>0.83367999999999998</v>
      </c>
      <c r="I6" s="7">
        <v>10.66892</v>
      </c>
      <c r="J6" s="7">
        <v>6.3833099999999998</v>
      </c>
      <c r="K6" s="7">
        <v>2.3279999999999998</v>
      </c>
      <c r="L6" s="7">
        <v>5.7800599999999998</v>
      </c>
      <c r="M6" s="7">
        <v>0.49199999999999999</v>
      </c>
      <c r="N6" s="3"/>
      <c r="O6" s="20">
        <f>Table2572[[#This Row],[Interest incomes 
 (mln. manats)]]+Table2572[[#This Row],[Non-interest incomes
(mln. manats)]]-Table2572[[#This Row],[Interest expenses 
 (mln. manats)]]-Table2572[[#This Row],[Non-interest expenses 
(mln. manats)]]</f>
        <v>0.83354999999999979</v>
      </c>
      <c r="P6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-6.9999999999997842E-4</v>
      </c>
      <c r="Q6" s="3">
        <f>Table2572[[#This Row],[Pure Operation Profit 
(mln. manats)]]-Table2572[[#This Row],[XƏM düstur]]</f>
        <v>1.3000000000018552E-4</v>
      </c>
    </row>
    <row r="7" spans="1:17" x14ac:dyDescent="0.25">
      <c r="A7" s="5">
        <v>6</v>
      </c>
      <c r="B7" s="5" t="s">
        <v>5</v>
      </c>
      <c r="C7" s="7">
        <v>310.5</v>
      </c>
      <c r="D7" s="7">
        <v>117.036</v>
      </c>
      <c r="E7" s="7">
        <v>183.797</v>
      </c>
      <c r="F7" s="7">
        <v>54.646999999999998</v>
      </c>
      <c r="G7" s="7">
        <v>0.192</v>
      </c>
      <c r="H7" s="7">
        <v>-7.6999999999999999E-2</v>
      </c>
      <c r="I7" s="7">
        <v>4.2089999999999996</v>
      </c>
      <c r="J7" s="7">
        <v>1.83</v>
      </c>
      <c r="K7" s="7">
        <v>11.265000000000001</v>
      </c>
      <c r="L7" s="7">
        <v>13.721</v>
      </c>
      <c r="M7" s="7">
        <v>-0.26800000000000002</v>
      </c>
      <c r="N7" s="3">
        <v>0</v>
      </c>
      <c r="O7" s="20">
        <f>Table2572[[#This Row],[Interest incomes 
 (mln. manats)]]+Table2572[[#This Row],[Non-interest incomes
(mln. manats)]]-Table2572[[#This Row],[Interest expenses 
 (mln. manats)]]-Table2572[[#This Row],[Non-interest expenses 
(mln. manats)]]</f>
        <v>-7.6999999999999957E-2</v>
      </c>
      <c r="P7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1.0000000000000009E-3</v>
      </c>
      <c r="Q7" s="3">
        <f>Table2572[[#This Row],[Pure Operation Profit 
(mln. manats)]]-Table2572[[#This Row],[XƏM düstur]]</f>
        <v>0</v>
      </c>
    </row>
    <row r="8" spans="1:17" x14ac:dyDescent="0.25">
      <c r="A8" s="5">
        <v>7</v>
      </c>
      <c r="B8" s="5" t="s">
        <v>25</v>
      </c>
      <c r="C8" s="7">
        <v>8403.1620000000003</v>
      </c>
      <c r="D8" s="7">
        <v>1670.3989999999999</v>
      </c>
      <c r="E8" s="7">
        <f>560.945+2677.208+1020.724</f>
        <v>4258.8770000000004</v>
      </c>
      <c r="F8" s="7">
        <v>1095.444</v>
      </c>
      <c r="G8" s="7">
        <v>139.89500000000001</v>
      </c>
      <c r="H8" s="7">
        <v>75.491</v>
      </c>
      <c r="I8" s="7">
        <v>110.651</v>
      </c>
      <c r="J8" s="7">
        <v>31.873000000000001</v>
      </c>
      <c r="K8" s="7">
        <v>20.943000000000001</v>
      </c>
      <c r="L8" s="7">
        <v>24.23</v>
      </c>
      <c r="M8" s="7">
        <v>-64.403999999999996</v>
      </c>
      <c r="N8" s="3"/>
      <c r="O8" s="20">
        <f>Table2572[[#This Row],[Interest incomes 
 (mln. manats)]]+Table2572[[#This Row],[Non-interest incomes
(mln. manats)]]-Table2572[[#This Row],[Interest expenses 
 (mln. manats)]]-Table2572[[#This Row],[Non-interest expenses 
(mln. manats)]]</f>
        <v>75.490999999999985</v>
      </c>
      <c r="P8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1.4210854715202004E-14</v>
      </c>
      <c r="Q8" s="3">
        <f>Table2572[[#This Row],[Pure Operation Profit 
(mln. manats)]]-Table2572[[#This Row],[XƏM düstur]]</f>
        <v>0</v>
      </c>
    </row>
    <row r="9" spans="1:17" x14ac:dyDescent="0.25">
      <c r="A9" s="5">
        <v>8</v>
      </c>
      <c r="B9" s="5" t="s">
        <v>6</v>
      </c>
      <c r="C9" s="7">
        <v>904.99599999999998</v>
      </c>
      <c r="D9" s="7">
        <v>270.72500000000002</v>
      </c>
      <c r="E9" s="7">
        <v>586.28700000000003</v>
      </c>
      <c r="F9" s="7">
        <v>91.712999999999994</v>
      </c>
      <c r="G9" s="7">
        <v>1.6890000000000001</v>
      </c>
      <c r="H9" s="7">
        <v>2.06406</v>
      </c>
      <c r="I9" s="7">
        <v>6.13</v>
      </c>
      <c r="J9" s="7">
        <v>3.0830000000000002</v>
      </c>
      <c r="K9" s="7">
        <v>1.96</v>
      </c>
      <c r="L9" s="7">
        <v>2.9427500000000002</v>
      </c>
      <c r="M9" s="7">
        <v>0</v>
      </c>
      <c r="N9" s="3">
        <v>0.37480999999999998</v>
      </c>
      <c r="O9" s="20">
        <f>Table2572[[#This Row],[Interest incomes 
 (mln. manats)]]+Table2572[[#This Row],[Non-interest incomes
(mln. manats)]]-Table2572[[#This Row],[Interest expenses 
 (mln. manats)]]-Table2572[[#This Row],[Non-interest expenses 
(mln. manats)]]</f>
        <v>2.0642499999999995</v>
      </c>
      <c r="P9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-2.4999999999997247E-4</v>
      </c>
      <c r="Q9" s="3">
        <f>Table2572[[#This Row],[Pure Operation Profit 
(mln. manats)]]-Table2572[[#This Row],[XƏM düstur]]</f>
        <v>-1.8999999999946837E-4</v>
      </c>
    </row>
    <row r="10" spans="1:17" x14ac:dyDescent="0.25">
      <c r="A10" s="5">
        <v>9</v>
      </c>
      <c r="B10" s="5" t="s">
        <v>7</v>
      </c>
      <c r="C10" s="7">
        <v>162.21600000000001</v>
      </c>
      <c r="D10" s="7">
        <v>89.79</v>
      </c>
      <c r="E10" s="7">
        <v>51.774500000000003</v>
      </c>
      <c r="F10" s="7">
        <v>62.2136</v>
      </c>
      <c r="G10" s="7">
        <v>3.2336999999999998</v>
      </c>
      <c r="H10" s="7">
        <v>1.379</v>
      </c>
      <c r="I10" s="7">
        <v>2.7942999999999998</v>
      </c>
      <c r="J10" s="7">
        <v>0.65720000000000001</v>
      </c>
      <c r="K10" s="7">
        <v>0.2969</v>
      </c>
      <c r="L10" s="7">
        <v>1.0545</v>
      </c>
      <c r="M10" s="7">
        <v>-1.8532</v>
      </c>
      <c r="N10" s="3"/>
      <c r="O10" s="20">
        <f>Table2572[[#This Row],[Interest incomes 
 (mln. manats)]]+Table2572[[#This Row],[Non-interest incomes
(mln. manats)]]-Table2572[[#This Row],[Interest expenses 
 (mln. manats)]]-Table2572[[#This Row],[Non-interest expenses 
(mln. manats)]]</f>
        <v>1.3794999999999997</v>
      </c>
      <c r="P10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1.4999999999998348E-3</v>
      </c>
      <c r="Q10" s="3">
        <f>Table2572[[#This Row],[Pure Operation Profit 
(mln. manats)]]-Table2572[[#This Row],[XƏM düstur]]</f>
        <v>-4.9999999999972289E-4</v>
      </c>
    </row>
    <row r="11" spans="1:17" x14ac:dyDescent="0.25">
      <c r="A11" s="5">
        <v>10</v>
      </c>
      <c r="B11" s="5" t="s">
        <v>8</v>
      </c>
      <c r="C11" s="7">
        <v>290.27</v>
      </c>
      <c r="D11" s="3">
        <v>153.52000000000001</v>
      </c>
      <c r="E11" s="7">
        <v>93.210999999999999</v>
      </c>
      <c r="F11" s="7">
        <v>54.71</v>
      </c>
      <c r="G11" s="7">
        <v>0.29799999999999999</v>
      </c>
      <c r="H11" s="7">
        <v>-3.1E-2</v>
      </c>
      <c r="I11" s="7">
        <v>4.1239999999999997</v>
      </c>
      <c r="J11" s="7">
        <v>2.536</v>
      </c>
      <c r="K11" s="7">
        <v>1.252</v>
      </c>
      <c r="L11" s="7">
        <v>2.8889999999999998</v>
      </c>
      <c r="M11" s="7">
        <v>-0.32900000000000001</v>
      </c>
      <c r="N11" s="3"/>
      <c r="O11" s="20">
        <f>Table2572[[#This Row],[Interest incomes 
 (mln. manats)]]+Table2572[[#This Row],[Non-interest incomes
(mln. manats)]]-Table2572[[#This Row],[Interest expenses 
 (mln. manats)]]-Table2572[[#This Row],[Non-interest expenses 
(mln. manats)]]</f>
        <v>-4.9000000000000377E-2</v>
      </c>
      <c r="P11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-5.5511151231257827E-17</v>
      </c>
      <c r="Q11" s="3">
        <f>Table2572[[#This Row],[Pure Operation Profit 
(mln. manats)]]-Table2572[[#This Row],[XƏM düstur]]</f>
        <v>1.8000000000000377E-2</v>
      </c>
    </row>
    <row r="12" spans="1:17" x14ac:dyDescent="0.25">
      <c r="A12" s="5">
        <v>11</v>
      </c>
      <c r="B12" s="5" t="s">
        <v>9</v>
      </c>
      <c r="C12" s="7">
        <v>110.544</v>
      </c>
      <c r="D12" s="7">
        <v>3.1793999999999998</v>
      </c>
      <c r="E12" s="7">
        <v>3.9359999999999999</v>
      </c>
      <c r="F12" s="7">
        <v>70.704499999999996</v>
      </c>
      <c r="G12" s="7">
        <v>0.85589999999999999</v>
      </c>
      <c r="H12" s="7">
        <v>0.65288999999999997</v>
      </c>
      <c r="I12" s="7">
        <v>0.76265000000000005</v>
      </c>
      <c r="J12" s="7">
        <v>2.3300000000000001E-2</v>
      </c>
      <c r="K12" s="3">
        <v>0.27251500000000001</v>
      </c>
      <c r="L12" s="7">
        <v>0.35888399999999998</v>
      </c>
      <c r="M12" s="7">
        <v>-0.20300000000000001</v>
      </c>
      <c r="N12" s="3"/>
      <c r="O12" s="20">
        <f>Table2572[[#This Row],[Interest incomes 
 (mln. manats)]]+Table2572[[#This Row],[Non-interest incomes
(mln. manats)]]-Table2572[[#This Row],[Interest expenses 
 (mln. manats)]]-Table2572[[#This Row],[Non-interest expenses 
(mln. manats)]]</f>
        <v>0.65298100000000003</v>
      </c>
      <c r="P12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1.0000000000010001E-5</v>
      </c>
      <c r="Q12" s="3">
        <f>Table2572[[#This Row],[Pure Operation Profit 
(mln. manats)]]-Table2572[[#This Row],[XƏM düstur]]</f>
        <v>-9.1000000000063253E-5</v>
      </c>
    </row>
    <row r="13" spans="1:17" x14ac:dyDescent="0.25">
      <c r="A13" s="5">
        <v>12</v>
      </c>
      <c r="B13" s="5" t="s">
        <v>26</v>
      </c>
      <c r="C13" s="7">
        <v>311.82799999999997</v>
      </c>
      <c r="D13" s="9">
        <v>177.82900000000001</v>
      </c>
      <c r="E13" s="7">
        <v>178.25944999999999</v>
      </c>
      <c r="F13" s="7">
        <v>36.171550000000003</v>
      </c>
      <c r="G13" s="7">
        <v>0.23400000000000001</v>
      </c>
      <c r="H13" s="7">
        <f>0.234-22.343</f>
        <v>-22.108999999999998</v>
      </c>
      <c r="I13" s="7">
        <v>10.891999999999999</v>
      </c>
      <c r="J13" s="7">
        <v>4.4039999999999999</v>
      </c>
      <c r="K13" s="7">
        <v>0.93100000000000005</v>
      </c>
      <c r="L13" s="7">
        <v>29.617999999999999</v>
      </c>
      <c r="M13" s="7">
        <v>-22.343</v>
      </c>
      <c r="N13" s="3"/>
      <c r="O13" s="20">
        <f>Table2572[[#This Row],[Interest incomes 
 (mln. manats)]]+Table2572[[#This Row],[Non-interest incomes
(mln. manats)]]-Table2572[[#This Row],[Interest expenses 
 (mln. manats)]]-Table2572[[#This Row],[Non-interest expenses 
(mln. manats)]]</f>
        <v>-22.198999999999998</v>
      </c>
      <c r="P13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0</v>
      </c>
      <c r="Q13" s="3">
        <f>Table2572[[#This Row],[Pure Operation Profit 
(mln. manats)]]-Table2572[[#This Row],[XƏM düstur]]</f>
        <v>8.9999999999999858E-2</v>
      </c>
    </row>
    <row r="14" spans="1:17" x14ac:dyDescent="0.25">
      <c r="A14" s="5">
        <v>13</v>
      </c>
      <c r="B14" s="5" t="s">
        <v>10</v>
      </c>
      <c r="C14" s="7">
        <v>739.09400000000005</v>
      </c>
      <c r="D14" s="7">
        <v>248.02699999999999</v>
      </c>
      <c r="E14" s="7">
        <f>309.919+187.07</f>
        <v>496.98899999999998</v>
      </c>
      <c r="F14" s="7">
        <v>48.029000000000003</v>
      </c>
      <c r="G14" s="7">
        <v>0.21099999999999999</v>
      </c>
      <c r="H14" s="7">
        <v>0.54900000000000004</v>
      </c>
      <c r="I14" s="7">
        <v>8.3339999999999996</v>
      </c>
      <c r="J14" s="7">
        <v>4.2149999999999999</v>
      </c>
      <c r="K14" s="7">
        <v>5.0090000000000003</v>
      </c>
      <c r="L14" s="7">
        <v>8.5790000000000006</v>
      </c>
      <c r="M14" s="7">
        <v>0.33800000000000002</v>
      </c>
      <c r="N14" s="3"/>
      <c r="O14" s="20">
        <f>Table2572[[#This Row],[Interest incomes 
 (mln. manats)]]+Table2572[[#This Row],[Non-interest incomes
(mln. manats)]]-Table2572[[#This Row],[Interest expenses 
 (mln. manats)]]-Table2572[[#This Row],[Non-interest expenses 
(mln. manats)]]</f>
        <v>0.54899999999999949</v>
      </c>
      <c r="P14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-5.5511151231257827E-17</v>
      </c>
      <c r="Q14" s="3">
        <f>Table2572[[#This Row],[Pure Operation Profit 
(mln. manats)]]-Table2572[[#This Row],[XƏM düstur]]</f>
        <v>0</v>
      </c>
    </row>
    <row r="15" spans="1:17" x14ac:dyDescent="0.25">
      <c r="A15" s="5">
        <v>14</v>
      </c>
      <c r="B15" s="5" t="s">
        <v>11</v>
      </c>
      <c r="C15" s="7">
        <v>151.66920999999999</v>
      </c>
      <c r="D15" s="9">
        <v>64.841939999999994</v>
      </c>
      <c r="E15" s="7">
        <v>47.720100000000002</v>
      </c>
      <c r="F15" s="7">
        <v>58.23489</v>
      </c>
      <c r="G15" s="7">
        <v>-247.41220999999999</v>
      </c>
      <c r="H15" s="7">
        <v>-9.9817999999999998</v>
      </c>
      <c r="I15" s="7">
        <v>2.1280000000000001</v>
      </c>
      <c r="J15" s="7">
        <v>5.72194</v>
      </c>
      <c r="K15" s="7">
        <v>-1.4740500000000001</v>
      </c>
      <c r="L15" s="7">
        <v>4.9139400000000002</v>
      </c>
      <c r="M15" s="7">
        <v>237.43039999999999</v>
      </c>
      <c r="N15" s="3"/>
      <c r="O15" s="20">
        <f>Table2572[[#This Row],[Interest incomes 
 (mln. manats)]]+Table2572[[#This Row],[Non-interest incomes
(mln. manats)]]-Table2572[[#This Row],[Interest expenses 
 (mln. manats)]]-Table2572[[#This Row],[Non-interest expenses 
(mln. manats)]]</f>
        <v>-9.9819300000000002</v>
      </c>
      <c r="P15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-1.0000000003174137E-5</v>
      </c>
      <c r="Q15" s="3">
        <f>Table2572[[#This Row],[Pure Operation Profit 
(mln. manats)]]-Table2572[[#This Row],[XƏM düstur]]</f>
        <v>1.3000000000040757E-4</v>
      </c>
    </row>
    <row r="16" spans="1:17" x14ac:dyDescent="0.25">
      <c r="A16" s="5">
        <v>15</v>
      </c>
      <c r="B16" s="5" t="s">
        <v>12</v>
      </c>
      <c r="C16" s="7">
        <v>354.709</v>
      </c>
      <c r="D16" s="7">
        <v>189.751</v>
      </c>
      <c r="E16" s="7">
        <v>182.16800000000001</v>
      </c>
      <c r="F16" s="7">
        <v>144.68700000000001</v>
      </c>
      <c r="G16" s="7">
        <v>0.749</v>
      </c>
      <c r="H16" s="7">
        <f>0.749-1.071</f>
        <v>-0.32199999999999995</v>
      </c>
      <c r="I16" s="7">
        <v>7.2309999999999999</v>
      </c>
      <c r="J16" s="7">
        <v>1.9710000000000001</v>
      </c>
      <c r="K16" s="7">
        <v>2.387</v>
      </c>
      <c r="L16" s="7">
        <v>7.97</v>
      </c>
      <c r="M16" s="7">
        <v>-1.071</v>
      </c>
      <c r="N16" s="3"/>
      <c r="O16" s="20">
        <f>Table2572[[#This Row],[Interest incomes 
 (mln. manats)]]+Table2572[[#This Row],[Non-interest incomes
(mln. manats)]]-Table2572[[#This Row],[Interest expenses 
 (mln. manats)]]-Table2572[[#This Row],[Non-interest expenses 
(mln. manats)]]</f>
        <v>-0.32299999999999951</v>
      </c>
      <c r="P16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0</v>
      </c>
      <c r="Q16" s="3">
        <f>Table2572[[#This Row],[Pure Operation Profit 
(mln. manats)]]-Table2572[[#This Row],[XƏM düstur]]</f>
        <v>9.999999999995568E-4</v>
      </c>
    </row>
    <row r="17" spans="1:17" x14ac:dyDescent="0.25">
      <c r="A17" s="5">
        <v>16</v>
      </c>
      <c r="B17" s="5" t="s">
        <v>24</v>
      </c>
      <c r="C17" s="7">
        <v>191.80950999999999</v>
      </c>
      <c r="D17" s="7">
        <v>146.34700000000001</v>
      </c>
      <c r="E17" s="7">
        <v>89.475390000000004</v>
      </c>
      <c r="F17" s="7">
        <v>61.597270000000002</v>
      </c>
      <c r="G17" s="7">
        <v>1.2666500000000001</v>
      </c>
      <c r="H17" s="7">
        <v>1.8371599999999999</v>
      </c>
      <c r="I17" s="7">
        <v>1.98597</v>
      </c>
      <c r="J17" s="7">
        <v>0.90554000000000001</v>
      </c>
      <c r="K17" s="7">
        <v>2.1954899999999999</v>
      </c>
      <c r="L17" s="7">
        <v>1.43875</v>
      </c>
      <c r="M17" s="7">
        <v>0.57050999999999996</v>
      </c>
      <c r="N17" s="3"/>
      <c r="O17" s="20">
        <f>Table2572[[#This Row],[Interest incomes 
 (mln. manats)]]+Table2572[[#This Row],[Non-interest incomes
(mln. manats)]]-Table2572[[#This Row],[Interest expenses 
 (mln. manats)]]-Table2572[[#This Row],[Non-interest expenses 
(mln. manats)]]</f>
        <v>1.8371699999999993</v>
      </c>
      <c r="P17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1.1102230246251565E-16</v>
      </c>
      <c r="Q17" s="3">
        <f>Table2572[[#This Row],[Pure Operation Profit 
(mln. manats)]]-Table2572[[#This Row],[XƏM düstur]]</f>
        <v>-9.9999999993993782E-6</v>
      </c>
    </row>
    <row r="18" spans="1:17" x14ac:dyDescent="0.25">
      <c r="A18" s="5">
        <v>17</v>
      </c>
      <c r="B18" s="5" t="s">
        <v>13</v>
      </c>
      <c r="C18" s="7">
        <v>3167.25803</v>
      </c>
      <c r="D18" s="7">
        <v>1213.51775</v>
      </c>
      <c r="E18" s="7">
        <v>2440.0489499999999</v>
      </c>
      <c r="F18" s="7">
        <v>251.77784</v>
      </c>
      <c r="G18" s="7">
        <v>22.262720000000002</v>
      </c>
      <c r="H18" s="7">
        <v>50.17839</v>
      </c>
      <c r="I18" s="7">
        <v>73.466120000000004</v>
      </c>
      <c r="J18" s="7">
        <v>19.413589999999999</v>
      </c>
      <c r="K18" s="7">
        <v>32.868110000000001</v>
      </c>
      <c r="L18" s="7">
        <v>36.742249999999999</v>
      </c>
      <c r="M18" s="7">
        <v>21.999669999999998</v>
      </c>
      <c r="N18" s="3">
        <v>5.9160000000000004</v>
      </c>
      <c r="O18" s="20">
        <f>Table2572[[#This Row],[Interest incomes 
 (mln. manats)]]+Table2572[[#This Row],[Non-interest incomes
(mln. manats)]]-Table2572[[#This Row],[Interest expenses 
 (mln. manats)]]-Table2572[[#This Row],[Non-interest expenses 
(mln. manats)]]</f>
        <v>50.178390000000007</v>
      </c>
      <c r="P18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0</v>
      </c>
      <c r="Q18" s="3">
        <f>Table2572[[#This Row],[Pure Operation Profit 
(mln. manats)]]-Table2572[[#This Row],[XƏM düstur]]</f>
        <v>0</v>
      </c>
    </row>
    <row r="19" spans="1:17" x14ac:dyDescent="0.25">
      <c r="A19" s="5">
        <v>18</v>
      </c>
      <c r="B19" s="5" t="s">
        <v>14</v>
      </c>
      <c r="C19" s="7">
        <v>489.286</v>
      </c>
      <c r="D19" s="7">
        <v>342.613</v>
      </c>
      <c r="E19" s="7">
        <v>226.30500000000001</v>
      </c>
      <c r="F19" s="7">
        <v>67.191999999999993</v>
      </c>
      <c r="G19" s="7">
        <v>-1.82419</v>
      </c>
      <c r="H19" s="7">
        <v>0.19237000000000037</v>
      </c>
      <c r="I19" s="7">
        <f>8.69979+0.28927</f>
        <v>8.9890600000000003</v>
      </c>
      <c r="J19" s="7">
        <v>6.0795599999999999</v>
      </c>
      <c r="K19" s="7">
        <f>2.55789+0.59176</f>
        <v>3.1496499999999998</v>
      </c>
      <c r="L19" s="7">
        <f>0.51312+3.48344+1.87022</f>
        <v>5.8667799999999994</v>
      </c>
      <c r="M19" s="7">
        <v>2.0165600000000001</v>
      </c>
      <c r="N19" s="3"/>
      <c r="O19" s="20">
        <f>Table2572[[#This Row],[Interest incomes 
 (mln. manats)]]+Table2572[[#This Row],[Non-interest incomes
(mln. manats)]]-Table2572[[#This Row],[Interest expenses 
 (mln. manats)]]-Table2572[[#This Row],[Non-interest expenses 
(mln. manats)]]</f>
        <v>0.19237000000000037</v>
      </c>
      <c r="P19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0</v>
      </c>
      <c r="Q19" s="3">
        <f>Table2572[[#This Row],[Pure Operation Profit 
(mln. manats)]]-Table2572[[#This Row],[XƏM düstur]]</f>
        <v>0</v>
      </c>
    </row>
    <row r="20" spans="1:17" x14ac:dyDescent="0.25">
      <c r="A20" s="5">
        <v>19</v>
      </c>
      <c r="B20" s="5" t="s">
        <v>15</v>
      </c>
      <c r="C20" s="7"/>
      <c r="D20" s="7"/>
      <c r="E20" s="7"/>
      <c r="F20" s="7"/>
      <c r="G20" s="7"/>
      <c r="H20" s="7"/>
      <c r="I20" s="3"/>
      <c r="J20" s="3"/>
      <c r="K20" s="3"/>
      <c r="L20" s="3"/>
      <c r="M20" s="3"/>
      <c r="N20" s="3"/>
      <c r="O20" s="20">
        <f>Table2572[[#This Row],[Interest incomes 
 (mln. manats)]]+Table2572[[#This Row],[Non-interest incomes
(mln. manats)]]-Table2572[[#This Row],[Interest expenses 
 (mln. manats)]]-Table2572[[#This Row],[Non-interest expenses 
(mln. manats)]]</f>
        <v>0</v>
      </c>
      <c r="P20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0</v>
      </c>
      <c r="Q20" s="3">
        <f>Table2572[[#This Row],[Pure Operation Profit 
(mln. manats)]]-Table2572[[#This Row],[XƏM düstur]]</f>
        <v>0</v>
      </c>
    </row>
    <row r="21" spans="1:17" x14ac:dyDescent="0.25">
      <c r="A21" s="5">
        <v>20</v>
      </c>
      <c r="B21" s="8" t="s">
        <v>16</v>
      </c>
      <c r="C21" s="7">
        <v>221.87899999999999</v>
      </c>
      <c r="D21" s="9">
        <v>164.62799999999999</v>
      </c>
      <c r="E21" s="7">
        <v>82.528999999999996</v>
      </c>
      <c r="F21" s="7">
        <v>57.624000000000002</v>
      </c>
      <c r="G21" s="7">
        <v>0.81810000000000005</v>
      </c>
      <c r="H21" s="7">
        <v>0.67410000000000003</v>
      </c>
      <c r="I21" s="7">
        <v>3.9740000000000002</v>
      </c>
      <c r="J21" s="7">
        <v>2.4039999999999999</v>
      </c>
      <c r="K21" s="7">
        <v>0.63900000000000001</v>
      </c>
      <c r="L21" s="7">
        <v>1.534</v>
      </c>
      <c r="M21" s="7">
        <v>-0.14399999999999999</v>
      </c>
      <c r="N21" s="3"/>
      <c r="O21" s="20">
        <f>Table2572[[#This Row],[Interest incomes 
 (mln. manats)]]+Table2572[[#This Row],[Non-interest incomes
(mln. manats)]]-Table2572[[#This Row],[Interest expenses 
 (mln. manats)]]-Table2572[[#This Row],[Non-interest expenses 
(mln. manats)]]</f>
        <v>0.67500000000000049</v>
      </c>
      <c r="P21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2.7755575615628914E-17</v>
      </c>
      <c r="Q21" s="3">
        <f>Table2572[[#This Row],[Pure Operation Profit 
(mln. manats)]]-Table2572[[#This Row],[XƏM düstur]]</f>
        <v>-9.0000000000045599E-4</v>
      </c>
    </row>
    <row r="22" spans="1:17" x14ac:dyDescent="0.25">
      <c r="A22" s="5">
        <v>21</v>
      </c>
      <c r="B22" s="8" t="s">
        <v>27</v>
      </c>
      <c r="C22" s="7">
        <v>488.36917999999997</v>
      </c>
      <c r="D22" s="7">
        <v>278.06429000000003</v>
      </c>
      <c r="E22" s="7">
        <v>250.03836999999999</v>
      </c>
      <c r="F22" s="7">
        <v>99.743660000000006</v>
      </c>
      <c r="G22" s="7">
        <v>-0.30931999999999998</v>
      </c>
      <c r="H22" s="7">
        <v>8.5927699999999998</v>
      </c>
      <c r="I22" s="7">
        <v>16.537410000000001</v>
      </c>
      <c r="J22" s="7">
        <v>4.1037600000000003</v>
      </c>
      <c r="K22" s="7">
        <v>1.43696</v>
      </c>
      <c r="L22" s="7">
        <v>5.2770000000000001</v>
      </c>
      <c r="M22" s="7">
        <v>8.9020899999999994</v>
      </c>
      <c r="N22" s="3"/>
      <c r="O22" s="20">
        <f>Table2572[[#This Row],[Interest incomes 
 (mln. manats)]]+Table2572[[#This Row],[Non-interest incomes
(mln. manats)]]-Table2572[[#This Row],[Interest expenses 
 (mln. manats)]]-Table2572[[#This Row],[Non-interest expenses 
(mln. manats)]]</f>
        <v>8.5936099999999982</v>
      </c>
      <c r="P22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0</v>
      </c>
      <c r="Q22" s="3">
        <f>Table2572[[#This Row],[Pure Operation Profit 
(mln. manats)]]-Table2572[[#This Row],[XƏM düstur]]</f>
        <v>-8.3999999999839758E-4</v>
      </c>
    </row>
    <row r="23" spans="1:17" x14ac:dyDescent="0.25">
      <c r="A23" s="5">
        <v>22</v>
      </c>
      <c r="B23" s="8" t="s">
        <v>17</v>
      </c>
      <c r="C23" s="7">
        <v>11.11192</v>
      </c>
      <c r="D23" s="7">
        <v>1.70353</v>
      </c>
      <c r="E23" s="7">
        <v>0.6099</v>
      </c>
      <c r="F23" s="7">
        <v>10.22386</v>
      </c>
      <c r="G23" s="7">
        <v>1.3010000000000001E-2</v>
      </c>
      <c r="H23" s="7">
        <v>8.3000000000000001E-3</v>
      </c>
      <c r="I23" s="7">
        <v>0.21154999999999999</v>
      </c>
      <c r="J23" s="7">
        <v>1.8500000000000001E-3</v>
      </c>
      <c r="K23" s="7">
        <v>3.29E-3</v>
      </c>
      <c r="L23" s="7">
        <v>0.20468</v>
      </c>
      <c r="M23" s="7">
        <v>-4.7099999999999998E-3</v>
      </c>
      <c r="N23" s="3"/>
      <c r="O23" s="20">
        <f>Table2572[[#This Row],[Interest incomes 
 (mln. manats)]]+Table2572[[#This Row],[Non-interest incomes
(mln. manats)]]-Table2572[[#This Row],[Interest expenses 
 (mln. manats)]]-Table2572[[#This Row],[Non-interest expenses 
(mln. manats)]]</f>
        <v>8.3099999999999841E-3</v>
      </c>
      <c r="P23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8.6736173798840355E-19</v>
      </c>
      <c r="Q23" s="3">
        <f>Table2572[[#This Row],[Pure Operation Profit 
(mln. manats)]]-Table2572[[#This Row],[XƏM düstur]]</f>
        <v>-9.99999999998398E-6</v>
      </c>
    </row>
    <row r="24" spans="1:17" x14ac:dyDescent="0.25">
      <c r="A24" s="5">
        <v>23</v>
      </c>
      <c r="B24" s="8" t="s">
        <v>18</v>
      </c>
      <c r="C24" s="7">
        <v>3707.8490000000002</v>
      </c>
      <c r="D24" s="7">
        <v>1200.52</v>
      </c>
      <c r="E24" s="7">
        <v>2976.0120000000002</v>
      </c>
      <c r="F24" s="7">
        <v>409.12099999999998</v>
      </c>
      <c r="G24" s="7">
        <v>6.532</v>
      </c>
      <c r="H24" s="7">
        <v>21.83</v>
      </c>
      <c r="I24" s="7">
        <v>40.307000000000002</v>
      </c>
      <c r="J24" s="7">
        <v>8.5150000000000006</v>
      </c>
      <c r="K24" s="7">
        <v>6.7910000000000004</v>
      </c>
      <c r="L24" s="7">
        <v>16.754000000000001</v>
      </c>
      <c r="M24" s="7">
        <v>14.166</v>
      </c>
      <c r="N24" s="3">
        <v>1.1319999999999999</v>
      </c>
      <c r="O24" s="20">
        <f>Table2572[[#This Row],[Interest incomes 
 (mln. manats)]]+Table2572[[#This Row],[Non-interest incomes
(mln. manats)]]-Table2572[[#This Row],[Interest expenses 
 (mln. manats)]]-Table2572[[#This Row],[Non-interest expenses 
(mln. manats)]]</f>
        <v>21.828999999999997</v>
      </c>
      <c r="P24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1.9984014443252818E-15</v>
      </c>
      <c r="Q24" s="3">
        <f>Table2572[[#This Row],[Pure Operation Profit 
(mln. manats)]]-Table2572[[#This Row],[XƏM düstur]]</f>
        <v>1.0000000000012221E-3</v>
      </c>
    </row>
    <row r="25" spans="1:17" x14ac:dyDescent="0.25">
      <c r="A25" s="5">
        <v>24</v>
      </c>
      <c r="B25" s="8" t="s">
        <v>19</v>
      </c>
      <c r="C25" s="7">
        <v>664.97799999999995</v>
      </c>
      <c r="D25" s="7">
        <v>246.12299999999999</v>
      </c>
      <c r="E25" s="7">
        <v>500.84300000000002</v>
      </c>
      <c r="F25" s="7">
        <v>86.783000000000001</v>
      </c>
      <c r="G25" s="7">
        <v>0.10199999999999999</v>
      </c>
      <c r="H25" s="7">
        <f>0.102+2.132</f>
        <v>2.234</v>
      </c>
      <c r="I25" s="7">
        <v>8.91</v>
      </c>
      <c r="J25" s="7">
        <v>3.7090000000000001</v>
      </c>
      <c r="K25" s="7">
        <v>2.21</v>
      </c>
      <c r="L25" s="7">
        <f>1.833+3.342</f>
        <v>5.1749999999999998</v>
      </c>
      <c r="M25" s="7">
        <v>2.1320000000000001</v>
      </c>
      <c r="N25" s="3"/>
      <c r="O25" s="20">
        <f>Table2572[[#This Row],[Interest incomes 
 (mln. manats)]]+Table2572[[#This Row],[Non-interest incomes
(mln. manats)]]-Table2572[[#This Row],[Interest expenses 
 (mln. manats)]]-Table2572[[#This Row],[Non-interest expenses 
(mln. manats)]]</f>
        <v>2.2360000000000015</v>
      </c>
      <c r="P25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0</v>
      </c>
      <c r="Q25" s="3">
        <f>Table2572[[#This Row],[Pure Operation Profit 
(mln. manats)]]-Table2572[[#This Row],[XƏM düstur]]</f>
        <v>-2.0000000000015561E-3</v>
      </c>
    </row>
    <row r="26" spans="1:17" x14ac:dyDescent="0.25">
      <c r="A26" s="5">
        <v>25</v>
      </c>
      <c r="B26" s="5" t="s">
        <v>28</v>
      </c>
      <c r="C26" s="7">
        <v>492.87200000000001</v>
      </c>
      <c r="D26" s="7">
        <v>412.666</v>
      </c>
      <c r="E26" s="7">
        <v>324.78500000000003</v>
      </c>
      <c r="F26" s="7">
        <v>129.52600000000001</v>
      </c>
      <c r="G26" s="7">
        <v>11.679</v>
      </c>
      <c r="H26" s="7">
        <v>1.61</v>
      </c>
      <c r="I26" s="7">
        <v>7.4450000000000003</v>
      </c>
      <c r="J26" s="7">
        <v>3.3380000000000001</v>
      </c>
      <c r="K26" s="7">
        <v>4.5389999999999997</v>
      </c>
      <c r="L26" s="7">
        <v>7.0359999999999996</v>
      </c>
      <c r="M26" s="7">
        <v>-10.069000000000001</v>
      </c>
      <c r="N26" s="3"/>
      <c r="O26" s="20">
        <f>Table2572[[#This Row],[Interest incomes 
 (mln. manats)]]+Table2572[[#This Row],[Non-interest incomes
(mln. manats)]]-Table2572[[#This Row],[Interest expenses 
 (mln. manats)]]-Table2572[[#This Row],[Non-interest expenses 
(mln. manats)]]</f>
        <v>1.6100000000000012</v>
      </c>
      <c r="P26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0</v>
      </c>
      <c r="Q26" s="3">
        <f>Table2572[[#This Row],[Pure Operation Profit 
(mln. manats)]]-Table2572[[#This Row],[XƏM düstur]]</f>
        <v>0</v>
      </c>
    </row>
    <row r="27" spans="1:17" x14ac:dyDescent="0.25">
      <c r="A27" s="5">
        <v>26</v>
      </c>
      <c r="B27" s="8" t="s">
        <v>20</v>
      </c>
      <c r="C27" s="7">
        <v>495.05399999999997</v>
      </c>
      <c r="D27" s="7">
        <v>272.25299999999999</v>
      </c>
      <c r="E27" s="7">
        <v>224.75299999999999</v>
      </c>
      <c r="F27" s="7">
        <v>58.94</v>
      </c>
      <c r="G27" s="7">
        <v>-0.216</v>
      </c>
      <c r="H27" s="7">
        <v>-7.0000000000000007E-2</v>
      </c>
      <c r="I27" s="7">
        <v>7.2430000000000003</v>
      </c>
      <c r="J27" s="7">
        <v>5.1189999999999998</v>
      </c>
      <c r="K27" s="7">
        <v>0.81</v>
      </c>
      <c r="L27" s="7">
        <v>3.004</v>
      </c>
      <c r="M27" s="7">
        <v>0.14599999999999999</v>
      </c>
      <c r="N27" s="3"/>
      <c r="O27" s="20">
        <f>Table2572[[#This Row],[Interest incomes 
 (mln. manats)]]+Table2572[[#This Row],[Non-interest incomes
(mln. manats)]]-Table2572[[#This Row],[Interest expenses 
 (mln. manats)]]-Table2572[[#This Row],[Non-interest expenses 
(mln. manats)]]</f>
        <v>-6.9999999999998952E-2</v>
      </c>
      <c r="P27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0</v>
      </c>
      <c r="Q27" s="3">
        <f>Table2572[[#This Row],[Pure Operation Profit 
(mln. manats)]]-Table2572[[#This Row],[XƏM düstur]]</f>
        <v>-1.0547118733938987E-15</v>
      </c>
    </row>
    <row r="28" spans="1:17" x14ac:dyDescent="0.25">
      <c r="A28" s="5">
        <v>27</v>
      </c>
      <c r="B28" s="8" t="s">
        <v>21</v>
      </c>
      <c r="C28" s="7">
        <v>581.19500000000005</v>
      </c>
      <c r="D28" s="7">
        <v>296.48399999999998</v>
      </c>
      <c r="E28" s="7">
        <v>331.49099999999999</v>
      </c>
      <c r="F28" s="7">
        <v>67.966999999999999</v>
      </c>
      <c r="G28" s="7">
        <v>4.7389999999999999</v>
      </c>
      <c r="H28" s="7">
        <v>-3.532</v>
      </c>
      <c r="I28" s="7">
        <v>11.186999999999999</v>
      </c>
      <c r="J28" s="7">
        <v>5.1760000000000002</v>
      </c>
      <c r="K28" s="7">
        <v>4.149</v>
      </c>
      <c r="L28" s="7">
        <v>13.692</v>
      </c>
      <c r="M28" s="7">
        <v>-8.2710000000000008</v>
      </c>
      <c r="N28" s="3"/>
      <c r="O28" s="20">
        <f>Table2572[[#This Row],[Interest incomes 
 (mln. manats)]]+Table2572[[#This Row],[Non-interest incomes
(mln. manats)]]-Table2572[[#This Row],[Interest expenses 
 (mln. manats)]]-Table2572[[#This Row],[Non-interest expenses 
(mln. manats)]]</f>
        <v>-3.5320000000000018</v>
      </c>
      <c r="P28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0</v>
      </c>
      <c r="Q28" s="3">
        <f>Table2572[[#This Row],[Pure Operation Profit 
(mln. manats)]]-Table2572[[#This Row],[XƏM düstur]]</f>
        <v>0</v>
      </c>
    </row>
    <row r="29" spans="1:17" x14ac:dyDescent="0.25">
      <c r="A29" s="5">
        <v>28</v>
      </c>
      <c r="B29" s="5" t="s">
        <v>22</v>
      </c>
      <c r="C29" s="7">
        <v>2225.6511300000002</v>
      </c>
      <c r="D29" s="7">
        <v>1322.54908</v>
      </c>
      <c r="E29" s="7">
        <v>1489.903</v>
      </c>
      <c r="F29" s="7">
        <v>266.84300000000002</v>
      </c>
      <c r="G29" s="7">
        <v>7.5225200000000001</v>
      </c>
      <c r="H29" s="7">
        <v>15.81061</v>
      </c>
      <c r="I29" s="7">
        <v>27.087679999999999</v>
      </c>
      <c r="J29" s="7">
        <v>5.7673699999999997</v>
      </c>
      <c r="K29" s="7">
        <v>3.0457299999999998</v>
      </c>
      <c r="L29" s="7">
        <v>8.5554299999999994</v>
      </c>
      <c r="M29" s="7">
        <v>8.2992100000000004</v>
      </c>
      <c r="N29" s="3"/>
      <c r="O29" s="20">
        <f>Table2572[[#This Row],[Interest incomes 
 (mln. manats)]]+Table2572[[#This Row],[Non-interest incomes
(mln. manats)]]-Table2572[[#This Row],[Interest expenses 
 (mln. manats)]]-Table2572[[#This Row],[Non-interest expenses 
(mln. manats)]]</f>
        <v>15.810609999999999</v>
      </c>
      <c r="P29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1.1120000000000019E-2</v>
      </c>
      <c r="Q29" s="3">
        <f>Table2572[[#This Row],[Pure Operation Profit 
(mln. manats)]]-Table2572[[#This Row],[XƏM düstur]]</f>
        <v>0</v>
      </c>
    </row>
    <row r="30" spans="1:17" x14ac:dyDescent="0.25">
      <c r="A30" s="5">
        <v>29</v>
      </c>
      <c r="B30" s="8" t="s">
        <v>23</v>
      </c>
      <c r="C30" s="7">
        <v>411.09</v>
      </c>
      <c r="D30" s="7">
        <v>144.24199999999999</v>
      </c>
      <c r="E30" s="7">
        <v>310.53100000000001</v>
      </c>
      <c r="F30" s="7">
        <v>73.453999999999994</v>
      </c>
      <c r="G30" s="7">
        <v>0.66</v>
      </c>
      <c r="H30" s="7">
        <v>3.4809999999999999</v>
      </c>
      <c r="I30" s="7">
        <v>8.4550000000000001</v>
      </c>
      <c r="J30" s="7">
        <v>1.5249999999999999</v>
      </c>
      <c r="K30" s="7">
        <v>4.0709999999999997</v>
      </c>
      <c r="L30" s="7">
        <v>7.5209999999999999</v>
      </c>
      <c r="M30" s="7">
        <v>2.5190000000000001</v>
      </c>
      <c r="N30" s="3">
        <v>0.30099999999999999</v>
      </c>
      <c r="O30" s="20">
        <f>Table2572[[#This Row],[Interest incomes 
 (mln. manats)]]+Table2572[[#This Row],[Non-interest incomes
(mln. manats)]]-Table2572[[#This Row],[Interest expenses 
 (mln. manats)]]-Table2572[[#This Row],[Non-interest expenses 
(mln. manats)]]</f>
        <v>3.4799999999999995</v>
      </c>
      <c r="P30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-9.9999999999961231E-4</v>
      </c>
      <c r="Q30" s="3">
        <f>Table2572[[#This Row],[Pure Operation Profit 
(mln. manats)]]-Table2572[[#This Row],[XƏM düstur]]</f>
        <v>1.000000000000334E-3</v>
      </c>
    </row>
    <row r="31" spans="1:17" x14ac:dyDescent="0.25">
      <c r="A31" s="5">
        <v>30</v>
      </c>
      <c r="B31" s="8" t="s">
        <v>29</v>
      </c>
      <c r="C31" s="7">
        <v>222.55747</v>
      </c>
      <c r="D31" s="7">
        <v>79.414079999999998</v>
      </c>
      <c r="E31" s="7">
        <v>89.133200000000002</v>
      </c>
      <c r="F31" s="7">
        <v>67.853999999999999</v>
      </c>
      <c r="G31" s="7">
        <v>1.69241</v>
      </c>
      <c r="H31" s="7">
        <v>1.9645300000000001</v>
      </c>
      <c r="I31" s="7">
        <v>3.3530000000000002</v>
      </c>
      <c r="J31" s="7">
        <v>1.1024799999999999</v>
      </c>
      <c r="K31" s="7">
        <v>1.3081199999999999</v>
      </c>
      <c r="L31" s="7">
        <v>1.59476</v>
      </c>
      <c r="M31" s="7">
        <v>0.27211999999999997</v>
      </c>
      <c r="N31" s="3"/>
      <c r="O31" s="20">
        <f>Table2572[[#This Row],[Interest incomes 
 (mln. manats)]]+Table2572[[#This Row],[Non-interest incomes
(mln. manats)]]-Table2572[[#This Row],[Interest expenses 
 (mln. manats)]]-Table2572[[#This Row],[Non-interest expenses 
(mln. manats)]]</f>
        <v>1.9638800000000005</v>
      </c>
      <c r="P31" s="20">
        <f>Table2572[[#This Row],[Pure Profit 
 (mln. manats)]]-Table2572[[#This Row],[Pure Operation Profit 
(mln. manats)]]+Table2572[[#This Row],[Reserves allocations for be paid of possible losses on assets
(mln. manats)]]+Table2572[[#This Row],[Mənfəət vergisi]]</f>
        <v>-1.6653345369377348E-16</v>
      </c>
      <c r="Q31" s="3">
        <f>Table2572[[#This Row],[Pure Operation Profit 
(mln. manats)]]-Table2572[[#This Row],[XƏM düstur]]</f>
        <v>6.4999999999959535E-4</v>
      </c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3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0" t="s">
        <v>53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</sheetData>
  <conditionalFormatting sqref="B19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{CAC8385C-C47B-4BA8-8913-57F03934C48A}</x14:id>
        </ext>
      </extLst>
    </cfRule>
  </conditionalFormatting>
  <conditionalFormatting sqref="Q2:Q3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{26B4AF77-F95F-411C-A149-4C606EFCB95A}</x14:id>
        </ext>
      </extLst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C8385C-C47B-4BA8-8913-57F03934C48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B19</xm:sqref>
        </x14:conditionalFormatting>
        <x14:conditionalFormatting xmlns:xm="http://schemas.microsoft.com/office/excel/2006/main">
          <x14:cfRule type="dataBar" id="{26B4AF77-F95F-411C-A149-4C606EFCB95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Q2:Q31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selection activeCell="D1" sqref="D1"/>
    </sheetView>
  </sheetViews>
  <sheetFormatPr defaultRowHeight="15" x14ac:dyDescent="0.25"/>
  <cols>
    <col min="2" max="2" width="31.5703125" customWidth="1"/>
    <col min="3" max="3" width="23.5703125" customWidth="1"/>
    <col min="4" max="4" width="26.85546875" customWidth="1"/>
  </cols>
  <sheetData>
    <row r="1" spans="1:4" ht="60" x14ac:dyDescent="0.25">
      <c r="A1" s="35" t="s">
        <v>52</v>
      </c>
      <c r="B1" s="13" t="s">
        <v>51</v>
      </c>
      <c r="C1" s="18" t="s">
        <v>56</v>
      </c>
      <c r="D1" s="18" t="s">
        <v>55</v>
      </c>
    </row>
    <row r="2" spans="1:4" x14ac:dyDescent="0.25">
      <c r="A2" s="12">
        <v>1</v>
      </c>
      <c r="B2" s="11" t="s">
        <v>11</v>
      </c>
      <c r="C2" s="26">
        <v>0.45162009184596019</v>
      </c>
      <c r="D2" s="25">
        <v>18.117719999999998</v>
      </c>
    </row>
    <row r="3" spans="1:4" x14ac:dyDescent="0.25">
      <c r="A3" s="12">
        <v>2</v>
      </c>
      <c r="B3" s="11" t="s">
        <v>27</v>
      </c>
      <c r="C3" s="26">
        <v>0.33052040994638893</v>
      </c>
      <c r="D3" s="25">
        <v>24.777760000000001</v>
      </c>
    </row>
    <row r="4" spans="1:4" x14ac:dyDescent="0.25">
      <c r="A4" s="12">
        <v>3</v>
      </c>
      <c r="B4" s="11" t="s">
        <v>10</v>
      </c>
      <c r="C4" s="26">
        <v>0.27401257327780593</v>
      </c>
      <c r="D4" s="25">
        <v>10.330000000000005</v>
      </c>
    </row>
    <row r="5" spans="1:4" x14ac:dyDescent="0.25">
      <c r="A5" s="12">
        <v>4</v>
      </c>
      <c r="B5" s="11" t="s">
        <v>19</v>
      </c>
      <c r="C5" s="26">
        <v>0.18250691520527609</v>
      </c>
      <c r="D5" s="25">
        <v>13.394000000000005</v>
      </c>
    </row>
    <row r="6" spans="1:4" x14ac:dyDescent="0.25">
      <c r="A6" s="12">
        <v>5</v>
      </c>
      <c r="B6" s="11" t="s">
        <v>25</v>
      </c>
      <c r="C6" s="26">
        <v>0.15530497180932845</v>
      </c>
      <c r="D6" s="25">
        <v>147.25799999999992</v>
      </c>
    </row>
    <row r="7" spans="1:4" x14ac:dyDescent="0.25">
      <c r="A7" s="12">
        <v>6</v>
      </c>
      <c r="B7" s="11" t="s">
        <v>28</v>
      </c>
      <c r="C7" s="26">
        <v>9.0911541043308619E-2</v>
      </c>
      <c r="D7" s="25">
        <v>10.794100000000014</v>
      </c>
    </row>
    <row r="8" spans="1:4" x14ac:dyDescent="0.25">
      <c r="A8" s="12">
        <v>7</v>
      </c>
      <c r="B8" s="11" t="s">
        <v>1</v>
      </c>
      <c r="C8" s="26">
        <v>8.0929997715879387E-2</v>
      </c>
      <c r="D8" s="25">
        <v>5.3855999999999966</v>
      </c>
    </row>
    <row r="9" spans="1:4" x14ac:dyDescent="0.25">
      <c r="A9" s="12">
        <v>8</v>
      </c>
      <c r="B9" s="11" t="s">
        <v>21</v>
      </c>
      <c r="C9" s="26">
        <v>7.1662829932830907E-2</v>
      </c>
      <c r="D9" s="25">
        <v>4.5450000000000017</v>
      </c>
    </row>
    <row r="10" spans="1:4" x14ac:dyDescent="0.25">
      <c r="A10" s="12">
        <v>9</v>
      </c>
      <c r="B10" s="11" t="s">
        <v>7</v>
      </c>
      <c r="C10" s="26">
        <v>5.6042911461162422E-2</v>
      </c>
      <c r="D10" s="25">
        <v>3.3016000000000005</v>
      </c>
    </row>
    <row r="11" spans="1:4" x14ac:dyDescent="0.25">
      <c r="A11" s="12">
        <v>10</v>
      </c>
      <c r="B11" s="11" t="s">
        <v>29</v>
      </c>
      <c r="C11" s="26">
        <v>2.9721301151064958E-2</v>
      </c>
      <c r="D11" s="25">
        <v>1.9585000000000008</v>
      </c>
    </row>
    <row r="12" spans="1:4" x14ac:dyDescent="0.25">
      <c r="A12" s="12">
        <v>11</v>
      </c>
      <c r="B12" s="11" t="s">
        <v>22</v>
      </c>
      <c r="C12" s="26">
        <v>2.695515299858766E-2</v>
      </c>
      <c r="D12" s="25">
        <v>7.0040000000000191</v>
      </c>
    </row>
    <row r="13" spans="1:4" x14ac:dyDescent="0.25">
      <c r="A13" s="12">
        <v>12</v>
      </c>
      <c r="B13" s="11" t="s">
        <v>24</v>
      </c>
      <c r="C13" s="26">
        <v>2.1886426225156824E-2</v>
      </c>
      <c r="D13" s="25">
        <v>1.3192700000000031</v>
      </c>
    </row>
    <row r="14" spans="1:4" x14ac:dyDescent="0.25">
      <c r="A14" s="12">
        <v>13</v>
      </c>
      <c r="B14" s="11" t="s">
        <v>9</v>
      </c>
      <c r="C14" s="26">
        <v>2.0489312967183367E-2</v>
      </c>
      <c r="D14" s="25">
        <v>1.4196000000000026</v>
      </c>
    </row>
    <row r="15" spans="1:4" x14ac:dyDescent="0.25">
      <c r="A15" s="12">
        <v>14</v>
      </c>
      <c r="B15" s="11" t="s">
        <v>18</v>
      </c>
      <c r="C15" s="26">
        <v>1.5917121707626481E-2</v>
      </c>
      <c r="D15" s="25">
        <v>6.4099999999999682</v>
      </c>
    </row>
    <row r="16" spans="1:4" x14ac:dyDescent="0.25">
      <c r="A16" s="12">
        <v>15</v>
      </c>
      <c r="B16" s="11" t="s">
        <v>6</v>
      </c>
      <c r="C16" s="26">
        <v>1.4986918816982869E-2</v>
      </c>
      <c r="D16" s="25">
        <v>1.3541999999999916</v>
      </c>
    </row>
    <row r="17" spans="1:4" x14ac:dyDescent="0.25">
      <c r="A17" s="12">
        <v>16</v>
      </c>
      <c r="B17" s="11" t="s">
        <v>16</v>
      </c>
      <c r="C17" s="26">
        <v>1.3810939671704353E-2</v>
      </c>
      <c r="D17" s="25">
        <v>0.78500000000000369</v>
      </c>
    </row>
    <row r="18" spans="1:4" x14ac:dyDescent="0.25">
      <c r="A18" s="12">
        <v>17</v>
      </c>
      <c r="B18" s="11" t="s">
        <v>8</v>
      </c>
      <c r="C18" s="26">
        <v>1.3692538585536759E-2</v>
      </c>
      <c r="D18" s="25">
        <v>0.73900000000000432</v>
      </c>
    </row>
    <row r="19" spans="1:4" x14ac:dyDescent="0.25">
      <c r="A19" s="12">
        <v>18</v>
      </c>
      <c r="B19" s="11" t="s">
        <v>23</v>
      </c>
      <c r="C19" s="26">
        <v>1.149836819565119E-2</v>
      </c>
      <c r="D19" s="25">
        <v>0.83499999999999375</v>
      </c>
    </row>
    <row r="20" spans="1:4" x14ac:dyDescent="0.25">
      <c r="A20" s="12">
        <v>19</v>
      </c>
      <c r="B20" s="11" t="s">
        <v>4</v>
      </c>
      <c r="C20" s="27">
        <v>4.6779697119893144E-3</v>
      </c>
      <c r="D20" s="38">
        <v>0.68519999999998049</v>
      </c>
    </row>
    <row r="21" spans="1:4" x14ac:dyDescent="0.25">
      <c r="A21" s="12">
        <v>20</v>
      </c>
      <c r="B21" s="11" t="s">
        <v>5</v>
      </c>
      <c r="C21" s="26">
        <v>3.5258470296575186E-3</v>
      </c>
      <c r="D21" s="25">
        <v>0.19200000000000017</v>
      </c>
    </row>
    <row r="22" spans="1:4" x14ac:dyDescent="0.25">
      <c r="A22" s="12">
        <v>21</v>
      </c>
      <c r="B22" s="11" t="s">
        <v>12</v>
      </c>
      <c r="C22" s="26">
        <v>2.5638005224610026E-3</v>
      </c>
      <c r="D22" s="25">
        <v>0.37000000000000455</v>
      </c>
    </row>
    <row r="23" spans="1:4" x14ac:dyDescent="0.25">
      <c r="A23" s="12">
        <v>22</v>
      </c>
      <c r="B23" s="11" t="s">
        <v>17</v>
      </c>
      <c r="C23" s="26">
        <v>1.1613787700744641E-3</v>
      </c>
      <c r="D23" s="25">
        <v>1.1860000000000426E-2</v>
      </c>
    </row>
    <row r="24" spans="1:4" x14ac:dyDescent="0.25">
      <c r="A24" s="12">
        <v>23</v>
      </c>
      <c r="B24" s="11" t="s">
        <v>20</v>
      </c>
      <c r="C24" s="26">
        <v>-5.087332541970686E-4</v>
      </c>
      <c r="D24" s="25">
        <v>-3.0000000000001137E-2</v>
      </c>
    </row>
    <row r="25" spans="1:4" x14ac:dyDescent="0.25">
      <c r="A25" s="12">
        <v>24</v>
      </c>
      <c r="B25" s="11" t="s">
        <v>26</v>
      </c>
      <c r="C25" s="26">
        <v>-1.1363232597103248E-2</v>
      </c>
      <c r="D25" s="25">
        <v>-0.41574999999999562</v>
      </c>
    </row>
    <row r="26" spans="1:4" x14ac:dyDescent="0.25">
      <c r="A26" s="12">
        <v>25</v>
      </c>
      <c r="B26" s="11" t="s">
        <v>14</v>
      </c>
      <c r="C26" s="26">
        <v>-2.6442760479302243E-2</v>
      </c>
      <c r="D26" s="25">
        <v>-1.8250000000000028</v>
      </c>
    </row>
    <row r="27" spans="1:4" x14ac:dyDescent="0.25">
      <c r="A27" s="12">
        <v>26</v>
      </c>
      <c r="B27" s="11" t="s">
        <v>2</v>
      </c>
      <c r="C27" s="26">
        <v>-6.9935324954477421E-2</v>
      </c>
      <c r="D27" s="25">
        <v>-3.2991500000000045</v>
      </c>
    </row>
    <row r="28" spans="1:4" x14ac:dyDescent="0.25">
      <c r="A28" s="12">
        <v>27</v>
      </c>
      <c r="B28" s="11" t="s">
        <v>0</v>
      </c>
      <c r="C28" s="26">
        <v>-0.12767378708450114</v>
      </c>
      <c r="D28" s="25">
        <v>-8.7920000000000016</v>
      </c>
    </row>
    <row r="29" spans="1:4" x14ac:dyDescent="0.25">
      <c r="A29" s="12">
        <v>28</v>
      </c>
      <c r="B29" s="11" t="s">
        <v>3</v>
      </c>
      <c r="C29" s="26">
        <v>-0.1765169164195515</v>
      </c>
      <c r="D29" s="25">
        <v>-7.9546780000000012</v>
      </c>
    </row>
    <row r="30" spans="1:4" x14ac:dyDescent="0.25">
      <c r="A30" s="12">
        <v>29</v>
      </c>
      <c r="B30" s="11" t="s">
        <v>13</v>
      </c>
      <c r="C30" s="26">
        <v>-0.22754264536239358</v>
      </c>
      <c r="D30" s="25">
        <v>-74.166160000000019</v>
      </c>
    </row>
    <row r="31" spans="1:4" x14ac:dyDescent="0.25">
      <c r="A31" s="12">
        <v>30</v>
      </c>
      <c r="B31" s="11" t="s">
        <v>15</v>
      </c>
      <c r="C31" s="36"/>
      <c r="D31" s="37"/>
    </row>
  </sheetData>
  <conditionalFormatting sqref="C2:C19 C21:C3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{10B82D55-0FEB-4176-BB87-383A68A11C41}</x14:id>
        </ext>
      </extLst>
    </cfRule>
  </conditionalFormatting>
  <conditionalFormatting sqref="D2:D19 D21:D3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{AB0DEBFF-94BF-4A76-80D9-A72BB616E2BB}</x14:id>
        </ext>
      </extLst>
    </cfRule>
  </conditionalFormatting>
  <conditionalFormatting sqref="C20:D2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{CF929110-0818-4588-ADAD-3FA831BD7997}</x14:id>
        </ext>
      </extLst>
    </cfRule>
  </conditionalFormatting>
  <conditionalFormatting sqref="C2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{3658829B-E35A-4FD3-876C-90031E5250F0}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{440984FE-8DF2-4901-B54C-BC680C6E320E}</x14:id>
        </ext>
      </extLst>
    </cfRule>
  </conditionalFormatting>
  <conditionalFormatting sqref="D2:D3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{77655DF9-2DA0-4E00-AA97-9AD2575DC20C}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B82D55-0FEB-4176-BB87-383A68A11C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C21:C31</xm:sqref>
        </x14:conditionalFormatting>
        <x14:conditionalFormatting xmlns:xm="http://schemas.microsoft.com/office/excel/2006/main">
          <x14:cfRule type="dataBar" id="{AB0DEBFF-94BF-4A76-80D9-A72BB616E2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D2:D19 D21:D31</xm:sqref>
        </x14:conditionalFormatting>
        <x14:conditionalFormatting xmlns:xm="http://schemas.microsoft.com/office/excel/2006/main">
          <x14:cfRule type="dataBar" id="{CF929110-0818-4588-ADAD-3FA831BD79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C20:D20</xm:sqref>
        </x14:conditionalFormatting>
        <x14:conditionalFormatting xmlns:xm="http://schemas.microsoft.com/office/excel/2006/main">
          <x14:cfRule type="dataBar" id="{3658829B-E35A-4FD3-876C-90031E5250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C20</xm:sqref>
        </x14:conditionalFormatting>
        <x14:conditionalFormatting xmlns:xm="http://schemas.microsoft.com/office/excel/2006/main">
          <x14:cfRule type="dataBar" id="{440984FE-8DF2-4901-B54C-BC680C6E32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77655DF9-2DA0-4E00-AA97-9AD2575DC2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ColWidth="9.140625" defaultRowHeight="15" x14ac:dyDescent="0.25"/>
  <cols>
    <col min="1" max="1" width="9.140625" style="1"/>
    <col min="2" max="2" width="40.7109375" style="1" customWidth="1"/>
    <col min="3" max="3" width="17.28515625" style="1" customWidth="1"/>
    <col min="4" max="4" width="18.5703125" style="1" customWidth="1"/>
    <col min="5" max="5" width="26.85546875" style="1" customWidth="1"/>
    <col min="6" max="16384" width="9.140625" style="1"/>
  </cols>
  <sheetData>
    <row r="1" spans="1:4" x14ac:dyDescent="0.25">
      <c r="A1" s="35" t="s">
        <v>52</v>
      </c>
      <c r="B1" s="1" t="s">
        <v>51</v>
      </c>
      <c r="C1" s="1" t="s">
        <v>35</v>
      </c>
      <c r="D1" s="1" t="s">
        <v>36</v>
      </c>
    </row>
    <row r="2" spans="1:4" x14ac:dyDescent="0.25">
      <c r="A2" s="1">
        <v>1</v>
      </c>
      <c r="B2" s="4" t="s">
        <v>25</v>
      </c>
      <c r="C2" s="3">
        <v>806.00400000000002</v>
      </c>
      <c r="D2" s="7">
        <v>139.89500000000001</v>
      </c>
    </row>
    <row r="3" spans="1:4" x14ac:dyDescent="0.25">
      <c r="A3" s="1">
        <v>2</v>
      </c>
      <c r="B3" s="4" t="s">
        <v>13</v>
      </c>
      <c r="C3" s="3">
        <v>94.84</v>
      </c>
      <c r="D3" s="7">
        <v>22.262720000000002</v>
      </c>
    </row>
    <row r="4" spans="1:4" x14ac:dyDescent="0.25">
      <c r="A4" s="24">
        <v>3</v>
      </c>
      <c r="B4" s="4" t="s">
        <v>28</v>
      </c>
      <c r="C4" s="3">
        <v>2.95906</v>
      </c>
      <c r="D4" s="7">
        <v>11.679</v>
      </c>
    </row>
    <row r="5" spans="1:4" x14ac:dyDescent="0.25">
      <c r="A5" s="24">
        <v>4</v>
      </c>
      <c r="B5" s="4" t="s">
        <v>22</v>
      </c>
      <c r="C5" s="3">
        <v>17.6068</v>
      </c>
      <c r="D5" s="7">
        <v>7.5225200000000001</v>
      </c>
    </row>
    <row r="6" spans="1:4" x14ac:dyDescent="0.25">
      <c r="A6" s="24">
        <v>5</v>
      </c>
      <c r="B6" s="4" t="s">
        <v>18</v>
      </c>
      <c r="C6" s="3">
        <v>58.994</v>
      </c>
      <c r="D6" s="7">
        <v>6.532</v>
      </c>
    </row>
    <row r="7" spans="1:4" x14ac:dyDescent="0.25">
      <c r="A7" s="24">
        <v>6</v>
      </c>
      <c r="B7" s="4" t="s">
        <v>1</v>
      </c>
      <c r="C7" s="3">
        <v>-12.1858</v>
      </c>
      <c r="D7" s="7">
        <v>5.1911699999999996</v>
      </c>
    </row>
    <row r="8" spans="1:4" x14ac:dyDescent="0.25">
      <c r="A8" s="24">
        <v>7</v>
      </c>
      <c r="B8" s="4" t="s">
        <v>21</v>
      </c>
      <c r="C8" s="3">
        <v>4.0439999999999996</v>
      </c>
      <c r="D8" s="7">
        <v>4.7389999999999999</v>
      </c>
    </row>
    <row r="9" spans="1:4" x14ac:dyDescent="0.25">
      <c r="A9" s="24">
        <v>8</v>
      </c>
      <c r="B9" s="4" t="s">
        <v>7</v>
      </c>
      <c r="C9" s="3">
        <v>6.3507600000000002</v>
      </c>
      <c r="D9" s="7">
        <v>3.2336999999999998</v>
      </c>
    </row>
    <row r="10" spans="1:4" x14ac:dyDescent="0.25">
      <c r="A10" s="24">
        <v>9</v>
      </c>
      <c r="B10" s="4" t="s">
        <v>29</v>
      </c>
      <c r="C10" s="3">
        <v>4.0635000000000003</v>
      </c>
      <c r="D10" s="7">
        <v>1.69241</v>
      </c>
    </row>
    <row r="11" spans="1:4" x14ac:dyDescent="0.25">
      <c r="A11" s="24">
        <v>10</v>
      </c>
      <c r="B11" s="4" t="s">
        <v>6</v>
      </c>
      <c r="C11" s="3">
        <v>4.3573000000000004</v>
      </c>
      <c r="D11" s="7">
        <v>1.6890000000000001</v>
      </c>
    </row>
    <row r="12" spans="1:4" x14ac:dyDescent="0.25">
      <c r="A12" s="24">
        <v>11</v>
      </c>
      <c r="B12" s="4" t="s">
        <v>24</v>
      </c>
      <c r="C12" s="3">
        <v>4.0994000000000002</v>
      </c>
      <c r="D12" s="7">
        <v>1.2666500000000001</v>
      </c>
    </row>
    <row r="13" spans="1:4" x14ac:dyDescent="0.25">
      <c r="A13" s="24">
        <v>12</v>
      </c>
      <c r="B13" s="4" t="s">
        <v>9</v>
      </c>
      <c r="C13" s="3">
        <v>6.9231999999999996</v>
      </c>
      <c r="D13" s="7">
        <v>0.85589999999999999</v>
      </c>
    </row>
    <row r="14" spans="1:4" x14ac:dyDescent="0.25">
      <c r="A14" s="24">
        <v>13</v>
      </c>
      <c r="B14" s="4" t="s">
        <v>16</v>
      </c>
      <c r="C14" s="3">
        <v>2.9142000000000001</v>
      </c>
      <c r="D14" s="7">
        <v>0.81810000000000005</v>
      </c>
    </row>
    <row r="15" spans="1:4" x14ac:dyDescent="0.25">
      <c r="A15" s="24">
        <v>14</v>
      </c>
      <c r="B15" s="4" t="s">
        <v>12</v>
      </c>
      <c r="C15" s="3">
        <v>2.0259999999999998</v>
      </c>
      <c r="D15" s="7">
        <v>0.749</v>
      </c>
    </row>
    <row r="16" spans="1:4" x14ac:dyDescent="0.25">
      <c r="A16" s="24">
        <v>15</v>
      </c>
      <c r="B16" s="4" t="s">
        <v>23</v>
      </c>
      <c r="C16" s="3">
        <v>10.11</v>
      </c>
      <c r="D16" s="7">
        <v>0.66</v>
      </c>
    </row>
    <row r="17" spans="1:4" x14ac:dyDescent="0.25">
      <c r="A17" s="24">
        <v>16</v>
      </c>
      <c r="B17" s="4" t="s">
        <v>4</v>
      </c>
      <c r="C17" s="3">
        <v>0.36230000000000001</v>
      </c>
      <c r="D17" s="25">
        <v>0.34098000000000001</v>
      </c>
    </row>
    <row r="18" spans="1:4" x14ac:dyDescent="0.25">
      <c r="A18" s="24">
        <v>17</v>
      </c>
      <c r="B18" s="4" t="s">
        <v>8</v>
      </c>
      <c r="C18" s="3">
        <v>0.68700000000000006</v>
      </c>
      <c r="D18" s="7">
        <v>0.29799999999999999</v>
      </c>
    </row>
    <row r="19" spans="1:4" x14ac:dyDescent="0.25">
      <c r="A19" s="24">
        <v>18</v>
      </c>
      <c r="B19" s="4" t="s">
        <v>26</v>
      </c>
      <c r="C19" s="3">
        <v>-35.427999999999997</v>
      </c>
      <c r="D19" s="7">
        <v>0.23400000000000001</v>
      </c>
    </row>
    <row r="20" spans="1:4" x14ac:dyDescent="0.25">
      <c r="A20" s="24">
        <v>19</v>
      </c>
      <c r="B20" s="4" t="s">
        <v>10</v>
      </c>
      <c r="C20" s="3">
        <v>-10.518000000000001</v>
      </c>
      <c r="D20" s="7">
        <v>0.21099999999999999</v>
      </c>
    </row>
    <row r="21" spans="1:4" x14ac:dyDescent="0.25">
      <c r="A21" s="24">
        <v>20</v>
      </c>
      <c r="B21" s="4" t="s">
        <v>5</v>
      </c>
      <c r="C21" s="3">
        <v>1.1439999999999999</v>
      </c>
      <c r="D21" s="7">
        <v>0.192</v>
      </c>
    </row>
    <row r="22" spans="1:4" x14ac:dyDescent="0.25">
      <c r="A22" s="24">
        <v>21</v>
      </c>
      <c r="B22" s="4" t="s">
        <v>19</v>
      </c>
      <c r="C22" s="3">
        <v>-11.563000000000001</v>
      </c>
      <c r="D22" s="7">
        <v>0.10199999999999999</v>
      </c>
    </row>
    <row r="23" spans="1:4" x14ac:dyDescent="0.25">
      <c r="A23" s="24">
        <v>22</v>
      </c>
      <c r="B23" s="4" t="s">
        <v>17</v>
      </c>
      <c r="C23" s="3">
        <v>-0.10489999999999999</v>
      </c>
      <c r="D23" s="7">
        <v>1.3010000000000001E-2</v>
      </c>
    </row>
    <row r="24" spans="1:4" x14ac:dyDescent="0.25">
      <c r="A24" s="24">
        <v>23</v>
      </c>
      <c r="B24" s="4" t="s">
        <v>20</v>
      </c>
      <c r="C24" s="3">
        <v>-0.72499999999999998</v>
      </c>
      <c r="D24" s="7">
        <v>-0.216</v>
      </c>
    </row>
    <row r="25" spans="1:4" x14ac:dyDescent="0.25">
      <c r="A25" s="24">
        <v>24</v>
      </c>
      <c r="B25" s="4" t="s">
        <v>27</v>
      </c>
      <c r="C25" s="3">
        <v>-2.7086000000000001</v>
      </c>
      <c r="D25" s="7">
        <v>-0.30931999999999998</v>
      </c>
    </row>
    <row r="26" spans="1:4" x14ac:dyDescent="0.25">
      <c r="A26" s="24">
        <v>25</v>
      </c>
      <c r="B26" s="4" t="s">
        <v>14</v>
      </c>
      <c r="C26" s="3">
        <v>-6.3414999999999999</v>
      </c>
      <c r="D26" s="7">
        <v>-1.82419</v>
      </c>
    </row>
    <row r="27" spans="1:4" x14ac:dyDescent="0.25">
      <c r="A27" s="24">
        <v>26</v>
      </c>
      <c r="B27" s="4" t="s">
        <v>2</v>
      </c>
      <c r="C27" s="3">
        <v>-6.6877599999999999</v>
      </c>
      <c r="D27" s="7">
        <v>-3.2235</v>
      </c>
    </row>
    <row r="28" spans="1:4" x14ac:dyDescent="0.25">
      <c r="A28" s="24">
        <v>27</v>
      </c>
      <c r="B28" s="4" t="s">
        <v>3</v>
      </c>
      <c r="C28" s="3">
        <v>-8.6007999999999996</v>
      </c>
      <c r="D28" s="7">
        <v>-5.3841000000000001</v>
      </c>
    </row>
    <row r="29" spans="1:4" x14ac:dyDescent="0.25">
      <c r="A29" s="24">
        <v>28</v>
      </c>
      <c r="B29" s="4" t="s">
        <v>0</v>
      </c>
      <c r="C29" s="3">
        <v>-56.38</v>
      </c>
      <c r="D29" s="7">
        <v>-8.6010000000000009</v>
      </c>
    </row>
    <row r="30" spans="1:4" x14ac:dyDescent="0.25">
      <c r="A30" s="24">
        <v>29</v>
      </c>
      <c r="B30" s="4" t="s">
        <v>11</v>
      </c>
      <c r="C30" s="3">
        <v>4.7530900000000003</v>
      </c>
      <c r="D30" s="7">
        <v>-247.41220999999999</v>
      </c>
    </row>
    <row r="31" spans="1:4" x14ac:dyDescent="0.25">
      <c r="A31" s="24">
        <v>30</v>
      </c>
      <c r="B31" s="4" t="s">
        <v>15</v>
      </c>
      <c r="C31" s="3">
        <v>3.5849299999999999</v>
      </c>
      <c r="D31" s="7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ColWidth="9.140625" defaultRowHeight="15" x14ac:dyDescent="0.25"/>
  <cols>
    <col min="1" max="1" width="9.140625" style="1"/>
    <col min="2" max="2" width="42.7109375" style="1" customWidth="1"/>
    <col min="3" max="3" width="17" style="1" customWidth="1"/>
    <col min="4" max="4" width="19" style="1" customWidth="1"/>
    <col min="5" max="16384" width="9.140625" style="1"/>
  </cols>
  <sheetData>
    <row r="1" spans="1:4" x14ac:dyDescent="0.25">
      <c r="A1" s="35" t="s">
        <v>52</v>
      </c>
      <c r="B1" s="1" t="s">
        <v>51</v>
      </c>
      <c r="C1" s="1" t="s">
        <v>35</v>
      </c>
      <c r="D1" s="1" t="s">
        <v>36</v>
      </c>
    </row>
    <row r="2" spans="1:4" x14ac:dyDescent="0.25">
      <c r="A2" s="1">
        <v>1</v>
      </c>
      <c r="B2" s="4" t="s">
        <v>25</v>
      </c>
      <c r="C2" s="3">
        <v>534.64499999999998</v>
      </c>
      <c r="D2" s="7">
        <v>75.491</v>
      </c>
    </row>
    <row r="3" spans="1:4" x14ac:dyDescent="0.25">
      <c r="A3" s="1">
        <v>2</v>
      </c>
      <c r="B3" s="4" t="s">
        <v>13</v>
      </c>
      <c r="C3" s="3">
        <v>168.41470000000001</v>
      </c>
      <c r="D3" s="7">
        <v>50.17839</v>
      </c>
    </row>
    <row r="4" spans="1:4" x14ac:dyDescent="0.25">
      <c r="A4" s="24">
        <v>3</v>
      </c>
      <c r="B4" s="4" t="s">
        <v>18</v>
      </c>
      <c r="C4" s="3">
        <v>86.11</v>
      </c>
      <c r="D4" s="7">
        <v>21.83</v>
      </c>
    </row>
    <row r="5" spans="1:4" x14ac:dyDescent="0.25">
      <c r="A5" s="24">
        <v>4</v>
      </c>
      <c r="B5" s="4" t="s">
        <v>22</v>
      </c>
      <c r="C5" s="3">
        <v>0.42299999999999827</v>
      </c>
      <c r="D5" s="7">
        <v>15.81061</v>
      </c>
    </row>
    <row r="6" spans="1:4" x14ac:dyDescent="0.25">
      <c r="A6" s="24">
        <v>5</v>
      </c>
      <c r="B6" s="4" t="s">
        <v>27</v>
      </c>
      <c r="C6" s="3">
        <v>28.503</v>
      </c>
      <c r="D6" s="7">
        <v>8.5927699999999998</v>
      </c>
    </row>
    <row r="7" spans="1:4" x14ac:dyDescent="0.25">
      <c r="A7" s="24">
        <v>6</v>
      </c>
      <c r="B7" s="4" t="s">
        <v>1</v>
      </c>
      <c r="C7" s="3">
        <v>17.820399999999999</v>
      </c>
      <c r="D7" s="7">
        <v>7.7009999999999996</v>
      </c>
    </row>
    <row r="8" spans="1:4" x14ac:dyDescent="0.25">
      <c r="A8" s="24">
        <v>7</v>
      </c>
      <c r="B8" s="4" t="s">
        <v>23</v>
      </c>
      <c r="C8" s="3">
        <v>16.805</v>
      </c>
      <c r="D8" s="7">
        <v>3.4809999999999999</v>
      </c>
    </row>
    <row r="9" spans="1:4" x14ac:dyDescent="0.25">
      <c r="A9" s="24">
        <v>8</v>
      </c>
      <c r="B9" s="4" t="s">
        <v>19</v>
      </c>
      <c r="C9" s="3">
        <v>8.5649999999999995</v>
      </c>
      <c r="D9" s="7">
        <v>2.234</v>
      </c>
    </row>
    <row r="10" spans="1:4" x14ac:dyDescent="0.25">
      <c r="A10" s="24">
        <v>9</v>
      </c>
      <c r="B10" s="4" t="s">
        <v>6</v>
      </c>
      <c r="C10" s="3">
        <v>6.6932700000000001</v>
      </c>
      <c r="D10" s="7">
        <v>2.06406</v>
      </c>
    </row>
    <row r="11" spans="1:4" x14ac:dyDescent="0.25">
      <c r="A11" s="24">
        <v>10</v>
      </c>
      <c r="B11" s="4" t="s">
        <v>29</v>
      </c>
      <c r="C11" s="3">
        <v>6.2564599999999997</v>
      </c>
      <c r="D11" s="7">
        <v>1.9645300000000001</v>
      </c>
    </row>
    <row r="12" spans="1:4" x14ac:dyDescent="0.25">
      <c r="A12" s="24">
        <v>11</v>
      </c>
      <c r="B12" s="4" t="s">
        <v>24</v>
      </c>
      <c r="C12" s="3">
        <v>7.3042800000000003</v>
      </c>
      <c r="D12" s="7">
        <v>1.8371599999999999</v>
      </c>
    </row>
    <row r="13" spans="1:4" x14ac:dyDescent="0.25">
      <c r="A13" s="24">
        <v>12</v>
      </c>
      <c r="B13" s="4" t="s">
        <v>28</v>
      </c>
      <c r="C13" s="3">
        <v>4.50983</v>
      </c>
      <c r="D13" s="7">
        <v>1.61</v>
      </c>
    </row>
    <row r="14" spans="1:4" x14ac:dyDescent="0.25">
      <c r="A14" s="24">
        <v>13</v>
      </c>
      <c r="B14" s="4" t="s">
        <v>7</v>
      </c>
      <c r="C14" s="3">
        <v>8.5289999999999999</v>
      </c>
      <c r="D14" s="7">
        <v>1.379</v>
      </c>
    </row>
    <row r="15" spans="1:4" x14ac:dyDescent="0.25">
      <c r="A15" s="24">
        <v>14</v>
      </c>
      <c r="B15" s="4" t="s">
        <v>4</v>
      </c>
      <c r="C15" s="3">
        <v>6.6010999999999997</v>
      </c>
      <c r="D15" s="7">
        <v>0.83367999999999998</v>
      </c>
    </row>
    <row r="16" spans="1:4" x14ac:dyDescent="0.25">
      <c r="A16" s="24">
        <v>15</v>
      </c>
      <c r="B16" s="4" t="s">
        <v>16</v>
      </c>
      <c r="C16" s="3">
        <v>12.671500000000002</v>
      </c>
      <c r="D16" s="7">
        <v>0.67410000000000003</v>
      </c>
    </row>
    <row r="17" spans="1:4" x14ac:dyDescent="0.25">
      <c r="A17" s="24">
        <v>16</v>
      </c>
      <c r="B17" s="4" t="s">
        <v>9</v>
      </c>
      <c r="C17" s="3">
        <v>8.5299800000000019</v>
      </c>
      <c r="D17" s="7">
        <v>0.65288999999999997</v>
      </c>
    </row>
    <row r="18" spans="1:4" x14ac:dyDescent="0.25">
      <c r="A18" s="24">
        <v>17</v>
      </c>
      <c r="B18" s="4" t="s">
        <v>10</v>
      </c>
      <c r="C18" s="3">
        <v>4.9630000000000001</v>
      </c>
      <c r="D18" s="7">
        <v>0.54900000000000004</v>
      </c>
    </row>
    <row r="19" spans="1:4" x14ac:dyDescent="0.25">
      <c r="A19" s="24">
        <v>18</v>
      </c>
      <c r="B19" s="4" t="s">
        <v>14</v>
      </c>
      <c r="C19" s="3">
        <v>12.671900000000001</v>
      </c>
      <c r="D19" s="7">
        <v>0.19237000000000037</v>
      </c>
    </row>
    <row r="20" spans="1:4" x14ac:dyDescent="0.25">
      <c r="A20" s="24">
        <v>19</v>
      </c>
      <c r="B20" s="4" t="s">
        <v>17</v>
      </c>
      <c r="C20" s="3">
        <v>-0.114</v>
      </c>
      <c r="D20" s="7">
        <v>8.3000000000000001E-3</v>
      </c>
    </row>
    <row r="21" spans="1:4" x14ac:dyDescent="0.25">
      <c r="A21" s="24">
        <v>20</v>
      </c>
      <c r="B21" s="4" t="s">
        <v>8</v>
      </c>
      <c r="C21" s="3">
        <v>-5.35</v>
      </c>
      <c r="D21" s="7">
        <v>-3.1E-2</v>
      </c>
    </row>
    <row r="22" spans="1:4" x14ac:dyDescent="0.25">
      <c r="A22" s="24">
        <v>21</v>
      </c>
      <c r="B22" s="4" t="s">
        <v>20</v>
      </c>
      <c r="C22" s="3">
        <v>0.42199999999999999</v>
      </c>
      <c r="D22" s="7">
        <v>-7.0000000000000007E-2</v>
      </c>
    </row>
    <row r="23" spans="1:4" x14ac:dyDescent="0.25">
      <c r="A23" s="24">
        <v>22</v>
      </c>
      <c r="B23" s="4" t="s">
        <v>5</v>
      </c>
      <c r="C23" s="3">
        <v>17.811</v>
      </c>
      <c r="D23" s="7">
        <v>-7.6999999999999999E-2</v>
      </c>
    </row>
    <row r="24" spans="1:4" x14ac:dyDescent="0.25">
      <c r="A24" s="24">
        <v>23</v>
      </c>
      <c r="B24" s="4" t="s">
        <v>12</v>
      </c>
      <c r="C24" s="3">
        <v>2.5049999999999999</v>
      </c>
      <c r="D24" s="7">
        <v>-0.32199999999999995</v>
      </c>
    </row>
    <row r="25" spans="1:4" x14ac:dyDescent="0.25">
      <c r="A25" s="24">
        <v>24</v>
      </c>
      <c r="B25" s="4" t="s">
        <v>2</v>
      </c>
      <c r="C25" s="3">
        <v>-5.3400000000000007</v>
      </c>
      <c r="D25" s="7">
        <v>-2.2686000000000002</v>
      </c>
    </row>
    <row r="26" spans="1:4" x14ac:dyDescent="0.25">
      <c r="A26" s="24">
        <v>25</v>
      </c>
      <c r="B26" s="4" t="s">
        <v>3</v>
      </c>
      <c r="C26" s="3">
        <v>17.820399999999999</v>
      </c>
      <c r="D26" s="7">
        <v>-2.7393000000000001</v>
      </c>
    </row>
    <row r="27" spans="1:4" x14ac:dyDescent="0.25">
      <c r="A27" s="24">
        <v>26</v>
      </c>
      <c r="B27" s="4" t="s">
        <v>21</v>
      </c>
      <c r="C27" s="3">
        <v>7.8689999999999998</v>
      </c>
      <c r="D27" s="7">
        <v>-3.532</v>
      </c>
    </row>
    <row r="28" spans="1:4" x14ac:dyDescent="0.25">
      <c r="A28" s="24">
        <v>27</v>
      </c>
      <c r="B28" s="4" t="s">
        <v>0</v>
      </c>
      <c r="C28" s="3">
        <v>-42.692</v>
      </c>
      <c r="D28" s="7">
        <v>-9.0820000000000007</v>
      </c>
    </row>
    <row r="29" spans="1:4" x14ac:dyDescent="0.25">
      <c r="A29" s="24">
        <v>28</v>
      </c>
      <c r="B29" s="4" t="s">
        <v>11</v>
      </c>
      <c r="C29" s="3">
        <v>-32.551929999999999</v>
      </c>
      <c r="D29" s="7">
        <v>-9.9817999999999998</v>
      </c>
    </row>
    <row r="30" spans="1:4" x14ac:dyDescent="0.25">
      <c r="A30" s="24">
        <v>29</v>
      </c>
      <c r="B30" s="4" t="s">
        <v>26</v>
      </c>
      <c r="C30" s="3">
        <v>6.0890000000000004</v>
      </c>
      <c r="D30" s="7">
        <v>-22.108999999999998</v>
      </c>
    </row>
    <row r="31" spans="1:4" x14ac:dyDescent="0.25">
      <c r="A31" s="24">
        <v>30</v>
      </c>
      <c r="B31" s="4" t="s">
        <v>15</v>
      </c>
      <c r="C31" s="3">
        <v>3.7012100000000001</v>
      </c>
      <c r="D31" s="7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ColWidth="9.140625" defaultRowHeight="15" x14ac:dyDescent="0.25"/>
  <cols>
    <col min="1" max="1" width="9.5703125" style="1" customWidth="1"/>
    <col min="2" max="2" width="44.42578125" style="1" customWidth="1"/>
    <col min="3" max="3" width="20.5703125" style="1" customWidth="1"/>
    <col min="4" max="4" width="18.7109375" style="1" customWidth="1"/>
    <col min="5" max="5" width="18.5703125" style="1" customWidth="1"/>
    <col min="6" max="16384" width="9.140625" style="1"/>
  </cols>
  <sheetData>
    <row r="1" spans="1:9" x14ac:dyDescent="0.25">
      <c r="A1" s="35" t="s">
        <v>52</v>
      </c>
      <c r="B1" s="1" t="s">
        <v>51</v>
      </c>
      <c r="C1" s="1" t="s">
        <v>35</v>
      </c>
      <c r="D1" s="1" t="s">
        <v>36</v>
      </c>
      <c r="I1" s="1" t="s">
        <v>30</v>
      </c>
    </row>
    <row r="2" spans="1:9" x14ac:dyDescent="0.25">
      <c r="A2" s="1">
        <v>1</v>
      </c>
      <c r="B2" s="4" t="s">
        <v>25</v>
      </c>
      <c r="C2" s="3">
        <v>510.101</v>
      </c>
      <c r="D2" s="7">
        <v>110.651</v>
      </c>
    </row>
    <row r="3" spans="1:9" x14ac:dyDescent="0.25">
      <c r="A3" s="1">
        <v>2</v>
      </c>
      <c r="B3" s="4" t="s">
        <v>13</v>
      </c>
      <c r="C3" s="3">
        <v>263.36340000000001</v>
      </c>
      <c r="D3" s="7">
        <v>73.466120000000004</v>
      </c>
    </row>
    <row r="4" spans="1:9" x14ac:dyDescent="0.25">
      <c r="A4" s="1">
        <v>3</v>
      </c>
      <c r="B4" s="4" t="s">
        <v>18</v>
      </c>
      <c r="C4" s="3">
        <v>158.15700000000001</v>
      </c>
      <c r="D4" s="7">
        <v>40.307000000000002</v>
      </c>
    </row>
    <row r="5" spans="1:9" x14ac:dyDescent="0.25">
      <c r="A5" s="24">
        <v>4</v>
      </c>
      <c r="B5" s="4" t="s">
        <v>22</v>
      </c>
      <c r="C5" s="3">
        <v>100.3295</v>
      </c>
      <c r="D5" s="7">
        <v>27.087679999999999</v>
      </c>
    </row>
    <row r="6" spans="1:9" x14ac:dyDescent="0.25">
      <c r="A6" s="24">
        <v>5</v>
      </c>
      <c r="B6" s="4" t="s">
        <v>0</v>
      </c>
      <c r="C6" s="3">
        <v>102.47499999999999</v>
      </c>
      <c r="D6" s="7">
        <v>21.722999999999999</v>
      </c>
    </row>
    <row r="7" spans="1:9" x14ac:dyDescent="0.25">
      <c r="A7" s="24">
        <v>6</v>
      </c>
      <c r="B7" s="4" t="s">
        <v>27</v>
      </c>
      <c r="C7" s="3">
        <v>66.682259999999999</v>
      </c>
      <c r="D7" s="7">
        <v>16.537410000000001</v>
      </c>
    </row>
    <row r="8" spans="1:9" x14ac:dyDescent="0.25">
      <c r="A8" s="24">
        <v>7</v>
      </c>
      <c r="B8" s="4" t="s">
        <v>21</v>
      </c>
      <c r="C8" s="3">
        <v>72.084000000000003</v>
      </c>
      <c r="D8" s="7">
        <v>11.186999999999999</v>
      </c>
    </row>
    <row r="9" spans="1:9" x14ac:dyDescent="0.25">
      <c r="A9" s="24">
        <v>8</v>
      </c>
      <c r="B9" s="4" t="s">
        <v>26</v>
      </c>
      <c r="C9" s="3">
        <v>55.911999999999999</v>
      </c>
      <c r="D9" s="7">
        <v>10.891999999999999</v>
      </c>
    </row>
    <row r="10" spans="1:9" x14ac:dyDescent="0.25">
      <c r="A10" s="24">
        <v>9</v>
      </c>
      <c r="B10" s="4" t="s">
        <v>4</v>
      </c>
      <c r="C10" s="3">
        <v>47.261699999999998</v>
      </c>
      <c r="D10" s="7">
        <v>10.66892</v>
      </c>
    </row>
    <row r="11" spans="1:9" x14ac:dyDescent="0.25">
      <c r="A11" s="24">
        <v>10</v>
      </c>
      <c r="B11" s="4" t="s">
        <v>1</v>
      </c>
      <c r="C11" s="3">
        <v>24.674499999999998</v>
      </c>
      <c r="D11" s="7">
        <v>10.384</v>
      </c>
    </row>
    <row r="12" spans="1:9" x14ac:dyDescent="0.25">
      <c r="A12" s="24">
        <v>11</v>
      </c>
      <c r="B12" s="4" t="s">
        <v>14</v>
      </c>
      <c r="C12" s="3">
        <v>42.8</v>
      </c>
      <c r="D12" s="7">
        <f>8.69979+0.28927</f>
        <v>8.9890600000000003</v>
      </c>
    </row>
    <row r="13" spans="1:9" x14ac:dyDescent="0.25">
      <c r="A13" s="24">
        <v>12</v>
      </c>
      <c r="B13" s="4" t="s">
        <v>19</v>
      </c>
      <c r="C13" s="3">
        <v>25.513000000000002</v>
      </c>
      <c r="D13" s="7">
        <v>8.91</v>
      </c>
    </row>
    <row r="14" spans="1:9" x14ac:dyDescent="0.25">
      <c r="A14" s="24">
        <v>13</v>
      </c>
      <c r="B14" s="4" t="s">
        <v>23</v>
      </c>
      <c r="C14" s="3">
        <v>34.69</v>
      </c>
      <c r="D14" s="7">
        <v>8.4550000000000001</v>
      </c>
    </row>
    <row r="15" spans="1:9" x14ac:dyDescent="0.25">
      <c r="A15" s="24">
        <v>14</v>
      </c>
      <c r="B15" s="4" t="s">
        <v>10</v>
      </c>
      <c r="C15" s="3">
        <v>30.666</v>
      </c>
      <c r="D15" s="7">
        <v>8.3339999999999996</v>
      </c>
    </row>
    <row r="16" spans="1:9" x14ac:dyDescent="0.25">
      <c r="A16" s="24">
        <v>15</v>
      </c>
      <c r="B16" s="4" t="s">
        <v>28</v>
      </c>
      <c r="C16" s="3">
        <v>13.580629999999999</v>
      </c>
      <c r="D16" s="7">
        <v>7.4450000000000003</v>
      </c>
    </row>
    <row r="17" spans="1:4" x14ac:dyDescent="0.25">
      <c r="A17" s="24">
        <v>16</v>
      </c>
      <c r="B17" s="4" t="s">
        <v>20</v>
      </c>
      <c r="C17" s="3">
        <v>29.478999999999999</v>
      </c>
      <c r="D17" s="7">
        <v>7.2430000000000003</v>
      </c>
    </row>
    <row r="18" spans="1:4" x14ac:dyDescent="0.25">
      <c r="A18" s="24">
        <v>17</v>
      </c>
      <c r="B18" s="4" t="s">
        <v>12</v>
      </c>
      <c r="C18" s="3">
        <v>25.869</v>
      </c>
      <c r="D18" s="7">
        <v>7.2309999999999999</v>
      </c>
    </row>
    <row r="19" spans="1:4" x14ac:dyDescent="0.25">
      <c r="A19" s="24">
        <v>18</v>
      </c>
      <c r="B19" s="4" t="s">
        <v>6</v>
      </c>
      <c r="C19" s="3">
        <v>24.456</v>
      </c>
      <c r="D19" s="7">
        <v>6.13</v>
      </c>
    </row>
    <row r="20" spans="1:4" x14ac:dyDescent="0.25">
      <c r="A20" s="24">
        <v>19</v>
      </c>
      <c r="B20" s="4" t="s">
        <v>2</v>
      </c>
      <c r="C20" s="3">
        <v>23.0565</v>
      </c>
      <c r="D20" s="25">
        <v>4.9493200000000002</v>
      </c>
    </row>
    <row r="21" spans="1:4" x14ac:dyDescent="0.25">
      <c r="A21" s="24">
        <v>20</v>
      </c>
      <c r="B21" s="4" t="s">
        <v>5</v>
      </c>
      <c r="C21" s="3">
        <v>16.420000000000002</v>
      </c>
      <c r="D21" s="7">
        <v>4.2089999999999996</v>
      </c>
    </row>
    <row r="22" spans="1:4" x14ac:dyDescent="0.25">
      <c r="A22" s="24">
        <v>21</v>
      </c>
      <c r="B22" s="4" t="s">
        <v>8</v>
      </c>
      <c r="C22" s="3">
        <v>13.837</v>
      </c>
      <c r="D22" s="7">
        <v>4.1239999999999997</v>
      </c>
    </row>
    <row r="23" spans="1:4" x14ac:dyDescent="0.25">
      <c r="A23" s="24">
        <v>22</v>
      </c>
      <c r="B23" s="4" t="s">
        <v>16</v>
      </c>
      <c r="C23" s="3">
        <v>13.894</v>
      </c>
      <c r="D23" s="7">
        <v>3.9740000000000002</v>
      </c>
    </row>
    <row r="24" spans="1:4" x14ac:dyDescent="0.25">
      <c r="A24" s="24">
        <v>23</v>
      </c>
      <c r="B24" s="4" t="s">
        <v>29</v>
      </c>
      <c r="C24" s="3">
        <v>11.776400000000001</v>
      </c>
      <c r="D24" s="7">
        <v>3.3530000000000002</v>
      </c>
    </row>
    <row r="25" spans="1:4" x14ac:dyDescent="0.25">
      <c r="A25" s="24">
        <v>24</v>
      </c>
      <c r="B25" s="4" t="s">
        <v>7</v>
      </c>
      <c r="C25" s="3">
        <v>12.62269</v>
      </c>
      <c r="D25" s="7">
        <v>2.7942999999999998</v>
      </c>
    </row>
    <row r="26" spans="1:4" x14ac:dyDescent="0.25">
      <c r="A26" s="24">
        <v>25</v>
      </c>
      <c r="B26" s="4" t="s">
        <v>11</v>
      </c>
      <c r="C26" s="3">
        <v>12.4481</v>
      </c>
      <c r="D26" s="7">
        <v>2.1280000000000001</v>
      </c>
    </row>
    <row r="27" spans="1:4" x14ac:dyDescent="0.25">
      <c r="A27" s="24">
        <v>26</v>
      </c>
      <c r="B27" s="4" t="s">
        <v>3</v>
      </c>
      <c r="C27" s="3">
        <v>13.012</v>
      </c>
      <c r="D27" s="7">
        <v>2.1238999999999999</v>
      </c>
    </row>
    <row r="28" spans="1:4" x14ac:dyDescent="0.25">
      <c r="A28" s="24">
        <v>27</v>
      </c>
      <c r="B28" s="4" t="s">
        <v>24</v>
      </c>
      <c r="C28" s="3">
        <v>6.9215200000000001</v>
      </c>
      <c r="D28" s="7">
        <v>1.98597</v>
      </c>
    </row>
    <row r="29" spans="1:4" x14ac:dyDescent="0.25">
      <c r="A29" s="24">
        <v>28</v>
      </c>
      <c r="B29" s="4" t="s">
        <v>9</v>
      </c>
      <c r="C29" s="3">
        <v>2.9670999999999998</v>
      </c>
      <c r="D29" s="7">
        <v>0.76265000000000005</v>
      </c>
    </row>
    <row r="30" spans="1:4" x14ac:dyDescent="0.25">
      <c r="A30" s="24">
        <v>29</v>
      </c>
      <c r="B30" s="4" t="s">
        <v>17</v>
      </c>
      <c r="C30" s="3">
        <v>0.82899999999999996</v>
      </c>
      <c r="D30" s="7">
        <v>0.21154999999999999</v>
      </c>
    </row>
    <row r="31" spans="1:4" x14ac:dyDescent="0.25">
      <c r="A31" s="24">
        <v>30</v>
      </c>
      <c r="B31" s="4" t="s">
        <v>15</v>
      </c>
      <c r="C31" s="3">
        <v>3.9</v>
      </c>
      <c r="D31" s="25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ColWidth="9.140625" defaultRowHeight="15" x14ac:dyDescent="0.25"/>
  <cols>
    <col min="1" max="1" width="9.42578125" style="1" customWidth="1"/>
    <col min="2" max="2" width="40.28515625" style="1" customWidth="1"/>
    <col min="3" max="3" width="19.5703125" style="1" customWidth="1"/>
    <col min="4" max="4" width="19" style="1" customWidth="1"/>
    <col min="5" max="16384" width="9.140625" style="1"/>
  </cols>
  <sheetData>
    <row r="1" spans="1:4" x14ac:dyDescent="0.25">
      <c r="A1" s="35" t="s">
        <v>52</v>
      </c>
      <c r="B1" s="1" t="s">
        <v>51</v>
      </c>
      <c r="C1" s="1" t="s">
        <v>35</v>
      </c>
      <c r="D1" s="1" t="s">
        <v>36</v>
      </c>
    </row>
    <row r="2" spans="1:4" x14ac:dyDescent="0.25">
      <c r="A2" s="1" t="s">
        <v>54</v>
      </c>
      <c r="B2" s="4" t="s">
        <v>25</v>
      </c>
      <c r="C2" s="3">
        <v>307.77699999999999</v>
      </c>
      <c r="D2" s="7">
        <v>31.873000000000001</v>
      </c>
    </row>
    <row r="3" spans="1:4" x14ac:dyDescent="0.25">
      <c r="A3" s="1">
        <v>2</v>
      </c>
      <c r="B3" s="4" t="s">
        <v>13</v>
      </c>
      <c r="C3" s="3">
        <v>81.717399999999998</v>
      </c>
      <c r="D3" s="7">
        <v>19.413589999999999</v>
      </c>
    </row>
    <row r="4" spans="1:4" x14ac:dyDescent="0.25">
      <c r="A4" s="1">
        <v>3</v>
      </c>
      <c r="B4" s="4" t="s">
        <v>0</v>
      </c>
      <c r="C4" s="3">
        <v>63.517000000000003</v>
      </c>
      <c r="D4" s="7">
        <v>13.388999999999999</v>
      </c>
    </row>
    <row r="5" spans="1:4" x14ac:dyDescent="0.25">
      <c r="A5" s="24">
        <v>4</v>
      </c>
      <c r="B5" s="4" t="s">
        <v>18</v>
      </c>
      <c r="C5" s="3">
        <v>45.53</v>
      </c>
      <c r="D5" s="7">
        <v>8.5150000000000006</v>
      </c>
    </row>
    <row r="6" spans="1:4" x14ac:dyDescent="0.25">
      <c r="A6" s="24">
        <v>5</v>
      </c>
      <c r="B6" s="4" t="s">
        <v>4</v>
      </c>
      <c r="C6" s="3">
        <v>19.989999999999998</v>
      </c>
      <c r="D6" s="7">
        <v>6.3833099999999998</v>
      </c>
    </row>
    <row r="7" spans="1:4" x14ac:dyDescent="0.25">
      <c r="A7" s="24">
        <v>6</v>
      </c>
      <c r="B7" s="4" t="s">
        <v>14</v>
      </c>
      <c r="C7" s="3">
        <v>16.192</v>
      </c>
      <c r="D7" s="7">
        <v>6.0795599999999999</v>
      </c>
    </row>
    <row r="8" spans="1:4" x14ac:dyDescent="0.25">
      <c r="A8" s="24">
        <v>7</v>
      </c>
      <c r="B8" s="4" t="s">
        <v>22</v>
      </c>
      <c r="C8" s="3">
        <v>25.658999999999999</v>
      </c>
      <c r="D8" s="7">
        <v>5.7673699999999997</v>
      </c>
    </row>
    <row r="9" spans="1:4" x14ac:dyDescent="0.25">
      <c r="A9" s="24">
        <v>8</v>
      </c>
      <c r="B9" s="4" t="s">
        <v>11</v>
      </c>
      <c r="C9" s="3">
        <v>29.682099999999998</v>
      </c>
      <c r="D9" s="7">
        <v>5.72194</v>
      </c>
    </row>
    <row r="10" spans="1:4" x14ac:dyDescent="0.25">
      <c r="A10" s="24">
        <v>9</v>
      </c>
      <c r="B10" s="4" t="s">
        <v>21</v>
      </c>
      <c r="C10" s="3">
        <v>25.141999999999999</v>
      </c>
      <c r="D10" s="7">
        <v>5.1760000000000002</v>
      </c>
    </row>
    <row r="11" spans="1:4" x14ac:dyDescent="0.25">
      <c r="A11" s="24">
        <v>10</v>
      </c>
      <c r="B11" s="4" t="s">
        <v>20</v>
      </c>
      <c r="C11" s="3">
        <v>20.411000000000001</v>
      </c>
      <c r="D11" s="7">
        <v>5.1189999999999998</v>
      </c>
    </row>
    <row r="12" spans="1:4" x14ac:dyDescent="0.25">
      <c r="A12" s="24">
        <v>11</v>
      </c>
      <c r="B12" s="4" t="s">
        <v>2</v>
      </c>
      <c r="C12" s="3">
        <v>22.042000000000002</v>
      </c>
      <c r="D12" s="25">
        <v>4.8037799999999997</v>
      </c>
    </row>
    <row r="13" spans="1:4" x14ac:dyDescent="0.25">
      <c r="A13" s="24">
        <v>12</v>
      </c>
      <c r="B13" s="4" t="s">
        <v>26</v>
      </c>
      <c r="C13" s="3">
        <v>25.256</v>
      </c>
      <c r="D13" s="7">
        <v>4.4039999999999999</v>
      </c>
    </row>
    <row r="14" spans="1:4" x14ac:dyDescent="0.25">
      <c r="A14" s="24">
        <v>13</v>
      </c>
      <c r="B14" s="4" t="s">
        <v>10</v>
      </c>
      <c r="C14" s="3">
        <v>22.425000000000001</v>
      </c>
      <c r="D14" s="7">
        <v>4.2149999999999999</v>
      </c>
    </row>
    <row r="15" spans="1:4" x14ac:dyDescent="0.25">
      <c r="A15" s="24">
        <v>14</v>
      </c>
      <c r="B15" s="4" t="s">
        <v>27</v>
      </c>
      <c r="C15" s="3">
        <v>19.688009999999998</v>
      </c>
      <c r="D15" s="7">
        <v>4.1037600000000003</v>
      </c>
    </row>
    <row r="16" spans="1:4" x14ac:dyDescent="0.25">
      <c r="A16" s="24">
        <v>15</v>
      </c>
      <c r="B16" s="4" t="s">
        <v>19</v>
      </c>
      <c r="C16" s="3">
        <v>13.643000000000001</v>
      </c>
      <c r="D16" s="7">
        <v>3.7090000000000001</v>
      </c>
    </row>
    <row r="17" spans="1:4" x14ac:dyDescent="0.25">
      <c r="A17" s="24">
        <v>16</v>
      </c>
      <c r="B17" s="4" t="s">
        <v>28</v>
      </c>
      <c r="C17" s="3">
        <v>5.6169000000000002</v>
      </c>
      <c r="D17" s="7">
        <v>3.3380000000000001</v>
      </c>
    </row>
    <row r="18" spans="1:4" x14ac:dyDescent="0.25">
      <c r="A18" s="24">
        <v>17</v>
      </c>
      <c r="B18" s="4" t="s">
        <v>6</v>
      </c>
      <c r="C18" s="3">
        <v>14.058299999999999</v>
      </c>
      <c r="D18" s="7">
        <v>3.0830000000000002</v>
      </c>
    </row>
    <row r="19" spans="1:4" x14ac:dyDescent="0.25">
      <c r="A19" s="24">
        <v>18</v>
      </c>
      <c r="B19" s="4" t="s">
        <v>3</v>
      </c>
      <c r="C19" s="3">
        <v>11.475</v>
      </c>
      <c r="D19" s="7">
        <v>2.8675000000000002</v>
      </c>
    </row>
    <row r="20" spans="1:4" x14ac:dyDescent="0.25">
      <c r="A20" s="24">
        <v>19</v>
      </c>
      <c r="B20" s="4" t="s">
        <v>8</v>
      </c>
      <c r="C20" s="3">
        <v>9.5030000000000001</v>
      </c>
      <c r="D20" s="7">
        <v>2.536</v>
      </c>
    </row>
    <row r="21" spans="1:4" x14ac:dyDescent="0.25">
      <c r="A21" s="24">
        <v>20</v>
      </c>
      <c r="B21" s="4" t="s">
        <v>16</v>
      </c>
      <c r="C21" s="3">
        <v>6.4790000000000001</v>
      </c>
      <c r="D21" s="7">
        <v>2.4039999999999999</v>
      </c>
    </row>
    <row r="22" spans="1:4" x14ac:dyDescent="0.25">
      <c r="A22" s="24">
        <v>21</v>
      </c>
      <c r="B22" s="4" t="s">
        <v>12</v>
      </c>
      <c r="C22" s="3">
        <v>6.13</v>
      </c>
      <c r="D22" s="7">
        <v>1.9710000000000001</v>
      </c>
    </row>
    <row r="23" spans="1:4" x14ac:dyDescent="0.25">
      <c r="A23" s="24">
        <v>22</v>
      </c>
      <c r="B23" s="4" t="s">
        <v>5</v>
      </c>
      <c r="C23" s="3">
        <v>5.7750000000000004</v>
      </c>
      <c r="D23" s="7">
        <v>1.83</v>
      </c>
    </row>
    <row r="24" spans="1:4" x14ac:dyDescent="0.25">
      <c r="A24" s="24">
        <v>23</v>
      </c>
      <c r="B24" s="4" t="s">
        <v>23</v>
      </c>
      <c r="C24" s="3">
        <v>7.9930000000000003</v>
      </c>
      <c r="D24" s="7">
        <v>1.5249999999999999</v>
      </c>
    </row>
    <row r="25" spans="1:4" x14ac:dyDescent="0.25">
      <c r="A25" s="24">
        <v>24</v>
      </c>
      <c r="B25" s="4" t="s">
        <v>29</v>
      </c>
      <c r="C25" s="3">
        <v>3.2069999999999999</v>
      </c>
      <c r="D25" s="7">
        <v>1.1024799999999999</v>
      </c>
    </row>
    <row r="26" spans="1:4" x14ac:dyDescent="0.25">
      <c r="A26" s="24">
        <v>25</v>
      </c>
      <c r="B26" s="4" t="s">
        <v>24</v>
      </c>
      <c r="C26" s="3">
        <v>3.8058000000000001</v>
      </c>
      <c r="D26" s="7">
        <v>0.90554000000000001</v>
      </c>
    </row>
    <row r="27" spans="1:4" x14ac:dyDescent="0.25">
      <c r="A27" s="24">
        <v>26</v>
      </c>
      <c r="B27" s="4" t="s">
        <v>1</v>
      </c>
      <c r="C27" s="3">
        <v>2.95316</v>
      </c>
      <c r="D27" s="7">
        <v>0.84775</v>
      </c>
    </row>
    <row r="28" spans="1:4" x14ac:dyDescent="0.25">
      <c r="A28" s="24">
        <v>27</v>
      </c>
      <c r="B28" s="4" t="s">
        <v>7</v>
      </c>
      <c r="C28" s="3">
        <v>2.77277</v>
      </c>
      <c r="D28" s="7">
        <v>0.65720000000000001</v>
      </c>
    </row>
    <row r="29" spans="1:4" x14ac:dyDescent="0.25">
      <c r="A29" s="24">
        <v>28</v>
      </c>
      <c r="B29" s="4" t="s">
        <v>9</v>
      </c>
      <c r="C29" s="3">
        <v>5.3699999999999998E-2</v>
      </c>
      <c r="D29" s="7">
        <v>2.3300000000000001E-2</v>
      </c>
    </row>
    <row r="30" spans="1:4" x14ac:dyDescent="0.25">
      <c r="A30" s="24">
        <v>29</v>
      </c>
      <c r="B30" s="4" t="s">
        <v>17</v>
      </c>
      <c r="C30" s="3">
        <v>2.3E-3</v>
      </c>
      <c r="D30" s="7">
        <v>1.8500000000000001E-3</v>
      </c>
    </row>
    <row r="31" spans="1:4" x14ac:dyDescent="0.25">
      <c r="A31" s="24">
        <v>30</v>
      </c>
      <c r="B31" s="4" t="s">
        <v>15</v>
      </c>
      <c r="C31" s="3">
        <v>0.19889999999999999</v>
      </c>
      <c r="D31" s="25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ColWidth="9.140625" defaultRowHeight="15" x14ac:dyDescent="0.25"/>
  <cols>
    <col min="1" max="1" width="9.140625" style="1"/>
    <col min="2" max="2" width="40.85546875" style="1" customWidth="1"/>
    <col min="3" max="3" width="18.140625" style="1" customWidth="1"/>
    <col min="4" max="4" width="18.28515625" style="1" customWidth="1"/>
    <col min="5" max="16384" width="9.140625" style="1"/>
  </cols>
  <sheetData>
    <row r="1" spans="1:4" x14ac:dyDescent="0.25">
      <c r="A1" s="35" t="s">
        <v>52</v>
      </c>
      <c r="B1" s="1" t="s">
        <v>51</v>
      </c>
      <c r="C1" s="1" t="s">
        <v>35</v>
      </c>
      <c r="D1" s="1" t="s">
        <v>36</v>
      </c>
    </row>
    <row r="2" spans="1:4" x14ac:dyDescent="0.25">
      <c r="A2" s="1">
        <v>1</v>
      </c>
      <c r="B2" s="4" t="s">
        <v>13</v>
      </c>
      <c r="C2" s="3">
        <v>135.17599999999999</v>
      </c>
      <c r="D2" s="7">
        <v>32.868110000000001</v>
      </c>
    </row>
    <row r="3" spans="1:4" x14ac:dyDescent="0.25">
      <c r="A3" s="1">
        <v>2</v>
      </c>
      <c r="B3" s="4" t="s">
        <v>25</v>
      </c>
      <c r="C3" s="3">
        <v>513.245</v>
      </c>
      <c r="D3" s="7">
        <v>20.943000000000001</v>
      </c>
    </row>
    <row r="4" spans="1:4" x14ac:dyDescent="0.25">
      <c r="A4" s="1">
        <v>3</v>
      </c>
      <c r="B4" s="4" t="s">
        <v>5</v>
      </c>
      <c r="C4" s="3">
        <v>9.8450000000000006</v>
      </c>
      <c r="D4" s="7">
        <v>11.265000000000001</v>
      </c>
    </row>
    <row r="5" spans="1:4" x14ac:dyDescent="0.25">
      <c r="A5" s="24">
        <v>4</v>
      </c>
      <c r="B5" s="4" t="s">
        <v>18</v>
      </c>
      <c r="C5" s="3">
        <v>48.924999999999997</v>
      </c>
      <c r="D5" s="7">
        <v>6.7910000000000004</v>
      </c>
    </row>
    <row r="6" spans="1:4" x14ac:dyDescent="0.25">
      <c r="A6" s="24">
        <v>5</v>
      </c>
      <c r="B6" s="4" t="s">
        <v>2</v>
      </c>
      <c r="C6" s="3">
        <v>27.5474</v>
      </c>
      <c r="D6" s="7">
        <v>6.3995899999999999</v>
      </c>
    </row>
    <row r="7" spans="1:4" x14ac:dyDescent="0.25">
      <c r="A7" s="24">
        <v>6</v>
      </c>
      <c r="B7" s="4" t="s">
        <v>10</v>
      </c>
      <c r="C7" s="3">
        <v>29.408999999999999</v>
      </c>
      <c r="D7" s="7">
        <v>5.0090000000000003</v>
      </c>
    </row>
    <row r="8" spans="1:4" x14ac:dyDescent="0.25">
      <c r="A8" s="24">
        <v>7</v>
      </c>
      <c r="B8" s="4" t="s">
        <v>28</v>
      </c>
      <c r="C8" s="3">
        <v>8.0510000000000002</v>
      </c>
      <c r="D8" s="7">
        <v>4.5389999999999997</v>
      </c>
    </row>
    <row r="9" spans="1:4" x14ac:dyDescent="0.25">
      <c r="A9" s="24">
        <v>8</v>
      </c>
      <c r="B9" s="4" t="s">
        <v>21</v>
      </c>
      <c r="C9" s="3">
        <v>8.8239999999999998</v>
      </c>
      <c r="D9" s="7">
        <v>4.149</v>
      </c>
    </row>
    <row r="10" spans="1:4" x14ac:dyDescent="0.25">
      <c r="A10" s="24">
        <v>9</v>
      </c>
      <c r="B10" s="4" t="s">
        <v>23</v>
      </c>
      <c r="C10" s="3">
        <v>22.759</v>
      </c>
      <c r="D10" s="7">
        <v>4.0709999999999997</v>
      </c>
    </row>
    <row r="11" spans="1:4" x14ac:dyDescent="0.25">
      <c r="A11" s="24">
        <v>10</v>
      </c>
      <c r="B11" s="4" t="s">
        <v>14</v>
      </c>
      <c r="C11" s="3">
        <f>9.28+1.616</f>
        <v>10.895999999999999</v>
      </c>
      <c r="D11" s="7">
        <f>2.55789+0.59176</f>
        <v>3.1496499999999998</v>
      </c>
    </row>
    <row r="12" spans="1:4" x14ac:dyDescent="0.25">
      <c r="A12" s="24">
        <v>11</v>
      </c>
      <c r="B12" s="4" t="s">
        <v>22</v>
      </c>
      <c r="C12" s="3">
        <f>12.8623+0.09732</f>
        <v>12.959619999999999</v>
      </c>
      <c r="D12" s="7">
        <v>3.0457299999999998</v>
      </c>
    </row>
    <row r="13" spans="1:4" x14ac:dyDescent="0.25">
      <c r="A13" s="24">
        <v>12</v>
      </c>
      <c r="B13" s="4" t="s">
        <v>12</v>
      </c>
      <c r="C13" s="3">
        <v>11.096</v>
      </c>
      <c r="D13" s="7">
        <v>2.387</v>
      </c>
    </row>
    <row r="14" spans="1:4" x14ac:dyDescent="0.25">
      <c r="A14" s="24">
        <v>13</v>
      </c>
      <c r="B14" s="4" t="s">
        <v>4</v>
      </c>
      <c r="C14" s="3">
        <v>8.4812999999999992</v>
      </c>
      <c r="D14" s="7">
        <v>2.3279999999999998</v>
      </c>
    </row>
    <row r="15" spans="1:4" x14ac:dyDescent="0.25">
      <c r="A15" s="24">
        <v>14</v>
      </c>
      <c r="B15" s="4" t="s">
        <v>1</v>
      </c>
      <c r="C15" s="3">
        <v>11.522460000000001</v>
      </c>
      <c r="D15" s="7">
        <v>2.2130000000000001</v>
      </c>
    </row>
    <row r="16" spans="1:4" x14ac:dyDescent="0.25">
      <c r="A16" s="24">
        <v>15</v>
      </c>
      <c r="B16" s="4" t="s">
        <v>19</v>
      </c>
      <c r="C16" s="3">
        <v>14.287000000000001</v>
      </c>
      <c r="D16" s="7">
        <v>2.21</v>
      </c>
    </row>
    <row r="17" spans="1:4" x14ac:dyDescent="0.25">
      <c r="A17" s="24">
        <v>16</v>
      </c>
      <c r="B17" s="4" t="s">
        <v>24</v>
      </c>
      <c r="C17" s="3">
        <v>8.5029000000000003</v>
      </c>
      <c r="D17" s="7">
        <v>2.1954899999999999</v>
      </c>
    </row>
    <row r="18" spans="1:4" x14ac:dyDescent="0.25">
      <c r="A18" s="24">
        <v>17</v>
      </c>
      <c r="B18" s="4" t="s">
        <v>6</v>
      </c>
      <c r="C18" s="3">
        <v>6.9654999999999996</v>
      </c>
      <c r="D18" s="7">
        <v>1.96</v>
      </c>
    </row>
    <row r="19" spans="1:4" x14ac:dyDescent="0.25">
      <c r="A19" s="24">
        <v>18</v>
      </c>
      <c r="B19" s="4" t="s">
        <v>3</v>
      </c>
      <c r="C19" s="3">
        <v>10.109</v>
      </c>
      <c r="D19" s="7">
        <v>1.4633</v>
      </c>
    </row>
    <row r="20" spans="1:4" x14ac:dyDescent="0.25">
      <c r="A20" s="24">
        <v>19</v>
      </c>
      <c r="B20" s="4" t="s">
        <v>27</v>
      </c>
      <c r="C20" s="3">
        <v>3.0661100000000001</v>
      </c>
      <c r="D20" s="7">
        <v>1.43696</v>
      </c>
    </row>
    <row r="21" spans="1:4" x14ac:dyDescent="0.25">
      <c r="A21" s="24">
        <v>20</v>
      </c>
      <c r="B21" s="4" t="s">
        <v>29</v>
      </c>
      <c r="C21" s="3">
        <v>4.1924999999999999</v>
      </c>
      <c r="D21" s="7">
        <v>1.3081199999999999</v>
      </c>
    </row>
    <row r="22" spans="1:4" x14ac:dyDescent="0.25">
      <c r="A22" s="24">
        <v>21</v>
      </c>
      <c r="B22" s="4" t="s">
        <v>8</v>
      </c>
      <c r="C22" s="3">
        <v>2.25</v>
      </c>
      <c r="D22" s="7">
        <v>1.252</v>
      </c>
    </row>
    <row r="23" spans="1:4" x14ac:dyDescent="0.25">
      <c r="A23" s="24">
        <v>22</v>
      </c>
      <c r="B23" s="4" t="s">
        <v>26</v>
      </c>
      <c r="C23" s="3">
        <v>1.468</v>
      </c>
      <c r="D23" s="7">
        <v>0.93100000000000005</v>
      </c>
    </row>
    <row r="24" spans="1:4" x14ac:dyDescent="0.25">
      <c r="A24" s="24">
        <v>23</v>
      </c>
      <c r="B24" s="4" t="s">
        <v>20</v>
      </c>
      <c r="C24" s="3">
        <v>4.16</v>
      </c>
      <c r="D24" s="7">
        <v>0.81</v>
      </c>
    </row>
    <row r="25" spans="1:4" x14ac:dyDescent="0.25">
      <c r="A25" s="24">
        <v>24</v>
      </c>
      <c r="B25" s="4" t="s">
        <v>16</v>
      </c>
      <c r="C25" s="3">
        <v>3.1419999999999999</v>
      </c>
      <c r="D25" s="7">
        <v>0.63900000000000001</v>
      </c>
    </row>
    <row r="26" spans="1:4" x14ac:dyDescent="0.25">
      <c r="A26" s="24">
        <v>25</v>
      </c>
      <c r="B26" s="4" t="s">
        <v>7</v>
      </c>
      <c r="C26" s="3">
        <v>3.31366</v>
      </c>
      <c r="D26" s="7">
        <v>0.2969</v>
      </c>
    </row>
    <row r="27" spans="1:4" x14ac:dyDescent="0.25">
      <c r="A27" s="24">
        <v>26</v>
      </c>
      <c r="B27" s="4" t="s">
        <v>9</v>
      </c>
      <c r="C27" s="3">
        <f>0.253897+0.003566+0.202954</f>
        <v>0.46041699999999997</v>
      </c>
      <c r="D27" s="25">
        <v>0.27251500000000001</v>
      </c>
    </row>
    <row r="28" spans="1:4" x14ac:dyDescent="0.25">
      <c r="A28" s="24">
        <v>27</v>
      </c>
      <c r="B28" s="4" t="s">
        <v>17</v>
      </c>
      <c r="C28" s="3">
        <v>-6.0200000000000002E-3</v>
      </c>
      <c r="D28" s="7">
        <v>3.29E-3</v>
      </c>
    </row>
    <row r="29" spans="1:4" x14ac:dyDescent="0.25">
      <c r="A29" s="24">
        <v>28</v>
      </c>
      <c r="B29" s="4" t="s">
        <v>11</v>
      </c>
      <c r="C29" s="3">
        <v>9.7999700000000001</v>
      </c>
      <c r="D29" s="7">
        <v>-1.4740500000000001</v>
      </c>
    </row>
    <row r="30" spans="1:4" x14ac:dyDescent="0.25">
      <c r="A30" s="24">
        <v>29</v>
      </c>
      <c r="B30" s="4" t="s">
        <v>0</v>
      </c>
      <c r="C30" s="3">
        <v>-14.754</v>
      </c>
      <c r="D30" s="7">
        <v>-3.052</v>
      </c>
    </row>
    <row r="31" spans="1:4" x14ac:dyDescent="0.25">
      <c r="A31" s="24">
        <v>30</v>
      </c>
      <c r="B31" s="4" t="s">
        <v>15</v>
      </c>
      <c r="C31" s="3">
        <v>2.1574300000000002</v>
      </c>
      <c r="D31" s="25"/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pane xSplit="2" ySplit="1" topLeftCell="C23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ColWidth="9.140625" defaultRowHeight="15" x14ac:dyDescent="0.25"/>
  <cols>
    <col min="1" max="1" width="9.140625" style="1"/>
    <col min="2" max="2" width="40.5703125" style="1" customWidth="1"/>
    <col min="3" max="3" width="18.28515625" style="1" customWidth="1"/>
    <col min="4" max="4" width="17.7109375" style="1" customWidth="1"/>
    <col min="5" max="16384" width="9.140625" style="1"/>
  </cols>
  <sheetData>
    <row r="1" spans="1:4" x14ac:dyDescent="0.25">
      <c r="A1" s="35" t="s">
        <v>52</v>
      </c>
      <c r="B1" s="1" t="s">
        <v>51</v>
      </c>
      <c r="C1" s="1" t="s">
        <v>35</v>
      </c>
      <c r="D1" s="1" t="s">
        <v>36</v>
      </c>
    </row>
    <row r="2" spans="1:4" x14ac:dyDescent="0.25">
      <c r="A2" s="1">
        <v>1</v>
      </c>
      <c r="B2" s="4" t="s">
        <v>13</v>
      </c>
      <c r="C2" s="3">
        <v>148.4076</v>
      </c>
      <c r="D2" s="7">
        <v>36.742249999999999</v>
      </c>
    </row>
    <row r="3" spans="1:4" x14ac:dyDescent="0.25">
      <c r="A3" s="1">
        <v>2</v>
      </c>
      <c r="B3" s="4" t="s">
        <v>26</v>
      </c>
      <c r="C3" s="3">
        <v>26.035</v>
      </c>
      <c r="D3" s="7">
        <v>29.617999999999999</v>
      </c>
    </row>
    <row r="4" spans="1:4" x14ac:dyDescent="0.25">
      <c r="A4" s="1">
        <v>3</v>
      </c>
      <c r="B4" s="4" t="s">
        <v>25</v>
      </c>
      <c r="C4" s="3">
        <v>180.92400000000001</v>
      </c>
      <c r="D4" s="7">
        <v>24.23</v>
      </c>
    </row>
    <row r="5" spans="1:4" x14ac:dyDescent="0.25">
      <c r="A5" s="24">
        <v>4</v>
      </c>
      <c r="B5" s="4" t="s">
        <v>18</v>
      </c>
      <c r="C5" s="3">
        <v>75.442999999999998</v>
      </c>
      <c r="D5" s="7">
        <v>16.754000000000001</v>
      </c>
    </row>
    <row r="6" spans="1:4" x14ac:dyDescent="0.25">
      <c r="A6" s="24">
        <v>5</v>
      </c>
      <c r="B6" s="4" t="s">
        <v>0</v>
      </c>
      <c r="C6" s="3">
        <v>66.896000000000001</v>
      </c>
      <c r="D6" s="7">
        <v>14.364000000000001</v>
      </c>
    </row>
    <row r="7" spans="1:4" x14ac:dyDescent="0.25">
      <c r="A7" s="24">
        <v>6</v>
      </c>
      <c r="B7" s="4" t="s">
        <v>5</v>
      </c>
      <c r="C7" s="3">
        <v>2.68</v>
      </c>
      <c r="D7" s="7">
        <v>13.721</v>
      </c>
    </row>
    <row r="8" spans="1:4" x14ac:dyDescent="0.25">
      <c r="A8" s="24">
        <v>7</v>
      </c>
      <c r="B8" s="4" t="s">
        <v>21</v>
      </c>
      <c r="C8" s="3">
        <v>47.896999999999998</v>
      </c>
      <c r="D8" s="7">
        <v>13.692</v>
      </c>
    </row>
    <row r="9" spans="1:4" x14ac:dyDescent="0.25">
      <c r="A9" s="24">
        <v>8</v>
      </c>
      <c r="B9" s="4" t="s">
        <v>2</v>
      </c>
      <c r="C9" s="3">
        <f>33.792+0.11</f>
        <v>33.902000000000001</v>
      </c>
      <c r="D9" s="7">
        <v>8.81372</v>
      </c>
    </row>
    <row r="10" spans="1:4" x14ac:dyDescent="0.25">
      <c r="A10" s="24">
        <v>9</v>
      </c>
      <c r="B10" s="4" t="s">
        <v>10</v>
      </c>
      <c r="C10" s="3">
        <v>32.686999999999998</v>
      </c>
      <c r="D10" s="7">
        <v>8.5790000000000006</v>
      </c>
    </row>
    <row r="11" spans="1:4" x14ac:dyDescent="0.25">
      <c r="A11" s="24">
        <v>10</v>
      </c>
      <c r="B11" s="4" t="s">
        <v>22</v>
      </c>
      <c r="C11" s="3">
        <v>40.552399999999999</v>
      </c>
      <c r="D11" s="7">
        <v>8.5554299999999994</v>
      </c>
    </row>
    <row r="12" spans="1:4" x14ac:dyDescent="0.25">
      <c r="A12" s="24">
        <v>11</v>
      </c>
      <c r="B12" s="4" t="s">
        <v>12</v>
      </c>
      <c r="C12" s="3">
        <v>28.33</v>
      </c>
      <c r="D12" s="7">
        <v>7.97</v>
      </c>
    </row>
    <row r="13" spans="1:4" x14ac:dyDescent="0.25">
      <c r="A13" s="24">
        <v>12</v>
      </c>
      <c r="B13" s="4" t="s">
        <v>23</v>
      </c>
      <c r="C13" s="3">
        <v>32.651000000000003</v>
      </c>
      <c r="D13" s="7">
        <v>7.5209999999999999</v>
      </c>
    </row>
    <row r="14" spans="1:4" x14ac:dyDescent="0.25">
      <c r="A14" s="24">
        <v>13</v>
      </c>
      <c r="B14" s="4" t="s">
        <v>28</v>
      </c>
      <c r="C14" s="3">
        <v>11.504899999999999</v>
      </c>
      <c r="D14" s="7">
        <v>7.0359999999999996</v>
      </c>
    </row>
    <row r="15" spans="1:4" x14ac:dyDescent="0.25">
      <c r="A15" s="24">
        <v>14</v>
      </c>
      <c r="B15" s="4" t="s">
        <v>14</v>
      </c>
      <c r="C15" s="3">
        <f>12.107+10.553+2.183</f>
        <v>24.843</v>
      </c>
      <c r="D15" s="7">
        <f>0.51312+3.48344+1.87022</f>
        <v>5.8667799999999994</v>
      </c>
    </row>
    <row r="16" spans="1:4" x14ac:dyDescent="0.25">
      <c r="A16" s="24">
        <v>15</v>
      </c>
      <c r="B16" s="4" t="s">
        <v>4</v>
      </c>
      <c r="C16" s="3">
        <v>29.1511</v>
      </c>
      <c r="D16" s="7">
        <v>5.7800599999999998</v>
      </c>
    </row>
    <row r="17" spans="1:4" x14ac:dyDescent="0.25">
      <c r="A17" s="24">
        <v>16</v>
      </c>
      <c r="B17" s="4" t="s">
        <v>27</v>
      </c>
      <c r="C17" s="3">
        <v>21.557020000000001</v>
      </c>
      <c r="D17" s="7">
        <v>5.2770000000000001</v>
      </c>
    </row>
    <row r="18" spans="1:4" x14ac:dyDescent="0.25">
      <c r="A18" s="24">
        <v>17</v>
      </c>
      <c r="B18" s="4" t="s">
        <v>19</v>
      </c>
      <c r="C18" s="3">
        <v>17.591000000000001</v>
      </c>
      <c r="D18" s="7">
        <f>1.833+3.342</f>
        <v>5.1749999999999998</v>
      </c>
    </row>
    <row r="19" spans="1:4" x14ac:dyDescent="0.25">
      <c r="A19" s="24">
        <v>18</v>
      </c>
      <c r="B19" s="4" t="s">
        <v>11</v>
      </c>
      <c r="C19" s="3">
        <v>25.117899999999999</v>
      </c>
      <c r="D19" s="7">
        <v>4.9139400000000002</v>
      </c>
    </row>
    <row r="20" spans="1:4" x14ac:dyDescent="0.25">
      <c r="A20" s="24">
        <v>19</v>
      </c>
      <c r="B20" s="4" t="s">
        <v>1</v>
      </c>
      <c r="C20" s="3">
        <v>15.423400000000001</v>
      </c>
      <c r="D20" s="7">
        <v>4.0495999999999999</v>
      </c>
    </row>
    <row r="21" spans="1:4" x14ac:dyDescent="0.25">
      <c r="A21" s="24">
        <v>20</v>
      </c>
      <c r="B21" s="4" t="s">
        <v>3</v>
      </c>
      <c r="C21" s="3">
        <v>16.6128</v>
      </c>
      <c r="D21" s="7">
        <v>3.4590000000000001</v>
      </c>
    </row>
    <row r="22" spans="1:4" x14ac:dyDescent="0.25">
      <c r="A22" s="24">
        <v>21</v>
      </c>
      <c r="B22" s="4" t="s">
        <v>20</v>
      </c>
      <c r="C22" s="3">
        <v>12.805</v>
      </c>
      <c r="D22" s="7">
        <v>3.004</v>
      </c>
    </row>
    <row r="23" spans="1:4" x14ac:dyDescent="0.25">
      <c r="A23" s="24">
        <v>22</v>
      </c>
      <c r="B23" s="4" t="s">
        <v>6</v>
      </c>
      <c r="C23" s="3">
        <v>10.670450000000001</v>
      </c>
      <c r="D23" s="7">
        <v>2.9427500000000002</v>
      </c>
    </row>
    <row r="24" spans="1:4" x14ac:dyDescent="0.25">
      <c r="A24" s="24">
        <v>23</v>
      </c>
      <c r="B24" s="4" t="s">
        <v>8</v>
      </c>
      <c r="C24" s="3">
        <v>11.933999999999999</v>
      </c>
      <c r="D24" s="7">
        <v>2.8889999999999998</v>
      </c>
    </row>
    <row r="25" spans="1:4" x14ac:dyDescent="0.25">
      <c r="A25" s="24">
        <v>24</v>
      </c>
      <c r="B25" s="4" t="s">
        <v>29</v>
      </c>
      <c r="C25" s="3">
        <v>6.5053999999999998</v>
      </c>
      <c r="D25" s="7">
        <v>1.59476</v>
      </c>
    </row>
    <row r="26" spans="1:4" x14ac:dyDescent="0.25">
      <c r="A26" s="24">
        <v>25</v>
      </c>
      <c r="B26" s="4" t="s">
        <v>16</v>
      </c>
      <c r="C26" s="3">
        <v>6.032</v>
      </c>
      <c r="D26" s="7">
        <v>1.534</v>
      </c>
    </row>
    <row r="27" spans="1:4" x14ac:dyDescent="0.25">
      <c r="A27" s="24">
        <v>26</v>
      </c>
      <c r="B27" s="4" t="s">
        <v>24</v>
      </c>
      <c r="C27" s="3">
        <v>4.3079499999999999</v>
      </c>
      <c r="D27" s="7">
        <v>1.43875</v>
      </c>
    </row>
    <row r="28" spans="1:4" x14ac:dyDescent="0.25">
      <c r="A28" s="24">
        <v>27</v>
      </c>
      <c r="B28" s="4" t="s">
        <v>7</v>
      </c>
      <c r="C28" s="3">
        <v>4.6336000000000004</v>
      </c>
      <c r="D28" s="7">
        <v>1.0545</v>
      </c>
    </row>
    <row r="29" spans="1:4" x14ac:dyDescent="0.25">
      <c r="A29" s="24">
        <v>28</v>
      </c>
      <c r="B29" s="4" t="s">
        <v>9</v>
      </c>
      <c r="C29" s="3">
        <f>0.044702+0.06789+1.830806</f>
        <v>1.943398</v>
      </c>
      <c r="D29" s="7">
        <v>0.35888399999999998</v>
      </c>
    </row>
    <row r="30" spans="1:4" x14ac:dyDescent="0.25">
      <c r="A30" s="24">
        <v>29</v>
      </c>
      <c r="B30" s="4" t="s">
        <v>17</v>
      </c>
      <c r="C30" s="3">
        <v>0.93483000000000005</v>
      </c>
      <c r="D30" s="7">
        <v>0.20468</v>
      </c>
    </row>
    <row r="31" spans="1:4" x14ac:dyDescent="0.25">
      <c r="A31" s="24">
        <v>30</v>
      </c>
      <c r="B31" s="4" t="s">
        <v>15</v>
      </c>
      <c r="C31" s="3">
        <v>2.1583999999999999</v>
      </c>
      <c r="D31" s="25"/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pane xSplit="2" ySplit="1" topLeftCell="C5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ColWidth="9.140625" defaultRowHeight="15" x14ac:dyDescent="0.25"/>
  <cols>
    <col min="1" max="1" width="9.140625" style="1"/>
    <col min="2" max="2" width="46.42578125" style="1" customWidth="1"/>
    <col min="3" max="3" width="18.140625" style="1" customWidth="1"/>
    <col min="4" max="4" width="18.5703125" style="1" customWidth="1"/>
    <col min="5" max="16384" width="9.140625" style="1"/>
  </cols>
  <sheetData>
    <row r="1" spans="1:4" x14ac:dyDescent="0.25">
      <c r="A1" s="35" t="s">
        <v>52</v>
      </c>
      <c r="B1" s="1" t="s">
        <v>51</v>
      </c>
      <c r="C1" s="1" t="s">
        <v>35</v>
      </c>
      <c r="D1" s="1" t="s">
        <v>36</v>
      </c>
    </row>
    <row r="2" spans="1:4" x14ac:dyDescent="0.25">
      <c r="A2" s="1">
        <v>1</v>
      </c>
      <c r="B2" s="4" t="s">
        <v>11</v>
      </c>
      <c r="C2" s="3">
        <v>-39.919229999999999</v>
      </c>
      <c r="D2" s="7">
        <v>237.43039999999999</v>
      </c>
    </row>
    <row r="3" spans="1:4" x14ac:dyDescent="0.25">
      <c r="A3" s="1">
        <v>2</v>
      </c>
      <c r="B3" s="4" t="s">
        <v>13</v>
      </c>
      <c r="C3" s="3">
        <v>48.7348</v>
      </c>
      <c r="D3" s="7">
        <v>21.999669999999998</v>
      </c>
    </row>
    <row r="4" spans="1:4" x14ac:dyDescent="0.25">
      <c r="A4" s="1">
        <v>3</v>
      </c>
      <c r="B4" s="4" t="s">
        <v>18</v>
      </c>
      <c r="C4" s="3">
        <v>12.311999999999999</v>
      </c>
      <c r="D4" s="7">
        <v>14.166</v>
      </c>
    </row>
    <row r="5" spans="1:4" x14ac:dyDescent="0.25">
      <c r="A5" s="24">
        <v>4</v>
      </c>
      <c r="B5" s="4" t="s">
        <v>27</v>
      </c>
      <c r="C5" s="3">
        <v>31.1983</v>
      </c>
      <c r="D5" s="7">
        <v>8.9020899999999994</v>
      </c>
    </row>
    <row r="6" spans="1:4" x14ac:dyDescent="0.25">
      <c r="A6" s="24">
        <v>5</v>
      </c>
      <c r="B6" s="4" t="s">
        <v>22</v>
      </c>
      <c r="C6" s="3">
        <v>25.193999999999999</v>
      </c>
      <c r="D6" s="7">
        <v>8.2992100000000004</v>
      </c>
    </row>
    <row r="7" spans="1:4" x14ac:dyDescent="0.25">
      <c r="A7" s="24">
        <v>6</v>
      </c>
      <c r="B7" s="4" t="s">
        <v>3</v>
      </c>
      <c r="C7" s="3">
        <v>3.633623</v>
      </c>
      <c r="D7" s="7">
        <v>2.6446999999999998</v>
      </c>
    </row>
    <row r="8" spans="1:4" x14ac:dyDescent="0.25">
      <c r="A8" s="24">
        <v>7</v>
      </c>
      <c r="B8" s="4" t="s">
        <v>23</v>
      </c>
      <c r="C8" s="3">
        <v>4.8659999999999997</v>
      </c>
      <c r="D8" s="7">
        <v>2.5190000000000001</v>
      </c>
    </row>
    <row r="9" spans="1:4" x14ac:dyDescent="0.25">
      <c r="A9" s="24">
        <v>8</v>
      </c>
      <c r="B9" s="4" t="s">
        <v>1</v>
      </c>
      <c r="C9" s="3">
        <v>30.006</v>
      </c>
      <c r="D9" s="7">
        <v>2.5099</v>
      </c>
    </row>
    <row r="10" spans="1:4" x14ac:dyDescent="0.25">
      <c r="A10" s="24">
        <v>9</v>
      </c>
      <c r="B10" s="4" t="s">
        <v>19</v>
      </c>
      <c r="C10" s="3">
        <v>20.128</v>
      </c>
      <c r="D10" s="7">
        <v>2.1320000000000001</v>
      </c>
    </row>
    <row r="11" spans="1:4" x14ac:dyDescent="0.25">
      <c r="A11" s="24">
        <v>10</v>
      </c>
      <c r="B11" s="4" t="s">
        <v>14</v>
      </c>
      <c r="C11" s="3">
        <v>19.013000000000002</v>
      </c>
      <c r="D11" s="7">
        <v>2.0165600000000001</v>
      </c>
    </row>
    <row r="12" spans="1:4" x14ac:dyDescent="0.25">
      <c r="A12" s="24">
        <v>11</v>
      </c>
      <c r="B12" s="4" t="s">
        <v>2</v>
      </c>
      <c r="C12" s="3">
        <v>1.347</v>
      </c>
      <c r="D12" s="33">
        <v>0.95218999999999998</v>
      </c>
    </row>
    <row r="13" spans="1:4" x14ac:dyDescent="0.25">
      <c r="A13" s="24">
        <v>12</v>
      </c>
      <c r="B13" s="4" t="s">
        <v>24</v>
      </c>
      <c r="C13" s="3">
        <v>3.2048999999999999</v>
      </c>
      <c r="D13" s="7">
        <v>0.57050999999999996</v>
      </c>
    </row>
    <row r="14" spans="1:4" x14ac:dyDescent="0.25">
      <c r="A14" s="24">
        <v>13</v>
      </c>
      <c r="B14" s="4" t="s">
        <v>4</v>
      </c>
      <c r="C14" s="3">
        <v>5.1885000000000003</v>
      </c>
      <c r="D14" s="7">
        <v>0.49199999999999999</v>
      </c>
    </row>
    <row r="15" spans="1:4" x14ac:dyDescent="0.25">
      <c r="A15" s="24">
        <v>14</v>
      </c>
      <c r="B15" s="4" t="s">
        <v>10</v>
      </c>
      <c r="C15" s="3">
        <v>15.481</v>
      </c>
      <c r="D15" s="7">
        <v>0.33800000000000002</v>
      </c>
    </row>
    <row r="16" spans="1:4" x14ac:dyDescent="0.25">
      <c r="A16" s="24">
        <v>15</v>
      </c>
      <c r="B16" s="4" t="s">
        <v>29</v>
      </c>
      <c r="C16" s="3">
        <v>1.2310000000000001</v>
      </c>
      <c r="D16" s="7">
        <v>0.27211999999999997</v>
      </c>
    </row>
    <row r="17" spans="1:4" x14ac:dyDescent="0.25">
      <c r="A17" s="24">
        <v>16</v>
      </c>
      <c r="B17" s="4" t="s">
        <v>20</v>
      </c>
      <c r="C17" s="3">
        <v>1.1479999999999999</v>
      </c>
      <c r="D17" s="7">
        <v>0.14599999999999999</v>
      </c>
    </row>
    <row r="18" spans="1:4" x14ac:dyDescent="0.25">
      <c r="A18" s="24">
        <v>17</v>
      </c>
      <c r="B18" s="4" t="s">
        <v>6</v>
      </c>
      <c r="C18" s="3">
        <v>1.3544</v>
      </c>
      <c r="D18" s="7">
        <v>0</v>
      </c>
    </row>
    <row r="19" spans="1:4" x14ac:dyDescent="0.25">
      <c r="A19" s="24">
        <v>18</v>
      </c>
      <c r="B19" s="4" t="s">
        <v>17</v>
      </c>
      <c r="C19" s="3">
        <v>-9.0799999999999995E-3</v>
      </c>
      <c r="D19" s="7">
        <v>-4.7099999999999998E-3</v>
      </c>
    </row>
    <row r="20" spans="1:4" x14ac:dyDescent="0.25">
      <c r="A20" s="24">
        <v>19</v>
      </c>
      <c r="B20" s="4" t="s">
        <v>16</v>
      </c>
      <c r="C20" s="3">
        <v>1.611</v>
      </c>
      <c r="D20" s="7">
        <v>-0.14399999999999999</v>
      </c>
    </row>
    <row r="21" spans="1:4" x14ac:dyDescent="0.25">
      <c r="A21" s="24">
        <v>20</v>
      </c>
      <c r="B21" s="4" t="s">
        <v>9</v>
      </c>
      <c r="C21" s="3">
        <v>-5.7495510000000003</v>
      </c>
      <c r="D21" s="7">
        <v>-0.20300000000000001</v>
      </c>
    </row>
    <row r="22" spans="1:4" x14ac:dyDescent="0.25">
      <c r="A22" s="24">
        <v>21</v>
      </c>
      <c r="B22" s="4" t="s">
        <v>5</v>
      </c>
      <c r="C22" s="3">
        <v>16.667000000000002</v>
      </c>
      <c r="D22" s="7">
        <v>-0.26800000000000002</v>
      </c>
    </row>
    <row r="23" spans="1:4" x14ac:dyDescent="0.25">
      <c r="A23" s="24">
        <v>22</v>
      </c>
      <c r="B23" s="4" t="s">
        <v>8</v>
      </c>
      <c r="C23" s="3">
        <v>-6.0369999999999999</v>
      </c>
      <c r="D23" s="7">
        <v>-0.32900000000000001</v>
      </c>
    </row>
    <row r="24" spans="1:4" x14ac:dyDescent="0.25">
      <c r="A24" s="24">
        <v>23</v>
      </c>
      <c r="B24" s="4" t="s">
        <v>0</v>
      </c>
      <c r="C24" s="3">
        <v>13.688000000000001</v>
      </c>
      <c r="D24" s="7">
        <v>-0.48099999999999998</v>
      </c>
    </row>
    <row r="25" spans="1:4" x14ac:dyDescent="0.25">
      <c r="A25" s="24">
        <v>24</v>
      </c>
      <c r="B25" s="4" t="s">
        <v>12</v>
      </c>
      <c r="C25" s="3">
        <v>0.47899999999999998</v>
      </c>
      <c r="D25" s="7">
        <v>-1.071</v>
      </c>
    </row>
    <row r="26" spans="1:4" x14ac:dyDescent="0.25">
      <c r="A26" s="24">
        <v>25</v>
      </c>
      <c r="B26" s="4" t="s">
        <v>7</v>
      </c>
      <c r="C26" s="3">
        <v>0.50656999999999996</v>
      </c>
      <c r="D26" s="7">
        <v>-1.8532</v>
      </c>
    </row>
    <row r="27" spans="1:4" x14ac:dyDescent="0.25">
      <c r="A27" s="24">
        <v>26</v>
      </c>
      <c r="B27" s="4" t="s">
        <v>21</v>
      </c>
      <c r="C27" s="3">
        <v>3.8250000000000002</v>
      </c>
      <c r="D27" s="7">
        <v>-8.2710000000000008</v>
      </c>
    </row>
    <row r="28" spans="1:4" x14ac:dyDescent="0.25">
      <c r="A28" s="24">
        <v>27</v>
      </c>
      <c r="B28" s="4" t="s">
        <v>28</v>
      </c>
      <c r="C28" s="3">
        <v>1.4148000000000001</v>
      </c>
      <c r="D28" s="7">
        <v>-10.069000000000001</v>
      </c>
    </row>
    <row r="29" spans="1:4" x14ac:dyDescent="0.25">
      <c r="A29" s="24">
        <v>28</v>
      </c>
      <c r="B29" s="4" t="s">
        <v>26</v>
      </c>
      <c r="C29" s="3">
        <v>41.517000000000003</v>
      </c>
      <c r="D29" s="7">
        <v>-22.343</v>
      </c>
    </row>
    <row r="30" spans="1:4" x14ac:dyDescent="0.25">
      <c r="A30" s="24">
        <v>29</v>
      </c>
      <c r="B30" s="4" t="s">
        <v>25</v>
      </c>
      <c r="C30" s="3">
        <v>-271.35899999999998</v>
      </c>
      <c r="D30" s="7">
        <v>-64.403999999999996</v>
      </c>
    </row>
    <row r="31" spans="1:4" x14ac:dyDescent="0.25">
      <c r="A31" s="24">
        <v>30</v>
      </c>
      <c r="B31" s="4" t="s">
        <v>15</v>
      </c>
      <c r="C31" s="3">
        <v>0.11600000000000001</v>
      </c>
      <c r="D31" s="25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9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6" sqref="C36"/>
    </sheetView>
  </sheetViews>
  <sheetFormatPr defaultRowHeight="15" x14ac:dyDescent="0.25"/>
  <cols>
    <col min="2" max="2" width="31.5703125" customWidth="1"/>
    <col min="3" max="3" width="21.7109375" customWidth="1"/>
    <col min="4" max="5" width="17.28515625" customWidth="1"/>
    <col min="6" max="6" width="15.7109375" customWidth="1"/>
    <col min="7" max="7" width="16.5703125" customWidth="1"/>
    <col min="8" max="8" width="17.7109375" customWidth="1"/>
    <col min="9" max="9" width="16.42578125" customWidth="1"/>
    <col min="10" max="10" width="15.42578125" customWidth="1"/>
    <col min="11" max="11" width="20.140625" customWidth="1"/>
    <col min="12" max="12" width="19.5703125" customWidth="1"/>
    <col min="13" max="13" width="19.42578125" customWidth="1"/>
    <col min="15" max="15" width="17.85546875" customWidth="1"/>
  </cols>
  <sheetData>
    <row r="1" spans="1:19" ht="60" x14ac:dyDescent="0.25">
      <c r="A1" s="1" t="s">
        <v>52</v>
      </c>
      <c r="B1" s="1" t="s">
        <v>51</v>
      </c>
      <c r="C1" s="2" t="s">
        <v>48</v>
      </c>
      <c r="D1" s="2" t="s">
        <v>50</v>
      </c>
      <c r="E1" s="2" t="s">
        <v>38</v>
      </c>
      <c r="F1" s="2" t="s">
        <v>40</v>
      </c>
      <c r="G1" s="2" t="s">
        <v>41</v>
      </c>
      <c r="H1" s="2" t="s">
        <v>42</v>
      </c>
      <c r="I1" s="2" t="s">
        <v>43</v>
      </c>
      <c r="J1" s="2" t="s">
        <v>44</v>
      </c>
      <c r="K1" s="2" t="s">
        <v>45</v>
      </c>
      <c r="L1" s="2" t="s">
        <v>46</v>
      </c>
      <c r="M1" s="2" t="s">
        <v>49</v>
      </c>
    </row>
    <row r="2" spans="1:19" ht="0.75" customHeight="1" x14ac:dyDescent="0.25">
      <c r="A2" s="5">
        <v>1</v>
      </c>
      <c r="B2" s="5" t="s">
        <v>0</v>
      </c>
      <c r="C2" s="7">
        <v>852.00099999999998</v>
      </c>
      <c r="D2" s="9">
        <v>497.67200000000003</v>
      </c>
      <c r="E2" s="7">
        <v>376.79199999999997</v>
      </c>
      <c r="F2" s="7">
        <v>78.356999999999999</v>
      </c>
      <c r="G2" s="7">
        <v>-48.298000000000002</v>
      </c>
      <c r="H2" s="7">
        <v>-26.995000000000001</v>
      </c>
      <c r="I2" s="7">
        <v>78.143000000000001</v>
      </c>
      <c r="J2" s="7">
        <v>49.186999999999998</v>
      </c>
      <c r="K2" s="7">
        <v>-6.05</v>
      </c>
      <c r="L2" s="7">
        <v>-49.860999999999997</v>
      </c>
      <c r="M2" s="7">
        <v>21.343</v>
      </c>
    </row>
    <row r="3" spans="1:19" hidden="1" x14ac:dyDescent="0.25">
      <c r="A3" s="5">
        <v>2</v>
      </c>
      <c r="B3" s="5" t="s">
        <v>1</v>
      </c>
      <c r="C3" s="3">
        <v>349.49964999999997</v>
      </c>
      <c r="D3" s="6">
        <v>219.88200000000001</v>
      </c>
      <c r="E3" s="3">
        <v>143.40699000000001</v>
      </c>
      <c r="F3" s="3">
        <v>65.591899999999995</v>
      </c>
      <c r="G3" s="3">
        <v>-11.3123</v>
      </c>
      <c r="H3" s="3">
        <v>13.992559999999999</v>
      </c>
      <c r="I3" s="3">
        <v>17.91216</v>
      </c>
      <c r="J3" s="3">
        <v>2.1793</v>
      </c>
      <c r="K3" s="3">
        <v>8.6434599999999993</v>
      </c>
      <c r="L3" s="3">
        <v>10.383800000000001</v>
      </c>
      <c r="M3" s="3">
        <v>25.30489</v>
      </c>
    </row>
    <row r="4" spans="1:19" x14ac:dyDescent="0.25">
      <c r="A4" s="5">
        <v>1</v>
      </c>
      <c r="B4" s="8" t="s">
        <v>0</v>
      </c>
      <c r="C4" s="3">
        <v>844.82100000000003</v>
      </c>
      <c r="D4" s="9">
        <v>503.50299999999999</v>
      </c>
      <c r="E4" s="3">
        <v>399.815</v>
      </c>
      <c r="F4" s="3">
        <v>68.863</v>
      </c>
      <c r="G4" s="3">
        <v>-56.38</v>
      </c>
      <c r="H4" s="3">
        <v>-42.692</v>
      </c>
      <c r="I4" s="3">
        <v>102.47499999999999</v>
      </c>
      <c r="J4" s="3">
        <v>63.517000000000003</v>
      </c>
      <c r="K4" s="3">
        <v>-14.754</v>
      </c>
      <c r="L4" s="3">
        <v>66.896000000000001</v>
      </c>
      <c r="M4" s="3">
        <v>13.688000000000001</v>
      </c>
      <c r="N4" s="1"/>
      <c r="O4" s="1"/>
      <c r="P4" s="1"/>
      <c r="Q4" s="1"/>
      <c r="R4" s="1"/>
      <c r="S4" s="1"/>
    </row>
    <row r="5" spans="1:19" x14ac:dyDescent="0.25">
      <c r="A5" s="5">
        <v>2</v>
      </c>
      <c r="B5" s="8" t="s">
        <v>1</v>
      </c>
      <c r="C5" s="3">
        <v>494.6198</v>
      </c>
      <c r="D5" s="3">
        <v>218.05279999999999</v>
      </c>
      <c r="E5" s="3">
        <v>287.81299999999999</v>
      </c>
      <c r="F5" s="3">
        <v>66.546400000000006</v>
      </c>
      <c r="G5" s="3">
        <v>-12.1858</v>
      </c>
      <c r="H5" s="3">
        <v>17.820399999999999</v>
      </c>
      <c r="I5" s="3">
        <v>24.674499999999998</v>
      </c>
      <c r="J5" s="3">
        <v>2.95316</v>
      </c>
      <c r="K5" s="3">
        <v>11.522460000000001</v>
      </c>
      <c r="L5" s="3">
        <v>15.423400000000001</v>
      </c>
      <c r="M5" s="3">
        <v>30.006</v>
      </c>
      <c r="N5" s="1"/>
      <c r="O5" s="1"/>
      <c r="P5" s="1"/>
      <c r="Q5" s="1"/>
      <c r="R5" s="1"/>
      <c r="S5" s="1"/>
    </row>
    <row r="6" spans="1:19" x14ac:dyDescent="0.25">
      <c r="A6" s="5">
        <v>3</v>
      </c>
      <c r="B6" s="8" t="s">
        <v>2</v>
      </c>
      <c r="C6" s="3">
        <v>488.4033</v>
      </c>
      <c r="D6" s="3">
        <v>282.90699999999998</v>
      </c>
      <c r="E6" s="3">
        <v>216.62200000000001</v>
      </c>
      <c r="F6" s="3">
        <v>47.174300000000002</v>
      </c>
      <c r="G6" s="3">
        <v>-6.6877599999999999</v>
      </c>
      <c r="H6" s="3">
        <f>-5.23-0.11</f>
        <v>-5.3400000000000007</v>
      </c>
      <c r="I6" s="3">
        <v>23.0565</v>
      </c>
      <c r="J6" s="3">
        <v>22.042000000000002</v>
      </c>
      <c r="K6" s="3">
        <v>27.5474</v>
      </c>
      <c r="L6" s="3">
        <f>33.792+0.11</f>
        <v>33.902000000000001</v>
      </c>
      <c r="M6" s="3">
        <v>1.347</v>
      </c>
      <c r="N6" s="1"/>
      <c r="O6" s="1"/>
      <c r="P6" s="1"/>
      <c r="Q6" s="1"/>
      <c r="R6" s="1"/>
      <c r="S6" s="1"/>
    </row>
    <row r="7" spans="1:19" x14ac:dyDescent="0.25">
      <c r="A7" s="5">
        <v>4</v>
      </c>
      <c r="B7" s="8" t="s">
        <v>3</v>
      </c>
      <c r="C7" s="3">
        <v>204.77070000000001</v>
      </c>
      <c r="D7" s="9">
        <v>95.184799999999996</v>
      </c>
      <c r="E7" s="3">
        <v>139.405</v>
      </c>
      <c r="F7" s="3">
        <v>45.064678000000001</v>
      </c>
      <c r="G7" s="3">
        <v>-8.6007999999999996</v>
      </c>
      <c r="H7" s="3">
        <f>Table257[[#This Row],[Interest incomes 
 (mln. manats)]]-Table257[[#This Row],[Interest expenses 
 (mln. manats)]]+Table257[[#This Row],[Non-interest incomes
(mln. manats)]]-Table257[[#This Row],[Non-interest expenses 
(mln. manats)]]</f>
        <v>-4.9667999999999992</v>
      </c>
      <c r="I7" s="3">
        <v>13.012</v>
      </c>
      <c r="J7" s="3">
        <v>11.475</v>
      </c>
      <c r="K7" s="3">
        <v>10.109</v>
      </c>
      <c r="L7" s="3">
        <v>16.6128</v>
      </c>
      <c r="M7" s="3">
        <v>3.633623</v>
      </c>
      <c r="N7" s="1"/>
      <c r="O7" s="1"/>
      <c r="P7" s="1"/>
      <c r="Q7" s="1"/>
      <c r="R7" s="1"/>
      <c r="S7" s="1"/>
    </row>
    <row r="8" spans="1:19" x14ac:dyDescent="0.25">
      <c r="A8" s="5">
        <v>5</v>
      </c>
      <c r="B8" s="8" t="s">
        <v>4</v>
      </c>
      <c r="C8" s="3">
        <v>625.86099999999999</v>
      </c>
      <c r="D8" s="3">
        <v>464.03</v>
      </c>
      <c r="E8" s="3">
        <v>329.40859999999998</v>
      </c>
      <c r="F8" s="3">
        <v>146.47380000000001</v>
      </c>
      <c r="G8" s="3">
        <v>0.36230000000000001</v>
      </c>
      <c r="H8" s="3">
        <v>6.6010999999999997</v>
      </c>
      <c r="I8" s="3">
        <v>47.261699999999998</v>
      </c>
      <c r="J8" s="3">
        <v>19.989999999999998</v>
      </c>
      <c r="K8" s="3">
        <v>8.4812999999999992</v>
      </c>
      <c r="L8" s="3">
        <v>29.1511</v>
      </c>
      <c r="M8" s="3">
        <v>5.1885000000000003</v>
      </c>
      <c r="N8" s="1"/>
      <c r="O8" s="1"/>
      <c r="P8" s="1"/>
      <c r="Q8" s="1"/>
      <c r="R8" s="1"/>
      <c r="S8" s="1"/>
    </row>
    <row r="9" spans="1:19" x14ac:dyDescent="0.25">
      <c r="A9" s="5">
        <v>6</v>
      </c>
      <c r="B9" s="8" t="s">
        <v>5</v>
      </c>
      <c r="C9" s="3">
        <v>335.15699999999998</v>
      </c>
      <c r="D9" s="3">
        <v>119.681</v>
      </c>
      <c r="E9" s="3">
        <v>218.30699999999999</v>
      </c>
      <c r="F9" s="3">
        <v>54.454999999999998</v>
      </c>
      <c r="G9" s="3">
        <v>1.1439999999999999</v>
      </c>
      <c r="H9" s="3">
        <v>17.811</v>
      </c>
      <c r="I9" s="3">
        <v>16.420000000000002</v>
      </c>
      <c r="J9" s="3">
        <v>5.7750000000000004</v>
      </c>
      <c r="K9" s="3">
        <v>9.8450000000000006</v>
      </c>
      <c r="L9" s="3">
        <v>2.68</v>
      </c>
      <c r="M9" s="3">
        <v>16.667000000000002</v>
      </c>
      <c r="N9" s="1"/>
      <c r="O9" s="1"/>
      <c r="P9" s="1"/>
      <c r="Q9" s="1"/>
      <c r="R9" s="1"/>
      <c r="S9" s="1"/>
    </row>
    <row r="10" spans="1:19" x14ac:dyDescent="0.25">
      <c r="A10" s="5">
        <v>7</v>
      </c>
      <c r="B10" s="8" t="s">
        <v>25</v>
      </c>
      <c r="C10" s="3">
        <v>8695.1059999999998</v>
      </c>
      <c r="D10" s="3">
        <v>1784.3589999999999</v>
      </c>
      <c r="E10" s="3">
        <f>644.95+3250.712+1259.799</f>
        <v>5155.4610000000002</v>
      </c>
      <c r="F10" s="3">
        <v>948.18600000000004</v>
      </c>
      <c r="G10" s="3">
        <v>806.00400000000002</v>
      </c>
      <c r="H10" s="3">
        <v>534.64499999999998</v>
      </c>
      <c r="I10" s="3">
        <v>510.101</v>
      </c>
      <c r="J10" s="3">
        <v>307.77699999999999</v>
      </c>
      <c r="K10" s="3">
        <v>513.245</v>
      </c>
      <c r="L10" s="3">
        <v>180.92400000000001</v>
      </c>
      <c r="M10" s="3">
        <v>-271.35899999999998</v>
      </c>
      <c r="N10" s="1"/>
      <c r="O10" s="1"/>
      <c r="P10" s="1"/>
      <c r="Q10" s="1"/>
      <c r="R10" s="1"/>
      <c r="S10" s="1"/>
    </row>
    <row r="11" spans="1:19" x14ac:dyDescent="0.25">
      <c r="A11" s="5">
        <v>8</v>
      </c>
      <c r="B11" s="8" t="s">
        <v>6</v>
      </c>
      <c r="C11" s="3">
        <v>945.18899999999996</v>
      </c>
      <c r="D11" s="3">
        <v>298.82900000000001</v>
      </c>
      <c r="E11" s="3">
        <v>628.65650000000005</v>
      </c>
      <c r="F11" s="3">
        <v>90.358800000000002</v>
      </c>
      <c r="G11" s="3">
        <v>4.3573000000000004</v>
      </c>
      <c r="H11" s="3">
        <v>6.6932700000000001</v>
      </c>
      <c r="I11" s="3">
        <v>24.456</v>
      </c>
      <c r="J11" s="3">
        <v>14.058299999999999</v>
      </c>
      <c r="K11" s="3">
        <v>6.9654999999999996</v>
      </c>
      <c r="L11" s="3">
        <v>10.670450000000001</v>
      </c>
      <c r="M11" s="3">
        <v>1.3544</v>
      </c>
      <c r="N11" s="1"/>
      <c r="O11" s="1"/>
      <c r="P11" s="1"/>
      <c r="Q11" s="1"/>
      <c r="R11" s="1"/>
      <c r="S11" s="1"/>
    </row>
    <row r="12" spans="1:19" x14ac:dyDescent="0.25">
      <c r="A12" s="5">
        <v>9</v>
      </c>
      <c r="B12" s="8" t="s">
        <v>7</v>
      </c>
      <c r="C12" s="3">
        <v>151.2235</v>
      </c>
      <c r="D12" s="3">
        <v>85.324799999999996</v>
      </c>
      <c r="E12" s="3">
        <v>48.997</v>
      </c>
      <c r="F12" s="3">
        <v>58.911999999999999</v>
      </c>
      <c r="G12" s="3">
        <v>6.3507600000000002</v>
      </c>
      <c r="H12" s="3">
        <v>8.5289999999999999</v>
      </c>
      <c r="I12" s="3">
        <v>12.62269</v>
      </c>
      <c r="J12" s="3">
        <v>2.77277</v>
      </c>
      <c r="K12" s="3">
        <v>3.31366</v>
      </c>
      <c r="L12" s="3">
        <v>4.6336000000000004</v>
      </c>
      <c r="M12" s="3">
        <v>0.50656999999999996</v>
      </c>
      <c r="N12" s="1"/>
      <c r="O12" s="1"/>
      <c r="P12" s="1"/>
      <c r="Q12" s="1"/>
      <c r="R12" s="1"/>
      <c r="S12" s="1"/>
    </row>
    <row r="13" spans="1:19" x14ac:dyDescent="0.25">
      <c r="A13" s="5">
        <v>10</v>
      </c>
      <c r="B13" s="8" t="s">
        <v>8</v>
      </c>
      <c r="C13" s="3">
        <v>268.77</v>
      </c>
      <c r="D13" s="3">
        <v>130.93600000000001</v>
      </c>
      <c r="E13" s="3">
        <v>90.32</v>
      </c>
      <c r="F13" s="3">
        <v>53.970999999999997</v>
      </c>
      <c r="G13" s="3">
        <v>0.68700000000000006</v>
      </c>
      <c r="H13" s="3">
        <v>-5.35</v>
      </c>
      <c r="I13" s="3">
        <v>13.837</v>
      </c>
      <c r="J13" s="3">
        <v>9.5030000000000001</v>
      </c>
      <c r="K13" s="3">
        <v>2.25</v>
      </c>
      <c r="L13" s="3">
        <v>11.933999999999999</v>
      </c>
      <c r="M13" s="3">
        <v>-6.0369999999999999</v>
      </c>
      <c r="N13" s="1"/>
      <c r="O13" s="1"/>
      <c r="P13" s="1"/>
      <c r="Q13" s="1"/>
      <c r="R13" s="1"/>
      <c r="S13" s="1"/>
    </row>
    <row r="14" spans="1:19" x14ac:dyDescent="0.25">
      <c r="A14" s="5">
        <v>11</v>
      </c>
      <c r="B14" s="8" t="s">
        <v>9</v>
      </c>
      <c r="C14" s="3">
        <v>100.497</v>
      </c>
      <c r="D14" s="3">
        <v>3.3553000000000002</v>
      </c>
      <c r="E14" s="3">
        <v>2.6617999999999999</v>
      </c>
      <c r="F14" s="3">
        <v>69.284899999999993</v>
      </c>
      <c r="G14" s="3">
        <v>6.9231999999999996</v>
      </c>
      <c r="H14" s="3">
        <f>Table257[[#This Row],[Interest incomes 
 (mln. manats)]]+Table257[[#This Row],[Non-interest incomes
(mln. manats)]]-Table257[[#This Row],[Interest expenses 
 (mln. manats)]]-Table257[[#This Row],[Non-interest expenses 
(mln. manats)]]</f>
        <v>1.4304189999999999</v>
      </c>
      <c r="I14" s="3">
        <v>2.9670999999999998</v>
      </c>
      <c r="J14" s="3">
        <v>5.3699999999999998E-2</v>
      </c>
      <c r="K14" s="3">
        <f>0.253897+0.003566+0.202954</f>
        <v>0.46041699999999997</v>
      </c>
      <c r="L14" s="3">
        <f>0.044702+0.06789+1.830806</f>
        <v>1.943398</v>
      </c>
      <c r="M14" s="3">
        <v>-5.7495510000000003</v>
      </c>
      <c r="N14" s="1"/>
      <c r="O14" s="1"/>
      <c r="P14" s="1"/>
      <c r="Q14" s="1"/>
      <c r="R14" s="1"/>
      <c r="S14" s="1"/>
    </row>
    <row r="15" spans="1:19" x14ac:dyDescent="0.25">
      <c r="A15" s="5">
        <v>12</v>
      </c>
      <c r="B15" s="8" t="s">
        <v>26</v>
      </c>
      <c r="C15" s="3">
        <v>399.86007999999998</v>
      </c>
      <c r="D15" s="9">
        <v>197.69450000000001</v>
      </c>
      <c r="E15" s="3">
        <v>241.74199999999999</v>
      </c>
      <c r="F15" s="3">
        <v>36.587299999999999</v>
      </c>
      <c r="G15" s="3">
        <v>-35.427999999999997</v>
      </c>
      <c r="H15" s="3">
        <v>6.0890000000000004</v>
      </c>
      <c r="I15" s="3">
        <v>55.911999999999999</v>
      </c>
      <c r="J15" s="3">
        <v>25.256</v>
      </c>
      <c r="K15" s="3">
        <v>1.468</v>
      </c>
      <c r="L15" s="3">
        <v>26.035</v>
      </c>
      <c r="M15" s="3">
        <v>41.517000000000003</v>
      </c>
      <c r="N15" s="1"/>
      <c r="O15" s="1"/>
      <c r="P15" s="1"/>
      <c r="Q15" s="1"/>
      <c r="R15" s="1"/>
      <c r="S15" s="1"/>
    </row>
    <row r="16" spans="1:19" x14ac:dyDescent="0.25">
      <c r="A16" s="5">
        <v>13</v>
      </c>
      <c r="B16" s="8" t="s">
        <v>10</v>
      </c>
      <c r="C16" s="3">
        <v>702.11400000000003</v>
      </c>
      <c r="D16" s="3">
        <v>229.614</v>
      </c>
      <c r="E16" s="3">
        <v>471.80200000000002</v>
      </c>
      <c r="F16" s="3">
        <v>37.698999999999998</v>
      </c>
      <c r="G16" s="3">
        <v>-10.518000000000001</v>
      </c>
      <c r="H16" s="3">
        <v>4.9630000000000001</v>
      </c>
      <c r="I16" s="3">
        <v>30.666</v>
      </c>
      <c r="J16" s="3">
        <v>22.425000000000001</v>
      </c>
      <c r="K16" s="3">
        <v>29.408999999999999</v>
      </c>
      <c r="L16" s="3">
        <v>32.686999999999998</v>
      </c>
      <c r="M16" s="3">
        <v>15.481</v>
      </c>
      <c r="N16" s="1"/>
      <c r="O16" s="1"/>
      <c r="P16" s="1"/>
      <c r="Q16" s="1"/>
      <c r="R16" s="1"/>
      <c r="S16" s="1"/>
    </row>
    <row r="17" spans="1:19" x14ac:dyDescent="0.25">
      <c r="A17" s="5">
        <v>14</v>
      </c>
      <c r="B17" s="8" t="s">
        <v>11</v>
      </c>
      <c r="C17" s="3">
        <v>397.21109000000001</v>
      </c>
      <c r="D17" s="9">
        <v>281.1764</v>
      </c>
      <c r="E17" s="3">
        <v>47.094110000000001</v>
      </c>
      <c r="F17" s="3">
        <v>40.117170000000002</v>
      </c>
      <c r="G17" s="3">
        <v>4.7530900000000003</v>
      </c>
      <c r="H17" s="3">
        <v>-32.551929999999999</v>
      </c>
      <c r="I17" s="3">
        <v>12.4481</v>
      </c>
      <c r="J17" s="3">
        <v>29.682099999999998</v>
      </c>
      <c r="K17" s="3">
        <v>9.7999700000000001</v>
      </c>
      <c r="L17" s="3">
        <v>25.117899999999999</v>
      </c>
      <c r="M17" s="3">
        <v>-39.919229999999999</v>
      </c>
      <c r="N17" s="1"/>
      <c r="O17" s="1"/>
      <c r="P17" s="1"/>
      <c r="Q17" s="1"/>
      <c r="R17" s="1"/>
      <c r="S17" s="1"/>
    </row>
    <row r="18" spans="1:19" x14ac:dyDescent="0.25">
      <c r="A18" s="5">
        <v>15</v>
      </c>
      <c r="B18" s="8" t="s">
        <v>12</v>
      </c>
      <c r="C18" s="3">
        <v>314.339</v>
      </c>
      <c r="D18" s="3">
        <v>167.608</v>
      </c>
      <c r="E18" s="3">
        <v>144.93299999999999</v>
      </c>
      <c r="F18" s="3">
        <v>144.31700000000001</v>
      </c>
      <c r="G18" s="3">
        <v>2.0259999999999998</v>
      </c>
      <c r="H18" s="3">
        <v>2.5049999999999999</v>
      </c>
      <c r="I18" s="3">
        <v>25.869</v>
      </c>
      <c r="J18" s="3">
        <v>6.13</v>
      </c>
      <c r="K18" s="3">
        <v>11.096</v>
      </c>
      <c r="L18" s="3">
        <v>28.33</v>
      </c>
      <c r="M18" s="3">
        <v>0.47899999999999998</v>
      </c>
      <c r="N18" s="1"/>
      <c r="O18" s="1"/>
      <c r="P18" s="1"/>
      <c r="Q18" s="1"/>
      <c r="R18" s="1"/>
      <c r="S18" s="1"/>
    </row>
    <row r="19" spans="1:19" x14ac:dyDescent="0.25">
      <c r="A19" s="5">
        <v>16</v>
      </c>
      <c r="B19" s="8" t="s">
        <v>24</v>
      </c>
      <c r="C19" s="3">
        <v>192.20949999999999</v>
      </c>
      <c r="D19" s="3">
        <v>139.49860000000001</v>
      </c>
      <c r="E19" s="3">
        <v>86.061700000000002</v>
      </c>
      <c r="F19" s="3">
        <v>60.277999999999999</v>
      </c>
      <c r="G19" s="3">
        <v>4.0994000000000002</v>
      </c>
      <c r="H19" s="3">
        <v>7.3042800000000003</v>
      </c>
      <c r="I19" s="3">
        <v>6.9215200000000001</v>
      </c>
      <c r="J19" s="3">
        <v>3.8058000000000001</v>
      </c>
      <c r="K19" s="3">
        <v>8.5029000000000003</v>
      </c>
      <c r="L19" s="3">
        <v>4.3079499999999999</v>
      </c>
      <c r="M19" s="3">
        <v>3.2048999999999999</v>
      </c>
      <c r="N19" s="1"/>
      <c r="O19" s="1"/>
      <c r="P19" s="1"/>
      <c r="Q19" s="1"/>
      <c r="R19" s="1"/>
      <c r="S19" s="1"/>
    </row>
    <row r="20" spans="1:19" x14ac:dyDescent="0.25">
      <c r="A20" s="5">
        <v>17</v>
      </c>
      <c r="B20" s="8" t="s">
        <v>13</v>
      </c>
      <c r="C20" s="3">
        <v>3184.5374299999999</v>
      </c>
      <c r="D20" s="3">
        <v>1243.98071</v>
      </c>
      <c r="E20" s="3">
        <v>2361.9747000000002</v>
      </c>
      <c r="F20" s="3">
        <v>325.94400000000002</v>
      </c>
      <c r="G20" s="3">
        <v>94.84</v>
      </c>
      <c r="H20" s="3">
        <v>168.41470000000001</v>
      </c>
      <c r="I20" s="3">
        <v>263.36340000000001</v>
      </c>
      <c r="J20" s="3">
        <v>81.717399999999998</v>
      </c>
      <c r="K20" s="3">
        <v>135.17599999999999</v>
      </c>
      <c r="L20" s="3">
        <v>148.4076</v>
      </c>
      <c r="M20" s="3">
        <v>48.7348</v>
      </c>
      <c r="N20" s="1"/>
      <c r="O20" s="1"/>
      <c r="P20" s="1"/>
      <c r="Q20" s="1"/>
      <c r="R20" s="1"/>
      <c r="S20" s="1"/>
    </row>
    <row r="21" spans="1:19" x14ac:dyDescent="0.25">
      <c r="A21" s="5">
        <v>18</v>
      </c>
      <c r="B21" s="8" t="s">
        <v>14</v>
      </c>
      <c r="C21" s="3">
        <v>480.17700000000002</v>
      </c>
      <c r="D21" s="3">
        <v>349.07100000000003</v>
      </c>
      <c r="E21" s="3">
        <v>201.75399999999999</v>
      </c>
      <c r="F21" s="3">
        <v>69.016999999999996</v>
      </c>
      <c r="G21" s="3">
        <v>-6.3414999999999999</v>
      </c>
      <c r="H21" s="3">
        <f>-6.3415+19.0134</f>
        <v>12.671900000000001</v>
      </c>
      <c r="I21" s="3">
        <v>42.8</v>
      </c>
      <c r="J21" s="3">
        <v>16.192</v>
      </c>
      <c r="K21" s="3">
        <f>9.28+1.616</f>
        <v>10.895999999999999</v>
      </c>
      <c r="L21" s="3">
        <f>12.107+10.553+2.183</f>
        <v>24.843</v>
      </c>
      <c r="M21" s="3">
        <v>19.013000000000002</v>
      </c>
      <c r="N21" s="1"/>
      <c r="O21" s="1"/>
      <c r="P21" s="1"/>
      <c r="Q21" s="1"/>
      <c r="R21" s="1"/>
      <c r="S21" s="1"/>
    </row>
    <row r="22" spans="1:19" x14ac:dyDescent="0.25">
      <c r="A22" s="5">
        <v>19</v>
      </c>
      <c r="B22" s="8" t="s">
        <v>15</v>
      </c>
      <c r="C22" s="3">
        <v>141.86699999999999</v>
      </c>
      <c r="D22" s="3">
        <v>63.372999999999998</v>
      </c>
      <c r="E22" s="3">
        <v>32.559899999999999</v>
      </c>
      <c r="F22" s="3">
        <v>72.876999999999995</v>
      </c>
      <c r="G22" s="3">
        <v>3.5849299999999999</v>
      </c>
      <c r="H22" s="3">
        <v>3.7012100000000001</v>
      </c>
      <c r="I22" s="3">
        <v>3.9</v>
      </c>
      <c r="J22" s="3">
        <v>0.19889999999999999</v>
      </c>
      <c r="K22" s="3">
        <v>2.1574300000000002</v>
      </c>
      <c r="L22" s="3">
        <v>2.1583999999999999</v>
      </c>
      <c r="M22" s="3">
        <v>0.11600000000000001</v>
      </c>
      <c r="N22" s="1"/>
      <c r="O22" s="1"/>
      <c r="P22" s="1"/>
      <c r="Q22" s="1"/>
      <c r="R22" s="1"/>
      <c r="S22" s="1"/>
    </row>
    <row r="23" spans="1:19" x14ac:dyDescent="0.25">
      <c r="A23" s="5">
        <v>20</v>
      </c>
      <c r="B23" s="8" t="s">
        <v>16</v>
      </c>
      <c r="C23" s="3">
        <v>204.125</v>
      </c>
      <c r="D23" s="9">
        <v>154.39599999999999</v>
      </c>
      <c r="E23" s="3">
        <v>73.968999999999994</v>
      </c>
      <c r="F23" s="3">
        <v>56.838999999999999</v>
      </c>
      <c r="G23" s="3">
        <v>2.9142000000000001</v>
      </c>
      <c r="H23" s="3">
        <f>Table257[[#This Row],[Pure Profit 
 (mln. manats)]]+Table257[[#This Row],[Reserves allocations for be paid of possible losses on assets (mln.manats)]]</f>
        <v>4.5251999999999999</v>
      </c>
      <c r="I23" s="3">
        <v>13.894</v>
      </c>
      <c r="J23" s="3">
        <v>6.4790000000000001</v>
      </c>
      <c r="K23" s="3">
        <v>3.1419999999999999</v>
      </c>
      <c r="L23" s="3">
        <v>6.032</v>
      </c>
      <c r="M23" s="3">
        <v>1.611</v>
      </c>
      <c r="N23" s="1"/>
      <c r="O23" s="1"/>
      <c r="P23" s="1"/>
      <c r="Q23" s="1"/>
      <c r="R23" s="1"/>
      <c r="S23" s="1"/>
    </row>
    <row r="24" spans="1:19" x14ac:dyDescent="0.25">
      <c r="A24" s="5">
        <v>21</v>
      </c>
      <c r="B24" s="8" t="s">
        <v>27</v>
      </c>
      <c r="C24" s="3">
        <v>437.33055999999999</v>
      </c>
      <c r="D24" s="3">
        <v>291.04640000000001</v>
      </c>
      <c r="E24" s="3">
        <v>229.22499999999999</v>
      </c>
      <c r="F24" s="3">
        <v>74.965900000000005</v>
      </c>
      <c r="G24" s="3">
        <v>-2.7086000000000001</v>
      </c>
      <c r="H24" s="3">
        <v>28.503</v>
      </c>
      <c r="I24" s="3">
        <v>66.682259999999999</v>
      </c>
      <c r="J24" s="3">
        <v>19.688009999999998</v>
      </c>
      <c r="K24" s="3">
        <v>3.0661100000000001</v>
      </c>
      <c r="L24" s="3">
        <v>21.557020000000001</v>
      </c>
      <c r="M24" s="3">
        <v>31.1983</v>
      </c>
      <c r="N24" s="1"/>
      <c r="O24" s="1"/>
      <c r="P24" s="1"/>
      <c r="Q24" s="1"/>
      <c r="R24" s="1"/>
      <c r="S24" s="1"/>
    </row>
    <row r="25" spans="1:19" x14ac:dyDescent="0.25">
      <c r="A25" s="5">
        <v>22</v>
      </c>
      <c r="B25" s="8" t="s">
        <v>17</v>
      </c>
      <c r="C25" s="3">
        <v>11.680540000000001</v>
      </c>
      <c r="D25" s="3">
        <v>1.6345700000000001</v>
      </c>
      <c r="E25" s="3">
        <v>1.18407</v>
      </c>
      <c r="F25" s="3">
        <v>10.212</v>
      </c>
      <c r="G25" s="3">
        <v>-0.10489999999999999</v>
      </c>
      <c r="H25" s="3">
        <v>-0.114</v>
      </c>
      <c r="I25" s="3">
        <v>0.82899999999999996</v>
      </c>
      <c r="J25" s="3">
        <v>2.3E-3</v>
      </c>
      <c r="K25" s="3">
        <v>-6.0200000000000002E-3</v>
      </c>
      <c r="L25" s="3">
        <v>0.93483000000000005</v>
      </c>
      <c r="M25" s="3">
        <v>-9.0799999999999995E-3</v>
      </c>
      <c r="N25" s="1"/>
      <c r="O25" s="1"/>
      <c r="P25" s="1"/>
      <c r="Q25" s="1"/>
      <c r="R25" s="1"/>
      <c r="S25" s="1"/>
    </row>
    <row r="26" spans="1:19" x14ac:dyDescent="0.25">
      <c r="A26" s="5">
        <v>23</v>
      </c>
      <c r="B26" s="8" t="s">
        <v>18</v>
      </c>
      <c r="C26" s="3">
        <v>3551.7869999999998</v>
      </c>
      <c r="D26" s="3">
        <v>943.09900000000005</v>
      </c>
      <c r="E26" s="3">
        <v>2821.982</v>
      </c>
      <c r="F26" s="3">
        <v>402.71100000000001</v>
      </c>
      <c r="G26" s="3">
        <v>58.994</v>
      </c>
      <c r="H26" s="3">
        <v>86.11</v>
      </c>
      <c r="I26" s="3">
        <v>158.15700000000001</v>
      </c>
      <c r="J26" s="3">
        <v>45.53</v>
      </c>
      <c r="K26" s="3">
        <v>48.924999999999997</v>
      </c>
      <c r="L26" s="3">
        <v>75.442999999999998</v>
      </c>
      <c r="M26" s="3">
        <v>12.311999999999999</v>
      </c>
      <c r="N26" s="1"/>
      <c r="O26" s="1"/>
      <c r="P26" s="1"/>
      <c r="Q26" s="1"/>
      <c r="R26" s="1"/>
      <c r="S26" s="1"/>
    </row>
    <row r="27" spans="1:19" x14ac:dyDescent="0.25">
      <c r="A27" s="5">
        <v>24</v>
      </c>
      <c r="B27" s="8" t="s">
        <v>19</v>
      </c>
      <c r="C27" s="3">
        <v>727.24099999999999</v>
      </c>
      <c r="D27" s="3">
        <v>234.64500000000001</v>
      </c>
      <c r="E27" s="3">
        <v>575.35299999999995</v>
      </c>
      <c r="F27" s="3">
        <v>73.388999999999996</v>
      </c>
      <c r="G27" s="3">
        <v>-11.563000000000001</v>
      </c>
      <c r="H27" s="3">
        <v>8.5649999999999995</v>
      </c>
      <c r="I27" s="3">
        <v>25.513000000000002</v>
      </c>
      <c r="J27" s="3">
        <v>13.643000000000001</v>
      </c>
      <c r="K27" s="3">
        <v>14.287000000000001</v>
      </c>
      <c r="L27" s="3">
        <v>17.591000000000001</v>
      </c>
      <c r="M27" s="3">
        <v>20.128</v>
      </c>
      <c r="N27" s="1"/>
      <c r="O27" s="1"/>
      <c r="P27" s="1"/>
      <c r="Q27" s="1"/>
      <c r="R27" s="1"/>
      <c r="S27" s="1"/>
    </row>
    <row r="28" spans="1:19" x14ac:dyDescent="0.25">
      <c r="A28" s="5">
        <v>25</v>
      </c>
      <c r="B28" s="8" t="s">
        <v>28</v>
      </c>
      <c r="C28" s="3">
        <v>411.34899999999999</v>
      </c>
      <c r="D28" s="3">
        <v>375.64965999999998</v>
      </c>
      <c r="E28" s="25">
        <v>242.14099999999999</v>
      </c>
      <c r="F28" s="3">
        <v>118.7319</v>
      </c>
      <c r="G28" s="3">
        <v>2.95906</v>
      </c>
      <c r="H28" s="3">
        <v>4.50983</v>
      </c>
      <c r="I28" s="3">
        <v>13.580629999999999</v>
      </c>
      <c r="J28" s="3">
        <v>5.6169000000000002</v>
      </c>
      <c r="K28" s="3">
        <v>8.0510000000000002</v>
      </c>
      <c r="L28" s="3">
        <v>11.504899999999999</v>
      </c>
      <c r="M28" s="3">
        <v>1.4148000000000001</v>
      </c>
      <c r="N28" s="1"/>
      <c r="O28" s="1"/>
      <c r="P28" s="1"/>
      <c r="Q28" s="1"/>
      <c r="R28" s="1"/>
      <c r="S28" s="1"/>
    </row>
    <row r="29" spans="1:19" x14ac:dyDescent="0.25">
      <c r="A29" s="5">
        <v>26</v>
      </c>
      <c r="B29" s="8" t="s">
        <v>20</v>
      </c>
      <c r="C29" s="3">
        <v>477.31599999999997</v>
      </c>
      <c r="D29" s="3">
        <v>266.77100000000002</v>
      </c>
      <c r="E29" s="3">
        <v>227.34299999999999</v>
      </c>
      <c r="F29" s="3">
        <v>58.97</v>
      </c>
      <c r="G29" s="3">
        <v>-0.72499999999999998</v>
      </c>
      <c r="H29" s="3">
        <v>0.42199999999999999</v>
      </c>
      <c r="I29" s="3">
        <v>29.478999999999999</v>
      </c>
      <c r="J29" s="3">
        <v>20.411000000000001</v>
      </c>
      <c r="K29" s="3">
        <v>4.16</v>
      </c>
      <c r="L29" s="3">
        <v>12.805</v>
      </c>
      <c r="M29" s="3">
        <v>1.1479999999999999</v>
      </c>
      <c r="N29" s="1"/>
      <c r="O29" s="1"/>
      <c r="P29" s="1"/>
      <c r="Q29" s="1"/>
      <c r="R29" s="1"/>
      <c r="S29" s="1"/>
    </row>
    <row r="30" spans="1:19" x14ac:dyDescent="0.25">
      <c r="A30" s="5">
        <v>27</v>
      </c>
      <c r="B30" s="8" t="s">
        <v>21</v>
      </c>
      <c r="C30" s="3">
        <v>601.84100000000001</v>
      </c>
      <c r="D30" s="3">
        <v>280.08600000000001</v>
      </c>
      <c r="E30" s="3">
        <v>355.90699999999998</v>
      </c>
      <c r="F30" s="3">
        <v>63.421999999999997</v>
      </c>
      <c r="G30" s="3">
        <v>4.0439999999999996</v>
      </c>
      <c r="H30" s="3">
        <v>7.8689999999999998</v>
      </c>
      <c r="I30" s="3">
        <v>72.084000000000003</v>
      </c>
      <c r="J30" s="3">
        <v>25.141999999999999</v>
      </c>
      <c r="K30" s="3">
        <v>8.8239999999999998</v>
      </c>
      <c r="L30" s="3">
        <v>47.896999999999998</v>
      </c>
      <c r="M30" s="3">
        <v>3.8250000000000002</v>
      </c>
      <c r="N30" s="1"/>
      <c r="O30" s="1"/>
      <c r="P30" s="1"/>
      <c r="Q30" s="1"/>
      <c r="R30" s="1"/>
      <c r="S30" s="1"/>
    </row>
    <row r="31" spans="1:19" x14ac:dyDescent="0.25">
      <c r="A31" s="5">
        <v>28</v>
      </c>
      <c r="B31" s="8" t="s">
        <v>22</v>
      </c>
      <c r="C31" s="3">
        <v>1813.6469999999999</v>
      </c>
      <c r="D31" s="3">
        <v>1312.223</v>
      </c>
      <c r="E31" s="3">
        <v>1170.90993</v>
      </c>
      <c r="F31" s="3">
        <v>259.839</v>
      </c>
      <c r="G31" s="3">
        <v>17.6068</v>
      </c>
      <c r="H31" s="3">
        <f>Table257[[#This Row],[Interest incomes 
 (mln. manats)]]-Table257[[#This Row],[Interest expenses 
 (mln. manats)]]+Table257[[#This Row],[Non-interest incomes
(mln. manats)]]-Table257[[#This Row],[Non-interest expenses 
(mln. manats)]]</f>
        <v>47.077720000000006</v>
      </c>
      <c r="I31" s="3">
        <v>100.3295</v>
      </c>
      <c r="J31" s="3">
        <v>25.658999999999999</v>
      </c>
      <c r="K31" s="3">
        <f>12.8623+0.09732</f>
        <v>12.959619999999999</v>
      </c>
      <c r="L31" s="3">
        <v>40.552399999999999</v>
      </c>
      <c r="M31" s="3">
        <v>25.193999999999999</v>
      </c>
      <c r="N31" s="1"/>
      <c r="O31" s="1"/>
      <c r="P31" s="1"/>
      <c r="Q31" s="1"/>
      <c r="R31" s="1"/>
      <c r="S31" s="1"/>
    </row>
    <row r="32" spans="1:19" x14ac:dyDescent="0.25">
      <c r="A32" s="5">
        <v>29</v>
      </c>
      <c r="B32" s="8" t="s">
        <v>23</v>
      </c>
      <c r="C32" s="3">
        <v>427.291</v>
      </c>
      <c r="D32" s="3">
        <v>146.00800000000001</v>
      </c>
      <c r="E32" s="3">
        <v>329.82</v>
      </c>
      <c r="F32" s="3">
        <v>72.619</v>
      </c>
      <c r="G32" s="3">
        <v>10.11</v>
      </c>
      <c r="H32" s="3">
        <v>16.805</v>
      </c>
      <c r="I32" s="3">
        <v>34.69</v>
      </c>
      <c r="J32" s="3">
        <v>7.9930000000000003</v>
      </c>
      <c r="K32" s="3">
        <v>22.759</v>
      </c>
      <c r="L32" s="3">
        <v>32.651000000000003</v>
      </c>
      <c r="M32" s="3">
        <v>4.8659999999999997</v>
      </c>
      <c r="N32" s="1"/>
      <c r="O32" s="1"/>
      <c r="P32" s="1"/>
      <c r="Q32" s="1"/>
      <c r="R32" s="1"/>
      <c r="S32" s="1"/>
    </row>
    <row r="33" spans="1:18" x14ac:dyDescent="0.25">
      <c r="A33" s="5">
        <v>30</v>
      </c>
      <c r="B33" s="8" t="s">
        <v>29</v>
      </c>
      <c r="C33" s="3">
        <v>186.66550000000001</v>
      </c>
      <c r="D33" s="3">
        <v>67.884299999999996</v>
      </c>
      <c r="E33" s="3">
        <v>80.128299999999996</v>
      </c>
      <c r="F33" s="3">
        <v>65.895499999999998</v>
      </c>
      <c r="G33" s="3">
        <v>4.0635000000000003</v>
      </c>
      <c r="H33" s="3">
        <v>6.2564599999999997</v>
      </c>
      <c r="I33" s="3">
        <v>11.776400000000001</v>
      </c>
      <c r="J33" s="3">
        <v>3.2069999999999999</v>
      </c>
      <c r="K33" s="3">
        <v>4.1924999999999999</v>
      </c>
      <c r="L33" s="3">
        <v>6.5053999999999998</v>
      </c>
      <c r="M33" s="3">
        <v>1.2310000000000001</v>
      </c>
      <c r="N33" s="1"/>
      <c r="O33" s="1"/>
      <c r="P33" s="1"/>
      <c r="Q33" s="1"/>
      <c r="R33" s="1"/>
    </row>
    <row r="36" spans="1:18" x14ac:dyDescent="0.25">
      <c r="B36" s="10" t="s">
        <v>53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8" x14ac:dyDescent="0.25">
      <c r="B37" s="17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8" x14ac:dyDescent="0.25"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8" x14ac:dyDescent="0.25"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8" x14ac:dyDescent="0.25"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8" x14ac:dyDescent="0.25"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8" x14ac:dyDescent="0.25"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8" x14ac:dyDescent="0.25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8" x14ac:dyDescent="0.25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8" x14ac:dyDescent="0.25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8" x14ac:dyDescent="0.25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8" x14ac:dyDescent="0.25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8" x14ac:dyDescent="0.25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3:13" x14ac:dyDescent="0.25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3:13" x14ac:dyDescent="0.25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3:13" x14ac:dyDescent="0.25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3:13" x14ac:dyDescent="0.25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</row>
    <row r="53" spans="3:13" x14ac:dyDescent="0.25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3:13" x14ac:dyDescent="0.25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3:13" x14ac:dyDescent="0.25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3:13" x14ac:dyDescent="0.25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3:13" x14ac:dyDescent="0.25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</row>
    <row r="58" spans="3:13" x14ac:dyDescent="0.25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3:13" x14ac:dyDescent="0.25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3:13" x14ac:dyDescent="0.25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3:13" x14ac:dyDescent="0.25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3:13" x14ac:dyDescent="0.25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</row>
    <row r="63" spans="3:13" x14ac:dyDescent="0.25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3:13" x14ac:dyDescent="0.25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3:13" x14ac:dyDescent="0.25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3:13" x14ac:dyDescent="0.25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3:13" x14ac:dyDescent="0.25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3:13" x14ac:dyDescent="0.25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3:13" x14ac:dyDescent="0.25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</row>
    <row r="70" spans="3:13" x14ac:dyDescent="0.25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3:13" x14ac:dyDescent="0.25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</row>
    <row r="72" spans="3:13" x14ac:dyDescent="0.25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</row>
    <row r="73" spans="3:13" x14ac:dyDescent="0.25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</row>
    <row r="74" spans="3:13" x14ac:dyDescent="0.25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</row>
    <row r="75" spans="3:13" x14ac:dyDescent="0.25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</row>
    <row r="76" spans="3:13" x14ac:dyDescent="0.25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</row>
    <row r="77" spans="3:13" x14ac:dyDescent="0.25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</row>
    <row r="78" spans="3:13" x14ac:dyDescent="0.25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</row>
    <row r="79" spans="3:13" x14ac:dyDescent="0.25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</row>
    <row r="80" spans="3:13" x14ac:dyDescent="0.25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</row>
    <row r="81" spans="3:13" x14ac:dyDescent="0.25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3:13" x14ac:dyDescent="0.25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</row>
    <row r="83" spans="3:13" x14ac:dyDescent="0.25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3:13" x14ac:dyDescent="0.25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3:13" x14ac:dyDescent="0.25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3:13" x14ac:dyDescent="0.25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</row>
    <row r="87" spans="3:13" x14ac:dyDescent="0.25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</row>
    <row r="88" spans="3:13" x14ac:dyDescent="0.25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</row>
    <row r="89" spans="3:13" x14ac:dyDescent="0.25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3:13" x14ac:dyDescent="0.25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3:13" x14ac:dyDescent="0.25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3:13" x14ac:dyDescent="0.25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3:13" x14ac:dyDescent="0.25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</row>
    <row r="94" spans="3:13" x14ac:dyDescent="0.25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</row>
    <row r="95" spans="3:13" x14ac:dyDescent="0.25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3:13" x14ac:dyDescent="0.25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</row>
    <row r="97" spans="3:13" x14ac:dyDescent="0.25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</row>
    <row r="98" spans="3:13" x14ac:dyDescent="0.25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</row>
    <row r="99" spans="3:13" x14ac:dyDescent="0.25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</row>
    <row r="100" spans="3:13" x14ac:dyDescent="0.25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</row>
    <row r="101" spans="3:13" x14ac:dyDescent="0.25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3:13" x14ac:dyDescent="0.25">
      <c r="C102" s="21"/>
    </row>
    <row r="103" spans="3:13" x14ac:dyDescent="0.25">
      <c r="C103" s="21"/>
    </row>
    <row r="104" spans="3:13" x14ac:dyDescent="0.25">
      <c r="C104" s="21"/>
    </row>
    <row r="105" spans="3:13" x14ac:dyDescent="0.25">
      <c r="C105" s="21"/>
    </row>
    <row r="106" spans="3:13" x14ac:dyDescent="0.25">
      <c r="C106" s="21"/>
    </row>
    <row r="107" spans="3:13" x14ac:dyDescent="0.25">
      <c r="C107" s="21"/>
    </row>
    <row r="108" spans="3:13" x14ac:dyDescent="0.25">
      <c r="C108" s="21"/>
    </row>
    <row r="109" spans="3:13" x14ac:dyDescent="0.25">
      <c r="C109" s="21"/>
    </row>
    <row r="110" spans="3:13" x14ac:dyDescent="0.25">
      <c r="C110" s="21"/>
    </row>
    <row r="111" spans="3:13" x14ac:dyDescent="0.25">
      <c r="C111" s="21"/>
    </row>
    <row r="112" spans="3:13" x14ac:dyDescent="0.25">
      <c r="C112" s="21"/>
    </row>
    <row r="113" spans="3:3" x14ac:dyDescent="0.25">
      <c r="C113" s="21"/>
    </row>
    <row r="114" spans="3:3" x14ac:dyDescent="0.25">
      <c r="C114" s="21"/>
    </row>
    <row r="115" spans="3:3" x14ac:dyDescent="0.25">
      <c r="C115" s="21"/>
    </row>
    <row r="116" spans="3:3" x14ac:dyDescent="0.25">
      <c r="C116" s="21"/>
    </row>
    <row r="117" spans="3:3" x14ac:dyDescent="0.25">
      <c r="C117" s="21"/>
    </row>
    <row r="118" spans="3:3" x14ac:dyDescent="0.25">
      <c r="C118" s="21"/>
    </row>
    <row r="119" spans="3:3" x14ac:dyDescent="0.25">
      <c r="C119" s="21"/>
    </row>
    <row r="120" spans="3:3" x14ac:dyDescent="0.25">
      <c r="C120" s="21"/>
    </row>
    <row r="121" spans="3:3" x14ac:dyDescent="0.25">
      <c r="C121" s="21"/>
    </row>
    <row r="122" spans="3:3" x14ac:dyDescent="0.25">
      <c r="C122" s="21"/>
    </row>
    <row r="123" spans="3:3" x14ac:dyDescent="0.25">
      <c r="C123" s="21"/>
    </row>
    <row r="124" spans="3:3" x14ac:dyDescent="0.25">
      <c r="C124" s="21"/>
    </row>
    <row r="125" spans="3:3" x14ac:dyDescent="0.25">
      <c r="C125" s="21"/>
    </row>
    <row r="126" spans="3:3" x14ac:dyDescent="0.25">
      <c r="C126" s="21"/>
    </row>
    <row r="127" spans="3:3" x14ac:dyDescent="0.25">
      <c r="C127" s="21"/>
    </row>
    <row r="128" spans="3:3" x14ac:dyDescent="0.25">
      <c r="C128" s="21"/>
    </row>
    <row r="129" spans="3:3" x14ac:dyDescent="0.25">
      <c r="C129" s="21"/>
    </row>
    <row r="130" spans="3:3" x14ac:dyDescent="0.25">
      <c r="C130" s="21"/>
    </row>
    <row r="131" spans="3:3" x14ac:dyDescent="0.25">
      <c r="C131" s="21"/>
    </row>
    <row r="132" spans="3:3" x14ac:dyDescent="0.25">
      <c r="C132" s="21"/>
    </row>
    <row r="133" spans="3:3" x14ac:dyDescent="0.25">
      <c r="C133" s="21"/>
    </row>
    <row r="134" spans="3:3" x14ac:dyDescent="0.25">
      <c r="C134" s="21"/>
    </row>
    <row r="135" spans="3:3" x14ac:dyDescent="0.25">
      <c r="C135" s="21"/>
    </row>
    <row r="136" spans="3:3" x14ac:dyDescent="0.25">
      <c r="C136" s="21"/>
    </row>
    <row r="137" spans="3:3" x14ac:dyDescent="0.25">
      <c r="C137" s="21"/>
    </row>
    <row r="138" spans="3:3" x14ac:dyDescent="0.25">
      <c r="C138" s="21"/>
    </row>
    <row r="139" spans="3:3" x14ac:dyDescent="0.25">
      <c r="C139" s="21"/>
    </row>
    <row r="140" spans="3:3" x14ac:dyDescent="0.25">
      <c r="C140" s="21"/>
    </row>
    <row r="141" spans="3:3" x14ac:dyDescent="0.25">
      <c r="C141" s="21"/>
    </row>
    <row r="142" spans="3:3" x14ac:dyDescent="0.25">
      <c r="C142" s="21"/>
    </row>
    <row r="143" spans="3:3" x14ac:dyDescent="0.25">
      <c r="C143" s="21"/>
    </row>
    <row r="144" spans="3:3" x14ac:dyDescent="0.25">
      <c r="C144" s="21"/>
    </row>
    <row r="145" spans="3:3" x14ac:dyDescent="0.25">
      <c r="C145" s="21"/>
    </row>
    <row r="146" spans="3:3" x14ac:dyDescent="0.25">
      <c r="C146" s="21"/>
    </row>
    <row r="147" spans="3:3" x14ac:dyDescent="0.25">
      <c r="C147" s="21"/>
    </row>
    <row r="148" spans="3:3" x14ac:dyDescent="0.25">
      <c r="C148" s="21"/>
    </row>
    <row r="149" spans="3:3" x14ac:dyDescent="0.25">
      <c r="C149" s="21"/>
    </row>
    <row r="150" spans="3:3" x14ac:dyDescent="0.25">
      <c r="C150" s="21"/>
    </row>
    <row r="151" spans="3:3" x14ac:dyDescent="0.25">
      <c r="C151" s="21"/>
    </row>
    <row r="152" spans="3:3" x14ac:dyDescent="0.25">
      <c r="C152" s="21"/>
    </row>
    <row r="153" spans="3:3" x14ac:dyDescent="0.25">
      <c r="C153" s="21"/>
    </row>
    <row r="154" spans="3:3" x14ac:dyDescent="0.25">
      <c r="C154" s="21"/>
    </row>
    <row r="155" spans="3:3" x14ac:dyDescent="0.25">
      <c r="C155" s="21"/>
    </row>
    <row r="156" spans="3:3" x14ac:dyDescent="0.25">
      <c r="C156" s="21"/>
    </row>
    <row r="157" spans="3:3" x14ac:dyDescent="0.25">
      <c r="C157" s="21"/>
    </row>
    <row r="158" spans="3:3" x14ac:dyDescent="0.25">
      <c r="C158" s="21"/>
    </row>
    <row r="159" spans="3:3" x14ac:dyDescent="0.25">
      <c r="C159" s="21"/>
    </row>
    <row r="160" spans="3:3" x14ac:dyDescent="0.25">
      <c r="C160" s="21"/>
    </row>
    <row r="161" spans="3:3" x14ac:dyDescent="0.25">
      <c r="C161" s="21"/>
    </row>
    <row r="162" spans="3:3" x14ac:dyDescent="0.25">
      <c r="C162" s="21"/>
    </row>
    <row r="163" spans="3:3" x14ac:dyDescent="0.25">
      <c r="C163" s="21"/>
    </row>
    <row r="164" spans="3:3" x14ac:dyDescent="0.25">
      <c r="C164" s="21"/>
    </row>
    <row r="165" spans="3:3" x14ac:dyDescent="0.25">
      <c r="C165" s="21"/>
    </row>
    <row r="166" spans="3:3" x14ac:dyDescent="0.25">
      <c r="C166" s="21"/>
    </row>
    <row r="167" spans="3:3" x14ac:dyDescent="0.25">
      <c r="C167" s="21"/>
    </row>
    <row r="168" spans="3:3" x14ac:dyDescent="0.25">
      <c r="C168" s="21"/>
    </row>
    <row r="169" spans="3:3" x14ac:dyDescent="0.25">
      <c r="C169" s="21"/>
    </row>
    <row r="170" spans="3:3" x14ac:dyDescent="0.25">
      <c r="C170" s="21"/>
    </row>
    <row r="171" spans="3:3" x14ac:dyDescent="0.25">
      <c r="C171" s="21"/>
    </row>
    <row r="172" spans="3:3" x14ac:dyDescent="0.25">
      <c r="C172" s="21"/>
    </row>
    <row r="173" spans="3:3" x14ac:dyDescent="0.25">
      <c r="C173" s="21"/>
    </row>
    <row r="174" spans="3:3" x14ac:dyDescent="0.25">
      <c r="C174" s="21"/>
    </row>
    <row r="175" spans="3:3" x14ac:dyDescent="0.25">
      <c r="C175" s="21"/>
    </row>
    <row r="176" spans="3:3" x14ac:dyDescent="0.25">
      <c r="C176" s="21"/>
    </row>
    <row r="177" spans="3:3" x14ac:dyDescent="0.25">
      <c r="C177" s="21"/>
    </row>
    <row r="178" spans="3:3" x14ac:dyDescent="0.25">
      <c r="C178" s="21"/>
    </row>
    <row r="179" spans="3:3" x14ac:dyDescent="0.25">
      <c r="C179" s="21"/>
    </row>
    <row r="180" spans="3:3" x14ac:dyDescent="0.25">
      <c r="C180" s="21"/>
    </row>
    <row r="181" spans="3:3" x14ac:dyDescent="0.25">
      <c r="C181" s="21"/>
    </row>
    <row r="182" spans="3:3" x14ac:dyDescent="0.25">
      <c r="C182" s="21"/>
    </row>
    <row r="183" spans="3:3" x14ac:dyDescent="0.25">
      <c r="C183" s="21"/>
    </row>
    <row r="184" spans="3:3" x14ac:dyDescent="0.25">
      <c r="C184" s="21"/>
    </row>
    <row r="185" spans="3:3" x14ac:dyDescent="0.25">
      <c r="C185" s="21"/>
    </row>
    <row r="186" spans="3:3" x14ac:dyDescent="0.25">
      <c r="C186" s="21"/>
    </row>
    <row r="187" spans="3:3" x14ac:dyDescent="0.25">
      <c r="C187" s="21"/>
    </row>
    <row r="188" spans="3:3" x14ac:dyDescent="0.25">
      <c r="C188" s="21"/>
    </row>
    <row r="189" spans="3:3" x14ac:dyDescent="0.25">
      <c r="C189" s="21"/>
    </row>
    <row r="190" spans="3:3" x14ac:dyDescent="0.25">
      <c r="C190" s="21"/>
    </row>
    <row r="191" spans="3:3" x14ac:dyDescent="0.25">
      <c r="C191" s="21"/>
    </row>
    <row r="192" spans="3:3" x14ac:dyDescent="0.25">
      <c r="C192" s="21"/>
    </row>
    <row r="193" spans="3:3" x14ac:dyDescent="0.25">
      <c r="C193" s="21"/>
    </row>
    <row r="194" spans="3:3" x14ac:dyDescent="0.25">
      <c r="C194" s="21"/>
    </row>
    <row r="195" spans="3:3" x14ac:dyDescent="0.25">
      <c r="C195" s="21"/>
    </row>
    <row r="196" spans="3:3" x14ac:dyDescent="0.25">
      <c r="C196" s="21"/>
    </row>
    <row r="197" spans="3:3" x14ac:dyDescent="0.25">
      <c r="C197" s="21"/>
    </row>
    <row r="198" spans="3:3" x14ac:dyDescent="0.25">
      <c r="C198" s="21"/>
    </row>
    <row r="199" spans="3:3" x14ac:dyDescent="0.25">
      <c r="C199" s="2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9.140625" defaultRowHeight="15" x14ac:dyDescent="0.25"/>
  <cols>
    <col min="1" max="1" width="9.140625" style="1"/>
    <col min="2" max="2" width="42.28515625" style="1" customWidth="1"/>
    <col min="3" max="3" width="26.140625" style="1" customWidth="1"/>
    <col min="4" max="4" width="27" style="1" customWidth="1"/>
    <col min="5" max="5" width="24" style="1" customWidth="1"/>
    <col min="6" max="6" width="23" style="1" customWidth="1"/>
    <col min="7" max="7" width="9.140625" style="1" customWidth="1"/>
    <col min="8" max="8" width="9.140625" style="1"/>
    <col min="9" max="9" width="8.7109375" style="1" hidden="1" customWidth="1"/>
    <col min="10" max="10" width="8.5703125" style="1" hidden="1" customWidth="1"/>
    <col min="11" max="16384" width="9.140625" style="1"/>
  </cols>
  <sheetData>
    <row r="1" spans="1:16" x14ac:dyDescent="0.25">
      <c r="G1" s="1" t="s">
        <v>30</v>
      </c>
    </row>
    <row r="2" spans="1:16" x14ac:dyDescent="0.25">
      <c r="A2" s="1" t="s">
        <v>52</v>
      </c>
      <c r="B2" s="1" t="s">
        <v>51</v>
      </c>
      <c r="C2" s="1" t="s">
        <v>35</v>
      </c>
      <c r="D2" s="1" t="s">
        <v>36</v>
      </c>
    </row>
    <row r="3" spans="1:16" x14ac:dyDescent="0.25">
      <c r="A3" s="1">
        <v>1</v>
      </c>
      <c r="B3" s="4" t="s">
        <v>25</v>
      </c>
      <c r="C3" s="3">
        <v>8695.1059999999998</v>
      </c>
      <c r="D3" s="7">
        <v>8403.1620000000003</v>
      </c>
      <c r="E3" s="14"/>
      <c r="F3" s="26"/>
      <c r="G3" s="26"/>
      <c r="H3" s="26"/>
      <c r="I3" s="29">
        <f>D3-C3</f>
        <v>-291.94399999999951</v>
      </c>
      <c r="J3" s="26">
        <f>I3/Table41113141516181928[[#This Row],[IVR/2017]]</f>
        <v>-3.3575668887762783E-2</v>
      </c>
      <c r="K3" s="26"/>
      <c r="L3" s="26"/>
      <c r="M3" s="26"/>
      <c r="N3" s="26"/>
      <c r="O3" s="26"/>
      <c r="P3" s="26"/>
    </row>
    <row r="4" spans="1:16" x14ac:dyDescent="0.25">
      <c r="A4" s="1">
        <v>2</v>
      </c>
      <c r="B4" s="4" t="s">
        <v>18</v>
      </c>
      <c r="C4" s="3">
        <v>3551.7869999999998</v>
      </c>
      <c r="D4" s="7">
        <v>3707.8490000000002</v>
      </c>
      <c r="E4" s="14"/>
      <c r="F4" s="26"/>
      <c r="G4" s="26"/>
      <c r="H4" s="26"/>
      <c r="I4" s="29">
        <f>D4-C4</f>
        <v>156.06200000000035</v>
      </c>
      <c r="J4" s="26">
        <f>I4/Table41113141516181928[[#This Row],[IVR/2017]]</f>
        <v>4.39390087299718E-2</v>
      </c>
      <c r="K4" s="26"/>
      <c r="L4" s="26"/>
      <c r="M4" s="26"/>
      <c r="N4" s="26"/>
      <c r="O4" s="26"/>
      <c r="P4" s="26"/>
    </row>
    <row r="5" spans="1:16" x14ac:dyDescent="0.25">
      <c r="A5" s="1">
        <v>3</v>
      </c>
      <c r="B5" s="4" t="s">
        <v>13</v>
      </c>
      <c r="C5" s="3">
        <v>3184.5374299999999</v>
      </c>
      <c r="D5" s="7">
        <v>3167.25803</v>
      </c>
      <c r="E5" s="14"/>
      <c r="F5" s="26"/>
      <c r="G5" s="26"/>
      <c r="H5" s="26"/>
      <c r="I5" s="29">
        <f t="shared" ref="I5:I32" si="0">D5-C5</f>
        <v>-17.279399999999896</v>
      </c>
      <c r="J5" s="26">
        <f>I5/Table41113141516181928[[#This Row],[IVR/2017]]</f>
        <v>-5.4260313718466477E-3</v>
      </c>
      <c r="K5" s="26"/>
      <c r="L5" s="26"/>
      <c r="M5" s="26"/>
      <c r="N5" s="26"/>
      <c r="O5" s="26"/>
      <c r="P5" s="26"/>
    </row>
    <row r="6" spans="1:16" x14ac:dyDescent="0.25">
      <c r="A6" s="24">
        <v>4</v>
      </c>
      <c r="B6" s="4" t="s">
        <v>22</v>
      </c>
      <c r="C6" s="3">
        <v>1813.6469999999999</v>
      </c>
      <c r="D6" s="7">
        <v>2225.6511300000002</v>
      </c>
      <c r="E6" s="14"/>
      <c r="F6" s="26"/>
      <c r="G6" s="26"/>
      <c r="H6" s="26"/>
      <c r="I6" s="29">
        <f t="shared" si="0"/>
        <v>412.00413000000026</v>
      </c>
      <c r="J6" s="26">
        <f>I6/Table41113141516181928[[#This Row],[IVR/2017]]</f>
        <v>0.2271688647239514</v>
      </c>
      <c r="K6" s="26"/>
      <c r="L6" s="26"/>
      <c r="M6" s="26"/>
      <c r="N6" s="26"/>
      <c r="O6" s="26"/>
      <c r="P6" s="26"/>
    </row>
    <row r="7" spans="1:16" x14ac:dyDescent="0.25">
      <c r="A7" s="24">
        <v>5</v>
      </c>
      <c r="B7" s="4" t="s">
        <v>6</v>
      </c>
      <c r="C7" s="3">
        <v>945.18899999999996</v>
      </c>
      <c r="D7" s="7">
        <v>904.99599999999998</v>
      </c>
      <c r="E7" s="14"/>
      <c r="F7" s="26"/>
      <c r="G7" s="26"/>
      <c r="H7" s="26"/>
      <c r="I7" s="29">
        <f t="shared" si="0"/>
        <v>-40.192999999999984</v>
      </c>
      <c r="J7" s="26">
        <f>I7/Table41113141516181928[[#This Row],[IVR/2017]]</f>
        <v>-4.2523770378199474E-2</v>
      </c>
      <c r="K7" s="26"/>
      <c r="L7" s="26"/>
      <c r="M7" s="26"/>
      <c r="N7" s="26"/>
      <c r="O7" s="26"/>
      <c r="P7" s="26"/>
    </row>
    <row r="8" spans="1:16" x14ac:dyDescent="0.25">
      <c r="A8" s="24">
        <v>6</v>
      </c>
      <c r="B8" s="4" t="s">
        <v>0</v>
      </c>
      <c r="C8" s="3">
        <v>844.82100000000003</v>
      </c>
      <c r="D8" s="7">
        <v>824.97900000000004</v>
      </c>
      <c r="E8" s="14"/>
      <c r="F8" s="26"/>
      <c r="G8" s="26"/>
      <c r="H8" s="26"/>
      <c r="I8" s="29">
        <f t="shared" si="0"/>
        <v>-19.841999999999985</v>
      </c>
      <c r="J8" s="26">
        <f>I8/Table41113141516181928[[#This Row],[IVR/2017]]</f>
        <v>-2.3486632079458232E-2</v>
      </c>
      <c r="K8" s="26"/>
      <c r="L8" s="26"/>
      <c r="M8" s="26"/>
      <c r="N8" s="26"/>
      <c r="O8" s="26"/>
      <c r="P8" s="26"/>
    </row>
    <row r="9" spans="1:16" x14ac:dyDescent="0.25">
      <c r="A9" s="24">
        <v>7</v>
      </c>
      <c r="B9" s="4" t="s">
        <v>10</v>
      </c>
      <c r="C9" s="3">
        <v>702.11400000000003</v>
      </c>
      <c r="D9" s="7">
        <v>739.09400000000005</v>
      </c>
      <c r="E9" s="14"/>
      <c r="F9" s="26"/>
      <c r="G9" s="26"/>
      <c r="H9" s="26"/>
      <c r="I9" s="29">
        <f t="shared" si="0"/>
        <v>36.980000000000018</v>
      </c>
      <c r="J9" s="26">
        <f>I9/Table41113141516181928[[#This Row],[IVR/2017]]</f>
        <v>5.2669509509851699E-2</v>
      </c>
      <c r="K9" s="26"/>
      <c r="L9" s="26"/>
      <c r="M9" s="26"/>
      <c r="N9" s="26"/>
      <c r="O9" s="26"/>
      <c r="P9" s="26"/>
    </row>
    <row r="10" spans="1:16" x14ac:dyDescent="0.25">
      <c r="A10" s="24">
        <v>8</v>
      </c>
      <c r="B10" s="4" t="s">
        <v>19</v>
      </c>
      <c r="C10" s="3">
        <v>727.24099999999999</v>
      </c>
      <c r="D10" s="7">
        <v>664.97799999999995</v>
      </c>
      <c r="E10" s="14"/>
      <c r="F10" s="26"/>
      <c r="G10" s="26"/>
      <c r="H10" s="26"/>
      <c r="I10" s="29">
        <f t="shared" si="0"/>
        <v>-62.263000000000034</v>
      </c>
      <c r="J10" s="26">
        <f>I10/Table41113141516181928[[#This Row],[IVR/2017]]</f>
        <v>-8.5615359970078742E-2</v>
      </c>
      <c r="K10" s="26"/>
      <c r="L10" s="26"/>
      <c r="M10" s="26"/>
      <c r="N10" s="26"/>
      <c r="O10" s="26"/>
      <c r="P10" s="26"/>
    </row>
    <row r="11" spans="1:16" x14ac:dyDescent="0.25">
      <c r="A11" s="24">
        <v>9</v>
      </c>
      <c r="B11" s="4" t="s">
        <v>4</v>
      </c>
      <c r="C11" s="3">
        <v>625.86099999999999</v>
      </c>
      <c r="D11" s="7">
        <v>619.51199999999994</v>
      </c>
      <c r="E11" s="14"/>
      <c r="F11" s="26"/>
      <c r="G11" s="26"/>
      <c r="H11" s="26"/>
      <c r="I11" s="29">
        <f t="shared" si="0"/>
        <v>-6.3490000000000464</v>
      </c>
      <c r="J11" s="26">
        <f>I11/Table41113141516181928[[#This Row],[IVR/2017]]</f>
        <v>-1.0144425040064881E-2</v>
      </c>
      <c r="K11" s="26"/>
      <c r="L11" s="26"/>
      <c r="M11" s="26"/>
      <c r="N11" s="26"/>
      <c r="O11" s="26"/>
      <c r="P11" s="26"/>
    </row>
    <row r="12" spans="1:16" x14ac:dyDescent="0.25">
      <c r="A12" s="24">
        <v>10</v>
      </c>
      <c r="B12" s="4" t="s">
        <v>21</v>
      </c>
      <c r="C12" s="3">
        <v>601.84100000000001</v>
      </c>
      <c r="D12" s="7">
        <v>581.19500000000005</v>
      </c>
      <c r="E12" s="14"/>
      <c r="F12" s="26"/>
      <c r="G12" s="26"/>
      <c r="H12" s="26"/>
      <c r="I12" s="29">
        <f t="shared" si="0"/>
        <v>-20.645999999999958</v>
      </c>
      <c r="J12" s="26">
        <f>I12/Table41113141516181928[[#This Row],[IVR/2017]]</f>
        <v>-3.4304741617802642E-2</v>
      </c>
      <c r="K12" s="26"/>
      <c r="L12" s="26"/>
      <c r="M12" s="26"/>
      <c r="N12" s="26"/>
      <c r="O12" s="26"/>
      <c r="P12" s="26"/>
    </row>
    <row r="13" spans="1:16" x14ac:dyDescent="0.25">
      <c r="A13" s="24">
        <v>11</v>
      </c>
      <c r="B13" s="4" t="s">
        <v>2</v>
      </c>
      <c r="C13" s="3">
        <v>488.4033</v>
      </c>
      <c r="D13" s="7">
        <v>504.28899999999999</v>
      </c>
      <c r="E13" s="14"/>
      <c r="F13" s="26"/>
      <c r="G13" s="26"/>
      <c r="H13" s="26"/>
      <c r="I13" s="29">
        <f t="shared" si="0"/>
        <v>15.885699999999986</v>
      </c>
      <c r="J13" s="26">
        <f>I13/Table41113141516181928[[#This Row],[IVR/2017]]</f>
        <v>3.2525783507195767E-2</v>
      </c>
      <c r="K13" s="26"/>
      <c r="L13" s="26"/>
      <c r="M13" s="26"/>
      <c r="N13" s="26"/>
      <c r="O13" s="26"/>
      <c r="P13" s="26"/>
    </row>
    <row r="14" spans="1:16" x14ac:dyDescent="0.25">
      <c r="A14" s="24">
        <v>12</v>
      </c>
      <c r="B14" s="4" t="s">
        <v>20</v>
      </c>
      <c r="C14" s="3">
        <v>477.31599999999997</v>
      </c>
      <c r="D14" s="7">
        <v>495.05399999999997</v>
      </c>
      <c r="E14" s="14"/>
      <c r="F14" s="26"/>
      <c r="G14" s="26"/>
      <c r="H14" s="26"/>
      <c r="I14" s="29">
        <f t="shared" si="0"/>
        <v>17.738</v>
      </c>
      <c r="J14" s="26">
        <f>I14/Table41113141516181928[[#This Row],[IVR/2017]]</f>
        <v>3.7161963981932306E-2</v>
      </c>
      <c r="K14" s="26"/>
      <c r="L14" s="26"/>
      <c r="M14" s="26"/>
      <c r="N14" s="26"/>
      <c r="O14" s="26"/>
      <c r="P14" s="26"/>
    </row>
    <row r="15" spans="1:16" x14ac:dyDescent="0.25">
      <c r="A15" s="24">
        <v>13</v>
      </c>
      <c r="B15" s="4" t="s">
        <v>28</v>
      </c>
      <c r="C15" s="3">
        <v>411.34899999999999</v>
      </c>
      <c r="D15" s="7">
        <v>492.87200000000001</v>
      </c>
      <c r="E15" s="14"/>
      <c r="F15" s="26"/>
      <c r="G15" s="26"/>
      <c r="H15" s="26"/>
      <c r="I15" s="29">
        <f t="shared" si="0"/>
        <v>81.523000000000025</v>
      </c>
      <c r="J15" s="26">
        <f>I15/Table41113141516181928[[#This Row],[IVR/2017]]</f>
        <v>0.19818450999030027</v>
      </c>
      <c r="K15" s="26"/>
      <c r="L15" s="26"/>
      <c r="M15" s="26"/>
      <c r="N15" s="26"/>
      <c r="O15" s="26"/>
      <c r="P15" s="26"/>
    </row>
    <row r="16" spans="1:16" x14ac:dyDescent="0.25">
      <c r="A16" s="24">
        <v>14</v>
      </c>
      <c r="B16" s="4" t="s">
        <v>14</v>
      </c>
      <c r="C16" s="3">
        <v>480.17700000000002</v>
      </c>
      <c r="D16" s="7">
        <v>489.286</v>
      </c>
      <c r="E16" s="14"/>
      <c r="F16" s="26"/>
      <c r="G16" s="26"/>
      <c r="H16" s="26"/>
      <c r="I16" s="29">
        <f t="shared" si="0"/>
        <v>9.1089999999999804</v>
      </c>
      <c r="J16" s="26">
        <f>I16/Table41113141516181928[[#This Row],[IVR/2017]]</f>
        <v>1.8970088113341495E-2</v>
      </c>
      <c r="K16" s="26"/>
      <c r="L16" s="26"/>
      <c r="M16" s="26"/>
      <c r="N16" s="26"/>
      <c r="O16" s="26"/>
      <c r="P16" s="26"/>
    </row>
    <row r="17" spans="1:16" x14ac:dyDescent="0.25">
      <c r="A17" s="24">
        <v>15</v>
      </c>
      <c r="B17" s="4" t="s">
        <v>27</v>
      </c>
      <c r="C17" s="3">
        <v>437.33055999999999</v>
      </c>
      <c r="D17" s="7">
        <v>488.36917999999997</v>
      </c>
      <c r="E17" s="14"/>
      <c r="F17" s="26"/>
      <c r="G17" s="26"/>
      <c r="H17" s="26"/>
      <c r="I17" s="29">
        <f t="shared" si="0"/>
        <v>51.03861999999998</v>
      </c>
      <c r="J17" s="26">
        <f>I17/Table41113141516181928[[#This Row],[IVR/2017]]</f>
        <v>0.11670490166523002</v>
      </c>
      <c r="K17" s="26"/>
      <c r="L17" s="26"/>
      <c r="M17" s="26"/>
      <c r="N17" s="26"/>
      <c r="O17" s="26"/>
      <c r="P17" s="26"/>
    </row>
    <row r="18" spans="1:16" x14ac:dyDescent="0.25">
      <c r="A18" s="24">
        <v>16</v>
      </c>
      <c r="B18" s="4" t="s">
        <v>1</v>
      </c>
      <c r="C18" s="3">
        <v>494.6198</v>
      </c>
      <c r="D18" s="7">
        <v>466.20699999999999</v>
      </c>
      <c r="E18" s="14"/>
      <c r="F18" s="26"/>
      <c r="G18" s="26"/>
      <c r="H18" s="26"/>
      <c r="I18" s="29">
        <f t="shared" si="0"/>
        <v>-28.412800000000004</v>
      </c>
      <c r="J18" s="26">
        <f>I18/Table41113141516181928[[#This Row],[IVR/2017]]</f>
        <v>-5.7443717376457641E-2</v>
      </c>
      <c r="K18" s="26"/>
      <c r="L18" s="26"/>
      <c r="M18" s="26"/>
      <c r="N18" s="26"/>
      <c r="O18" s="26"/>
      <c r="P18" s="26"/>
    </row>
    <row r="19" spans="1:16" x14ac:dyDescent="0.25">
      <c r="A19" s="24">
        <v>17</v>
      </c>
      <c r="B19" s="4" t="s">
        <v>23</v>
      </c>
      <c r="C19" s="3">
        <v>427.291</v>
      </c>
      <c r="D19" s="7">
        <v>411.09</v>
      </c>
      <c r="E19" s="14"/>
      <c r="F19" s="26"/>
      <c r="G19" s="26"/>
      <c r="H19" s="26"/>
      <c r="I19" s="29">
        <f t="shared" si="0"/>
        <v>-16.201000000000022</v>
      </c>
      <c r="J19" s="26">
        <f>I19/Table41113141516181928[[#This Row],[IVR/2017]]</f>
        <v>-3.7915612545080572E-2</v>
      </c>
      <c r="K19" s="26"/>
      <c r="L19" s="26"/>
      <c r="M19" s="26"/>
      <c r="N19" s="26"/>
      <c r="O19" s="26"/>
      <c r="P19" s="26"/>
    </row>
    <row r="20" spans="1:16" x14ac:dyDescent="0.25">
      <c r="A20" s="24">
        <v>18</v>
      </c>
      <c r="B20" s="4" t="s">
        <v>12</v>
      </c>
      <c r="C20" s="3">
        <v>314.339</v>
      </c>
      <c r="D20" s="7">
        <v>354.709</v>
      </c>
      <c r="E20" s="14"/>
      <c r="F20" s="26"/>
      <c r="G20" s="26"/>
      <c r="H20" s="26"/>
      <c r="I20" s="29">
        <f t="shared" si="0"/>
        <v>40.370000000000005</v>
      </c>
      <c r="J20" s="26">
        <f>I20/Table41113141516181928[[#This Row],[IVR/2017]]</f>
        <v>0.12842822557811789</v>
      </c>
      <c r="K20" s="26"/>
      <c r="L20" s="26"/>
      <c r="M20" s="26"/>
      <c r="N20" s="26"/>
      <c r="O20" s="26"/>
      <c r="P20" s="26"/>
    </row>
    <row r="21" spans="1:16" x14ac:dyDescent="0.25">
      <c r="A21" s="24">
        <v>19</v>
      </c>
      <c r="B21" s="4" t="s">
        <v>26</v>
      </c>
      <c r="C21" s="3">
        <v>399.86007999999998</v>
      </c>
      <c r="D21" s="7">
        <v>311.82799999999997</v>
      </c>
      <c r="E21" s="14"/>
      <c r="F21" s="26"/>
      <c r="G21" s="26"/>
      <c r="H21" s="26"/>
      <c r="I21" s="29"/>
      <c r="J21" s="26"/>
      <c r="K21" s="26"/>
      <c r="L21" s="26"/>
      <c r="M21" s="26"/>
      <c r="N21" s="26"/>
      <c r="O21" s="26"/>
      <c r="P21" s="26"/>
    </row>
    <row r="22" spans="1:16" x14ac:dyDescent="0.25">
      <c r="A22" s="24">
        <v>20</v>
      </c>
      <c r="B22" s="4" t="s">
        <v>5</v>
      </c>
      <c r="C22" s="3">
        <v>335.15699999999998</v>
      </c>
      <c r="D22" s="7">
        <v>310.5</v>
      </c>
      <c r="E22" s="14"/>
      <c r="F22" s="26"/>
      <c r="G22" s="26"/>
      <c r="H22" s="26"/>
      <c r="I22" s="29">
        <f t="shared" si="0"/>
        <v>-24.656999999999982</v>
      </c>
      <c r="J22" s="26">
        <f>I22/Table41113141516181928[[#This Row],[IVR/2017]]</f>
        <v>-7.3568506699845104E-2</v>
      </c>
      <c r="K22" s="26"/>
      <c r="L22" s="26"/>
      <c r="M22" s="26"/>
      <c r="N22" s="26"/>
      <c r="O22" s="26"/>
      <c r="P22" s="26"/>
    </row>
    <row r="23" spans="1:16" x14ac:dyDescent="0.25">
      <c r="A23" s="24">
        <v>21</v>
      </c>
      <c r="B23" s="4" t="s">
        <v>8</v>
      </c>
      <c r="C23" s="3">
        <v>268.77</v>
      </c>
      <c r="D23" s="7">
        <v>290.27</v>
      </c>
      <c r="E23" s="14"/>
      <c r="F23" s="26"/>
      <c r="G23" s="26"/>
      <c r="H23" s="26"/>
      <c r="I23" s="29">
        <f t="shared" si="0"/>
        <v>21.5</v>
      </c>
      <c r="J23" s="26">
        <f>I23/Table41113141516181928[[#This Row],[IVR/2017]]</f>
        <v>7.9994046954645237E-2</v>
      </c>
      <c r="K23" s="26"/>
      <c r="L23" s="26"/>
      <c r="M23" s="26"/>
      <c r="N23" s="26"/>
      <c r="O23" s="26"/>
      <c r="P23" s="26"/>
    </row>
    <row r="24" spans="1:16" x14ac:dyDescent="0.25">
      <c r="A24" s="24">
        <v>22</v>
      </c>
      <c r="B24" s="4" t="s">
        <v>29</v>
      </c>
      <c r="C24" s="3">
        <v>186.66550000000001</v>
      </c>
      <c r="D24" s="7">
        <v>222.55747</v>
      </c>
      <c r="E24" s="14"/>
      <c r="F24" s="26"/>
      <c r="G24" s="26"/>
      <c r="H24" s="26"/>
      <c r="I24" s="29">
        <f t="shared" si="0"/>
        <v>35.891969999999986</v>
      </c>
      <c r="J24" s="26">
        <f>I24/Table41113141516181928[[#This Row],[IVR/2017]]</f>
        <v>0.19227961246186351</v>
      </c>
      <c r="K24" s="26"/>
      <c r="L24" s="26"/>
      <c r="M24" s="26"/>
      <c r="N24" s="26"/>
      <c r="O24" s="26"/>
      <c r="P24" s="26"/>
    </row>
    <row r="25" spans="1:16" x14ac:dyDescent="0.25">
      <c r="A25" s="24">
        <v>23</v>
      </c>
      <c r="B25" s="4" t="s">
        <v>16</v>
      </c>
      <c r="C25" s="3">
        <v>204.125</v>
      </c>
      <c r="D25" s="7">
        <v>221.87899999999999</v>
      </c>
      <c r="E25" s="14"/>
      <c r="F25" s="26"/>
      <c r="G25" s="26"/>
      <c r="H25" s="26"/>
      <c r="I25" s="29">
        <f t="shared" si="0"/>
        <v>17.753999999999991</v>
      </c>
      <c r="J25" s="26">
        <f>I25/Table41113141516181928[[#This Row],[IVR/2017]]</f>
        <v>8.6976117575015263E-2</v>
      </c>
      <c r="K25" s="26"/>
      <c r="L25" s="26"/>
      <c r="M25" s="26"/>
      <c r="N25" s="26"/>
      <c r="O25" s="26"/>
      <c r="P25" s="26"/>
    </row>
    <row r="26" spans="1:16" x14ac:dyDescent="0.25">
      <c r="A26" s="24">
        <v>24</v>
      </c>
      <c r="B26" s="4" t="s">
        <v>3</v>
      </c>
      <c r="C26" s="3">
        <v>204.77070000000001</v>
      </c>
      <c r="D26" s="7">
        <v>198.32599999999999</v>
      </c>
      <c r="E26" s="14"/>
      <c r="F26" s="26"/>
      <c r="G26" s="26"/>
      <c r="H26" s="26"/>
      <c r="I26" s="29">
        <f t="shared" si="0"/>
        <v>-6.4447000000000116</v>
      </c>
      <c r="J26" s="26">
        <f>I26/Table41113141516181928[[#This Row],[IVR/2017]]</f>
        <v>-3.1472764414049524E-2</v>
      </c>
      <c r="K26" s="26"/>
      <c r="L26" s="26"/>
      <c r="M26" s="26"/>
      <c r="N26" s="26"/>
      <c r="O26" s="26"/>
      <c r="P26" s="26"/>
    </row>
    <row r="27" spans="1:16" x14ac:dyDescent="0.25">
      <c r="A27" s="24">
        <v>25</v>
      </c>
      <c r="B27" s="4" t="s">
        <v>24</v>
      </c>
      <c r="C27" s="3">
        <v>192.20949999999999</v>
      </c>
      <c r="D27" s="7">
        <v>191.80950999999999</v>
      </c>
      <c r="E27" s="14"/>
      <c r="F27" s="26"/>
      <c r="G27" s="26"/>
      <c r="H27" s="26"/>
      <c r="I27" s="29">
        <f t="shared" si="0"/>
        <v>-0.39999000000000251</v>
      </c>
      <c r="J27" s="26">
        <f>I27/Table41113141516181928[[#This Row],[IVR/2017]]</f>
        <v>-2.0810105639939886E-3</v>
      </c>
      <c r="K27" s="26"/>
      <c r="L27" s="26"/>
      <c r="M27" s="26"/>
      <c r="N27" s="26"/>
      <c r="O27" s="26"/>
      <c r="P27" s="26"/>
    </row>
    <row r="28" spans="1:16" x14ac:dyDescent="0.25">
      <c r="A28" s="24">
        <v>26</v>
      </c>
      <c r="B28" s="4" t="s">
        <v>7</v>
      </c>
      <c r="C28" s="3">
        <v>151.2235</v>
      </c>
      <c r="D28" s="7">
        <v>162.21600000000001</v>
      </c>
      <c r="E28" s="14"/>
      <c r="F28" s="26"/>
      <c r="G28" s="26"/>
      <c r="H28" s="26"/>
      <c r="I28" s="29">
        <f t="shared" si="0"/>
        <v>10.992500000000007</v>
      </c>
      <c r="J28" s="26">
        <f>I28/Table41113141516181928[[#This Row],[IVR/2017]]</f>
        <v>7.2690421792909216E-2</v>
      </c>
      <c r="K28" s="26"/>
      <c r="L28" s="26"/>
      <c r="M28" s="26"/>
      <c r="N28" s="26"/>
      <c r="O28" s="26"/>
      <c r="P28" s="26"/>
    </row>
    <row r="29" spans="1:16" x14ac:dyDescent="0.25">
      <c r="A29" s="24">
        <v>27</v>
      </c>
      <c r="B29" s="4" t="s">
        <v>11</v>
      </c>
      <c r="C29" s="3">
        <v>397.21109000000001</v>
      </c>
      <c r="D29" s="7">
        <v>151.66920999999999</v>
      </c>
      <c r="E29" s="14"/>
      <c r="F29" s="26"/>
      <c r="G29" s="26"/>
      <c r="H29" s="26"/>
      <c r="I29" s="29">
        <f t="shared" si="0"/>
        <v>-245.54188000000002</v>
      </c>
      <c r="J29" s="26">
        <f>I29/Table41113141516181928[[#This Row],[IVR/2017]]</f>
        <v>-0.61816471438398157</v>
      </c>
      <c r="K29" s="26"/>
      <c r="L29" s="26"/>
      <c r="M29" s="26"/>
      <c r="N29" s="26"/>
      <c r="O29" s="26"/>
      <c r="P29" s="26"/>
    </row>
    <row r="30" spans="1:16" x14ac:dyDescent="0.25">
      <c r="A30" s="24">
        <v>28</v>
      </c>
      <c r="B30" s="4" t="s">
        <v>9</v>
      </c>
      <c r="C30" s="3">
        <v>100.497</v>
      </c>
      <c r="D30" s="7">
        <v>110.544</v>
      </c>
      <c r="E30" s="14"/>
      <c r="F30" s="26"/>
      <c r="G30" s="26"/>
      <c r="H30" s="26"/>
      <c r="I30" s="29">
        <f t="shared" si="0"/>
        <v>10.046999999999997</v>
      </c>
      <c r="J30" s="26">
        <f>I30/Table41113141516181928[[#This Row],[IVR/2017]]</f>
        <v>9.9973133526373895E-2</v>
      </c>
      <c r="K30" s="26"/>
      <c r="L30" s="26"/>
      <c r="M30" s="26"/>
      <c r="N30" s="26"/>
      <c r="O30" s="26"/>
      <c r="P30" s="26"/>
    </row>
    <row r="31" spans="1:16" x14ac:dyDescent="0.25">
      <c r="A31" s="24">
        <v>29</v>
      </c>
      <c r="B31" s="4" t="s">
        <v>17</v>
      </c>
      <c r="C31" s="3">
        <v>11.680540000000001</v>
      </c>
      <c r="D31" s="7">
        <v>11.11192</v>
      </c>
      <c r="E31" s="14"/>
      <c r="F31" s="26"/>
      <c r="G31" s="26"/>
      <c r="H31" s="26"/>
      <c r="I31" s="29">
        <f t="shared" si="0"/>
        <v>-0.56862000000000101</v>
      </c>
      <c r="J31" s="26">
        <f>I31/Table41113141516181928[[#This Row],[IVR/2017]]</f>
        <v>-4.8680968516866596E-2</v>
      </c>
      <c r="K31" s="26"/>
      <c r="L31" s="26"/>
      <c r="M31" s="26"/>
      <c r="N31" s="26"/>
      <c r="O31" s="26"/>
      <c r="P31" s="26"/>
    </row>
    <row r="32" spans="1:16" x14ac:dyDescent="0.25">
      <c r="A32" s="24">
        <v>30</v>
      </c>
      <c r="B32" s="4" t="s">
        <v>15</v>
      </c>
      <c r="C32" s="3">
        <v>141.86699999999999</v>
      </c>
      <c r="D32" s="7"/>
      <c r="E32" s="14"/>
      <c r="F32" s="26"/>
      <c r="G32" s="26"/>
      <c r="H32" s="26"/>
      <c r="I32" s="29">
        <f t="shared" si="0"/>
        <v>-141.86699999999999</v>
      </c>
      <c r="J32" s="26">
        <f>I32/Table41113141516181928[[#This Row],[IVR/2017]]</f>
        <v>-1</v>
      </c>
      <c r="K32" s="26"/>
      <c r="L32" s="26"/>
      <c r="M32" s="26"/>
      <c r="N32" s="26"/>
      <c r="O32" s="26"/>
      <c r="P32" s="26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selection activeCell="D1" sqref="D1"/>
    </sheetView>
  </sheetViews>
  <sheetFormatPr defaultRowHeight="15" x14ac:dyDescent="0.25"/>
  <cols>
    <col min="2" max="2" width="31.85546875" customWidth="1"/>
    <col min="3" max="3" width="34.28515625" customWidth="1"/>
    <col min="4" max="4" width="32.5703125" customWidth="1"/>
    <col min="5" max="5" width="29.7109375" customWidth="1"/>
    <col min="6" max="6" width="29.5703125" customWidth="1"/>
  </cols>
  <sheetData>
    <row r="1" spans="1:4" ht="30" x14ac:dyDescent="0.25">
      <c r="A1" s="13" t="s">
        <v>52</v>
      </c>
      <c r="B1" s="13" t="s">
        <v>51</v>
      </c>
      <c r="C1" s="18" t="s">
        <v>56</v>
      </c>
      <c r="D1" s="18" t="s">
        <v>55</v>
      </c>
    </row>
    <row r="2" spans="1:4" x14ac:dyDescent="0.25">
      <c r="A2" s="12">
        <v>1</v>
      </c>
      <c r="B2" s="11" t="s">
        <v>22</v>
      </c>
      <c r="C2" s="27">
        <v>0.2271688647239514</v>
      </c>
      <c r="D2" s="19">
        <v>412.00413000000026</v>
      </c>
    </row>
    <row r="3" spans="1:4" x14ac:dyDescent="0.25">
      <c r="A3" s="12">
        <v>2</v>
      </c>
      <c r="B3" s="11" t="s">
        <v>28</v>
      </c>
      <c r="C3" s="27">
        <v>0.19818450999030027</v>
      </c>
      <c r="D3" s="28">
        <v>81.523000000000025</v>
      </c>
    </row>
    <row r="4" spans="1:4" x14ac:dyDescent="0.25">
      <c r="A4" s="12">
        <v>3</v>
      </c>
      <c r="B4" s="11" t="s">
        <v>29</v>
      </c>
      <c r="C4" s="27">
        <v>0.19227961246186351</v>
      </c>
      <c r="D4" s="28">
        <v>35.891969999999986</v>
      </c>
    </row>
    <row r="5" spans="1:4" x14ac:dyDescent="0.25">
      <c r="A5" s="12">
        <v>4</v>
      </c>
      <c r="B5" s="11" t="s">
        <v>12</v>
      </c>
      <c r="C5" s="27">
        <v>0.12842822557811789</v>
      </c>
      <c r="D5" s="28">
        <v>40.370000000000005</v>
      </c>
    </row>
    <row r="6" spans="1:4" x14ac:dyDescent="0.25">
      <c r="A6" s="12">
        <v>5</v>
      </c>
      <c r="B6" s="11" t="s">
        <v>27</v>
      </c>
      <c r="C6" s="27">
        <v>0.11670490166523002</v>
      </c>
      <c r="D6" s="28">
        <v>51.03861999999998</v>
      </c>
    </row>
    <row r="7" spans="1:4" x14ac:dyDescent="0.25">
      <c r="A7" s="12">
        <v>6</v>
      </c>
      <c r="B7" s="11" t="s">
        <v>9</v>
      </c>
      <c r="C7" s="27">
        <v>9.9973133526373895E-2</v>
      </c>
      <c r="D7" s="28">
        <v>10.046999999999997</v>
      </c>
    </row>
    <row r="8" spans="1:4" x14ac:dyDescent="0.25">
      <c r="A8" s="12">
        <v>7</v>
      </c>
      <c r="B8" s="11" t="s">
        <v>16</v>
      </c>
      <c r="C8" s="27">
        <v>8.6976117575015263E-2</v>
      </c>
      <c r="D8" s="28">
        <v>17.753999999999991</v>
      </c>
    </row>
    <row r="9" spans="1:4" x14ac:dyDescent="0.25">
      <c r="A9" s="12">
        <v>8</v>
      </c>
      <c r="B9" s="11" t="s">
        <v>8</v>
      </c>
      <c r="C9" s="27">
        <v>7.9994046954645237E-2</v>
      </c>
      <c r="D9" s="28">
        <v>21.5</v>
      </c>
    </row>
    <row r="10" spans="1:4" x14ac:dyDescent="0.25">
      <c r="A10" s="12">
        <v>9</v>
      </c>
      <c r="B10" s="11" t="s">
        <v>7</v>
      </c>
      <c r="C10" s="27">
        <v>7.2690421792909216E-2</v>
      </c>
      <c r="D10" s="28">
        <v>10.992500000000007</v>
      </c>
    </row>
    <row r="11" spans="1:4" x14ac:dyDescent="0.25">
      <c r="A11" s="12">
        <v>10</v>
      </c>
      <c r="B11" s="11" t="s">
        <v>10</v>
      </c>
      <c r="C11" s="27">
        <v>5.2669509509851699E-2</v>
      </c>
      <c r="D11" s="28">
        <v>36.980000000000018</v>
      </c>
    </row>
    <row r="12" spans="1:4" x14ac:dyDescent="0.25">
      <c r="A12" s="12">
        <v>11</v>
      </c>
      <c r="B12" s="32" t="s">
        <v>18</v>
      </c>
      <c r="C12" s="27">
        <v>4.39390087299718E-2</v>
      </c>
      <c r="D12" s="28">
        <v>156.06200000000035</v>
      </c>
    </row>
    <row r="13" spans="1:4" x14ac:dyDescent="0.25">
      <c r="A13" s="12">
        <v>12</v>
      </c>
      <c r="B13" s="11" t="s">
        <v>20</v>
      </c>
      <c r="C13" s="27">
        <v>3.7161963981932306E-2</v>
      </c>
      <c r="D13" s="28">
        <v>17.738</v>
      </c>
    </row>
    <row r="14" spans="1:4" x14ac:dyDescent="0.25">
      <c r="A14" s="12">
        <v>13</v>
      </c>
      <c r="B14" s="11" t="s">
        <v>2</v>
      </c>
      <c r="C14" s="27">
        <v>3.2525783507195767E-2</v>
      </c>
      <c r="D14" s="28">
        <v>15.885699999999986</v>
      </c>
    </row>
    <row r="15" spans="1:4" x14ac:dyDescent="0.25">
      <c r="A15" s="12">
        <v>14</v>
      </c>
      <c r="B15" s="11" t="s">
        <v>14</v>
      </c>
      <c r="C15" s="27">
        <v>1.8970088113341495E-2</v>
      </c>
      <c r="D15" s="28">
        <v>9.1089999999999804</v>
      </c>
    </row>
    <row r="16" spans="1:4" x14ac:dyDescent="0.25">
      <c r="A16" s="12">
        <v>15</v>
      </c>
      <c r="B16" s="11" t="s">
        <v>24</v>
      </c>
      <c r="C16" s="27">
        <v>-2.0810105639939886E-3</v>
      </c>
      <c r="D16" s="28">
        <v>-0.39999000000000251</v>
      </c>
    </row>
    <row r="17" spans="1:4" x14ac:dyDescent="0.25">
      <c r="A17" s="12">
        <v>16</v>
      </c>
      <c r="B17" s="11" t="s">
        <v>13</v>
      </c>
      <c r="C17" s="27">
        <v>-5.4260313718466477E-3</v>
      </c>
      <c r="D17" s="28">
        <v>-17.279399999999896</v>
      </c>
    </row>
    <row r="18" spans="1:4" x14ac:dyDescent="0.25">
      <c r="A18" s="12">
        <v>17</v>
      </c>
      <c r="B18" s="11" t="s">
        <v>4</v>
      </c>
      <c r="C18" s="27">
        <v>-1.0144425040064881E-2</v>
      </c>
      <c r="D18" s="28">
        <v>-6.3490000000000464</v>
      </c>
    </row>
    <row r="19" spans="1:4" x14ac:dyDescent="0.25">
      <c r="A19" s="12">
        <v>18</v>
      </c>
      <c r="B19" s="11" t="s">
        <v>0</v>
      </c>
      <c r="C19" s="27">
        <v>-2.3486632079458232E-2</v>
      </c>
      <c r="D19" s="28">
        <v>-19.841999999999985</v>
      </c>
    </row>
    <row r="20" spans="1:4" x14ac:dyDescent="0.25">
      <c r="A20" s="12">
        <v>19</v>
      </c>
      <c r="B20" s="11" t="s">
        <v>3</v>
      </c>
      <c r="C20" s="27">
        <v>-3.1472764414049524E-2</v>
      </c>
      <c r="D20" s="28">
        <v>-6.4447000000000116</v>
      </c>
    </row>
    <row r="21" spans="1:4" x14ac:dyDescent="0.25">
      <c r="A21" s="12">
        <v>20</v>
      </c>
      <c r="B21" s="11" t="s">
        <v>25</v>
      </c>
      <c r="C21" s="27">
        <v>-3.3575668887762783E-2</v>
      </c>
      <c r="D21" s="28">
        <v>-291.94399999999951</v>
      </c>
    </row>
    <row r="22" spans="1:4" x14ac:dyDescent="0.25">
      <c r="A22" s="12">
        <v>21</v>
      </c>
      <c r="B22" s="11" t="s">
        <v>21</v>
      </c>
      <c r="C22" s="27">
        <v>-3.4304741617802642E-2</v>
      </c>
      <c r="D22" s="28">
        <v>-20.645999999999958</v>
      </c>
    </row>
    <row r="23" spans="1:4" x14ac:dyDescent="0.25">
      <c r="A23" s="12">
        <v>22</v>
      </c>
      <c r="B23" s="11" t="s">
        <v>23</v>
      </c>
      <c r="C23" s="27">
        <v>-3.7915612545080572E-2</v>
      </c>
      <c r="D23" s="28">
        <v>-16.201000000000022</v>
      </c>
    </row>
    <row r="24" spans="1:4" x14ac:dyDescent="0.25">
      <c r="A24" s="12">
        <v>23</v>
      </c>
      <c r="B24" s="11" t="s">
        <v>6</v>
      </c>
      <c r="C24" s="27">
        <v>-4.2523770378199474E-2</v>
      </c>
      <c r="D24" s="28">
        <v>-40.192999999999984</v>
      </c>
    </row>
    <row r="25" spans="1:4" x14ac:dyDescent="0.25">
      <c r="A25" s="12">
        <v>24</v>
      </c>
      <c r="B25" s="11" t="s">
        <v>17</v>
      </c>
      <c r="C25" s="27">
        <v>-4.8680968516866596E-2</v>
      </c>
      <c r="D25" s="28">
        <v>-0.56862000000000101</v>
      </c>
    </row>
    <row r="26" spans="1:4" x14ac:dyDescent="0.25">
      <c r="A26" s="12">
        <v>25</v>
      </c>
      <c r="B26" s="11" t="s">
        <v>1</v>
      </c>
      <c r="C26" s="27">
        <v>-5.7443717376457641E-2</v>
      </c>
      <c r="D26" s="28">
        <v>-28.412800000000004</v>
      </c>
    </row>
    <row r="27" spans="1:4" x14ac:dyDescent="0.25">
      <c r="A27" s="12">
        <v>26</v>
      </c>
      <c r="B27" s="11" t="s">
        <v>5</v>
      </c>
      <c r="C27" s="27">
        <v>-7.3568506699845104E-2</v>
      </c>
      <c r="D27" s="28">
        <v>-24.656999999999982</v>
      </c>
    </row>
    <row r="28" spans="1:4" x14ac:dyDescent="0.25">
      <c r="A28" s="12">
        <v>27</v>
      </c>
      <c r="B28" s="11" t="s">
        <v>19</v>
      </c>
      <c r="C28" s="27">
        <v>-8.5615359970078742E-2</v>
      </c>
      <c r="D28" s="28">
        <v>-62.263000000000034</v>
      </c>
    </row>
    <row r="29" spans="1:4" x14ac:dyDescent="0.25">
      <c r="A29" s="12">
        <v>28</v>
      </c>
      <c r="B29" s="11" t="s">
        <v>26</v>
      </c>
      <c r="C29" s="27">
        <v>-0.22015721099240518</v>
      </c>
      <c r="D29" s="28">
        <v>-88.032080000000008</v>
      </c>
    </row>
    <row r="30" spans="1:4" x14ac:dyDescent="0.25">
      <c r="A30" s="12">
        <v>29</v>
      </c>
      <c r="B30" s="11" t="s">
        <v>11</v>
      </c>
      <c r="C30" s="27">
        <v>-0.61816471438398157</v>
      </c>
      <c r="D30" s="28">
        <v>-245.54188000000002</v>
      </c>
    </row>
    <row r="31" spans="1:4" x14ac:dyDescent="0.25">
      <c r="A31" s="12">
        <v>30</v>
      </c>
      <c r="B31" s="11" t="s">
        <v>15</v>
      </c>
      <c r="C31" s="27"/>
      <c r="D31" s="28"/>
    </row>
  </sheetData>
  <conditionalFormatting sqref="C2:D3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{A664CC5A-3BFD-4F81-857B-FA8DAE79B8BD}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{32887B2B-94F3-407F-908E-607FCC34458D}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64CC5A-3BFD-4F81-857B-FA8DAE79B8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C2:D31</xm:sqref>
        </x14:conditionalFormatting>
        <x14:conditionalFormatting xmlns:xm="http://schemas.microsoft.com/office/excel/2006/main">
          <x14:cfRule type="dataBar" id="{32887B2B-94F3-407F-908E-607FCC34458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A2" sqref="A2"/>
    </sheetView>
  </sheetViews>
  <sheetFormatPr defaultColWidth="9.140625" defaultRowHeight="15" x14ac:dyDescent="0.25"/>
  <cols>
    <col min="1" max="1" width="9.140625" style="1"/>
    <col min="2" max="2" width="41.7109375" style="1" customWidth="1"/>
    <col min="3" max="3" width="25.42578125" style="1" customWidth="1"/>
    <col min="4" max="4" width="29.7109375" style="1" customWidth="1"/>
    <col min="5" max="5" width="18.5703125" style="1" customWidth="1"/>
    <col min="6" max="6" width="19" style="1" customWidth="1"/>
    <col min="7" max="8" width="9.140625" style="1"/>
    <col min="9" max="9" width="7.140625" style="1" hidden="1" customWidth="1"/>
    <col min="10" max="10" width="8.140625" style="1" hidden="1" customWidth="1"/>
    <col min="11" max="16384" width="9.140625" style="1"/>
  </cols>
  <sheetData>
    <row r="1" spans="1:10" x14ac:dyDescent="0.25">
      <c r="A1" s="1" t="s">
        <v>52</v>
      </c>
      <c r="B1" s="1" t="s">
        <v>51</v>
      </c>
      <c r="C1" s="1" t="s">
        <v>35</v>
      </c>
      <c r="D1" s="1" t="s">
        <v>36</v>
      </c>
      <c r="G1" s="1" t="s">
        <v>30</v>
      </c>
    </row>
    <row r="2" spans="1:10" x14ac:dyDescent="0.25">
      <c r="A2" s="1">
        <v>1</v>
      </c>
      <c r="B2" s="4" t="s">
        <v>25</v>
      </c>
      <c r="C2" s="7">
        <v>1784.3589999999999</v>
      </c>
      <c r="D2" s="7">
        <v>1670.3989999999999</v>
      </c>
      <c r="I2" s="25">
        <f t="shared" ref="I2:I31" si="0">D2-C2</f>
        <v>-113.96000000000004</v>
      </c>
      <c r="J2" s="26">
        <f>I2/Table41113141516181927[[#This Row],[IVR/2017]]</f>
        <v>-6.3866071793848678E-2</v>
      </c>
    </row>
    <row r="3" spans="1:10" x14ac:dyDescent="0.25">
      <c r="A3" s="1">
        <v>2</v>
      </c>
      <c r="B3" s="4" t="s">
        <v>22</v>
      </c>
      <c r="C3" s="25">
        <v>1312.223</v>
      </c>
      <c r="D3" s="7">
        <v>1322.54908</v>
      </c>
      <c r="E3" s="16"/>
      <c r="I3" s="25">
        <f t="shared" si="0"/>
        <v>10.326080000000047</v>
      </c>
      <c r="J3" s="26">
        <f>I3/Table41113141516181927[[#This Row],[IVR/2017]]</f>
        <v>7.8691502892420332E-3</v>
      </c>
    </row>
    <row r="4" spans="1:10" x14ac:dyDescent="0.25">
      <c r="A4" s="1">
        <v>3</v>
      </c>
      <c r="B4" s="4" t="s">
        <v>13</v>
      </c>
      <c r="C4" s="7">
        <v>1243.98071</v>
      </c>
      <c r="D4" s="7">
        <v>1213.51775</v>
      </c>
      <c r="I4" s="25">
        <f t="shared" si="0"/>
        <v>-30.462960000000066</v>
      </c>
      <c r="J4" s="26">
        <f>I4/Table41113141516181927[[#This Row],[IVR/2017]]</f>
        <v>-2.4488289693816927E-2</v>
      </c>
    </row>
    <row r="5" spans="1:10" x14ac:dyDescent="0.25">
      <c r="A5" s="24">
        <v>4</v>
      </c>
      <c r="B5" s="4" t="s">
        <v>18</v>
      </c>
      <c r="C5" s="25">
        <v>943.09900000000005</v>
      </c>
      <c r="D5" s="7">
        <v>1200.52</v>
      </c>
      <c r="I5" s="25">
        <f t="shared" si="0"/>
        <v>257.42099999999994</v>
      </c>
      <c r="J5" s="26">
        <f>I5/Table41113141516181927[[#This Row],[IVR/2017]]</f>
        <v>0.27295225633788173</v>
      </c>
    </row>
    <row r="6" spans="1:10" x14ac:dyDescent="0.25">
      <c r="A6" s="24">
        <v>5</v>
      </c>
      <c r="B6" s="4" t="s">
        <v>0</v>
      </c>
      <c r="C6" s="7">
        <v>503.50299999999999</v>
      </c>
      <c r="D6" s="9">
        <v>491.16300000000001</v>
      </c>
      <c r="I6" s="25">
        <f t="shared" si="0"/>
        <v>-12.339999999999975</v>
      </c>
      <c r="J6" s="26">
        <f>I6/Table41113141516181927[[#This Row],[IVR/2017]]</f>
        <v>-2.4508294886028435E-2</v>
      </c>
    </row>
    <row r="7" spans="1:10" x14ac:dyDescent="0.25">
      <c r="A7" s="24">
        <v>6</v>
      </c>
      <c r="B7" s="4" t="s">
        <v>4</v>
      </c>
      <c r="C7" s="7">
        <v>464.03</v>
      </c>
      <c r="D7" s="7">
        <v>464.33166999999997</v>
      </c>
      <c r="I7" s="25">
        <f t="shared" si="0"/>
        <v>0.30167000000000144</v>
      </c>
      <c r="J7" s="26">
        <f>I7/Table41113141516181927[[#This Row],[IVR/2017]]</f>
        <v>6.5010882917053089E-4</v>
      </c>
    </row>
    <row r="8" spans="1:10" x14ac:dyDescent="0.25">
      <c r="A8" s="24">
        <v>7</v>
      </c>
      <c r="B8" s="4" t="s">
        <v>28</v>
      </c>
      <c r="C8" s="25">
        <v>375.64965999999998</v>
      </c>
      <c r="D8" s="7">
        <v>412.666</v>
      </c>
      <c r="I8" s="25">
        <f t="shared" si="0"/>
        <v>37.016340000000014</v>
      </c>
      <c r="J8" s="26">
        <f>I8/Table41113141516181927[[#This Row],[IVR/2017]]</f>
        <v>9.8539527494847234E-2</v>
      </c>
    </row>
    <row r="9" spans="1:10" x14ac:dyDescent="0.25">
      <c r="A9" s="24">
        <v>8</v>
      </c>
      <c r="B9" s="4" t="s">
        <v>14</v>
      </c>
      <c r="C9" s="7">
        <v>349.07100000000003</v>
      </c>
      <c r="D9" s="7">
        <v>342.613</v>
      </c>
      <c r="I9" s="25">
        <f t="shared" si="0"/>
        <v>-6.4580000000000268</v>
      </c>
      <c r="J9" s="26">
        <f>I9/Table41113141516181927[[#This Row],[IVR/2017]]</f>
        <v>-1.8500534275262128E-2</v>
      </c>
    </row>
    <row r="10" spans="1:10" x14ac:dyDescent="0.25">
      <c r="A10" s="24">
        <v>9</v>
      </c>
      <c r="B10" s="4" t="s">
        <v>21</v>
      </c>
      <c r="C10" s="25">
        <v>280.08600000000001</v>
      </c>
      <c r="D10" s="7">
        <v>296.48399999999998</v>
      </c>
      <c r="I10" s="25">
        <f t="shared" si="0"/>
        <v>16.397999999999968</v>
      </c>
      <c r="J10" s="26">
        <f>I10/Table41113141516181927[[#This Row],[IVR/2017]]</f>
        <v>5.8546303635311894E-2</v>
      </c>
    </row>
    <row r="11" spans="1:10" x14ac:dyDescent="0.25">
      <c r="A11" s="24">
        <v>10</v>
      </c>
      <c r="B11" s="4" t="s">
        <v>2</v>
      </c>
      <c r="C11" s="7">
        <v>282.90699999999998</v>
      </c>
      <c r="D11" s="7">
        <v>278.79739999999998</v>
      </c>
      <c r="I11" s="25">
        <f t="shared" si="0"/>
        <v>-4.1096000000000004</v>
      </c>
      <c r="J11" s="26">
        <f>I11/Table41113141516181927[[#This Row],[IVR/2017]]</f>
        <v>-1.4526328440088087E-2</v>
      </c>
    </row>
    <row r="12" spans="1:10" x14ac:dyDescent="0.25">
      <c r="A12" s="24">
        <v>11</v>
      </c>
      <c r="B12" s="4" t="s">
        <v>27</v>
      </c>
      <c r="C12" s="25">
        <v>291.04640000000001</v>
      </c>
      <c r="D12" s="7">
        <v>278.06429000000003</v>
      </c>
      <c r="I12" s="25">
        <f t="shared" si="0"/>
        <v>-12.982109999999977</v>
      </c>
      <c r="J12" s="26">
        <f>I12/Table41113141516181927[[#This Row],[IVR/2017]]</f>
        <v>-4.4604949588794011E-2</v>
      </c>
    </row>
    <row r="13" spans="1:10" x14ac:dyDescent="0.25">
      <c r="A13" s="24">
        <v>12</v>
      </c>
      <c r="B13" s="4" t="s">
        <v>20</v>
      </c>
      <c r="C13" s="25">
        <v>266.77100000000002</v>
      </c>
      <c r="D13" s="7">
        <v>272.25299999999999</v>
      </c>
      <c r="I13" s="25">
        <f t="shared" si="0"/>
        <v>5.4819999999999709</v>
      </c>
      <c r="J13" s="26">
        <f>I13/Table41113141516181927[[#This Row],[IVR/2017]]</f>
        <v>2.0549460023765592E-2</v>
      </c>
    </row>
    <row r="14" spans="1:10" x14ac:dyDescent="0.25">
      <c r="A14" s="24">
        <v>13</v>
      </c>
      <c r="B14" s="4" t="s">
        <v>6</v>
      </c>
      <c r="C14" s="7">
        <v>298.82900000000001</v>
      </c>
      <c r="D14" s="7">
        <v>270.72500000000002</v>
      </c>
      <c r="I14" s="25">
        <f t="shared" si="0"/>
        <v>-28.103999999999985</v>
      </c>
      <c r="J14" s="26">
        <f>I14/Table41113141516181927[[#This Row],[IVR/2017]]</f>
        <v>-9.4047097169284055E-2</v>
      </c>
    </row>
    <row r="15" spans="1:10" x14ac:dyDescent="0.25">
      <c r="A15" s="24">
        <v>14</v>
      </c>
      <c r="B15" s="4" t="s">
        <v>10</v>
      </c>
      <c r="C15" s="7">
        <v>229.614</v>
      </c>
      <c r="D15" s="7">
        <v>248.02699999999999</v>
      </c>
      <c r="I15" s="25">
        <f t="shared" si="0"/>
        <v>18.412999999999982</v>
      </c>
      <c r="J15" s="26">
        <f>I15/Table41113141516181927[[#This Row],[IVR/2017]]</f>
        <v>8.0191103329936245E-2</v>
      </c>
    </row>
    <row r="16" spans="1:10" x14ac:dyDescent="0.25">
      <c r="A16" s="24">
        <v>15</v>
      </c>
      <c r="B16" s="4" t="s">
        <v>19</v>
      </c>
      <c r="C16" s="25">
        <v>234.64500000000001</v>
      </c>
      <c r="D16" s="7">
        <v>246.12299999999999</v>
      </c>
      <c r="I16" s="25">
        <f t="shared" si="0"/>
        <v>11.47799999999998</v>
      </c>
      <c r="J16" s="26">
        <f>I16/Table41113141516181927[[#This Row],[IVR/2017]]</f>
        <v>4.8916448251614057E-2</v>
      </c>
    </row>
    <row r="17" spans="1:10" x14ac:dyDescent="0.25">
      <c r="A17" s="24">
        <v>16</v>
      </c>
      <c r="B17" s="4" t="s">
        <v>1</v>
      </c>
      <c r="C17" s="7">
        <v>218.05279999999999</v>
      </c>
      <c r="D17" s="7">
        <v>226.16399999999999</v>
      </c>
      <c r="I17" s="25">
        <f t="shared" si="0"/>
        <v>8.1111999999999966</v>
      </c>
      <c r="J17" s="26">
        <f>I17/Table41113141516181927[[#This Row],[IVR/2017]]</f>
        <v>3.7198329945774586E-2</v>
      </c>
    </row>
    <row r="18" spans="1:10" x14ac:dyDescent="0.25">
      <c r="A18" s="24">
        <v>17</v>
      </c>
      <c r="B18" s="4" t="s">
        <v>12</v>
      </c>
      <c r="C18" s="7">
        <v>167.608</v>
      </c>
      <c r="D18" s="7">
        <v>189.751</v>
      </c>
      <c r="I18" s="25">
        <f t="shared" si="0"/>
        <v>22.143000000000001</v>
      </c>
      <c r="J18" s="26">
        <f>I18/Table41113141516181927[[#This Row],[IVR/2017]]</f>
        <v>0.1321118323707699</v>
      </c>
    </row>
    <row r="19" spans="1:10" x14ac:dyDescent="0.25">
      <c r="A19" s="24">
        <v>18</v>
      </c>
      <c r="B19" s="4" t="s">
        <v>26</v>
      </c>
      <c r="C19" s="7">
        <v>197.69450000000001</v>
      </c>
      <c r="D19" s="9">
        <v>177.82900000000001</v>
      </c>
      <c r="I19" s="25">
        <f t="shared" si="0"/>
        <v>-19.865499999999997</v>
      </c>
      <c r="J19" s="26">
        <f>I19/Table41113141516181927[[#This Row],[IVR/2017]]</f>
        <v>-0.10048585064329052</v>
      </c>
    </row>
    <row r="20" spans="1:10" x14ac:dyDescent="0.25">
      <c r="A20" s="24">
        <v>19</v>
      </c>
      <c r="B20" s="4" t="s">
        <v>16</v>
      </c>
      <c r="C20" s="7">
        <v>154.39599999999999</v>
      </c>
      <c r="D20" s="9">
        <v>164.62799999999999</v>
      </c>
      <c r="I20" s="25"/>
      <c r="J20" s="26"/>
    </row>
    <row r="21" spans="1:10" x14ac:dyDescent="0.25">
      <c r="A21" s="24">
        <v>20</v>
      </c>
      <c r="B21" s="4" t="s">
        <v>8</v>
      </c>
      <c r="C21" s="7">
        <v>130.93600000000001</v>
      </c>
      <c r="D21" s="25">
        <v>153.52000000000001</v>
      </c>
      <c r="I21" s="25">
        <f t="shared" si="0"/>
        <v>22.584000000000003</v>
      </c>
      <c r="J21" s="26">
        <f>I21/Table41113141516181927[[#This Row],[IVR/2017]]</f>
        <v>0.17248121219527099</v>
      </c>
    </row>
    <row r="22" spans="1:10" x14ac:dyDescent="0.25">
      <c r="A22" s="24">
        <v>21</v>
      </c>
      <c r="B22" s="4" t="s">
        <v>24</v>
      </c>
      <c r="C22" s="7">
        <v>139.49860000000001</v>
      </c>
      <c r="D22" s="7">
        <v>146.34700000000001</v>
      </c>
      <c r="I22" s="25">
        <f t="shared" si="0"/>
        <v>6.848399999999998</v>
      </c>
      <c r="J22" s="26">
        <f>I22/Table41113141516181927[[#This Row],[IVR/2017]]</f>
        <v>4.909296580754214E-2</v>
      </c>
    </row>
    <row r="23" spans="1:10" x14ac:dyDescent="0.25">
      <c r="A23" s="24">
        <v>22</v>
      </c>
      <c r="B23" s="4" t="s">
        <v>23</v>
      </c>
      <c r="C23" s="3">
        <v>146.00800000000001</v>
      </c>
      <c r="D23" s="7">
        <v>144.24199999999999</v>
      </c>
      <c r="I23" s="25">
        <f t="shared" si="0"/>
        <v>-1.7660000000000196</v>
      </c>
      <c r="J23" s="26">
        <f>I23/Table41113141516181927[[#This Row],[IVR/2017]]</f>
        <v>-1.2095227658758556E-2</v>
      </c>
    </row>
    <row r="24" spans="1:10" x14ac:dyDescent="0.25">
      <c r="A24" s="24">
        <v>23</v>
      </c>
      <c r="B24" s="4" t="s">
        <v>5</v>
      </c>
      <c r="C24" s="7">
        <v>119.681</v>
      </c>
      <c r="D24" s="7">
        <v>117.036</v>
      </c>
      <c r="I24" s="25">
        <f t="shared" si="0"/>
        <v>-2.644999999999996</v>
      </c>
      <c r="J24" s="26">
        <f>I24/Table41113141516181927[[#This Row],[IVR/2017]]</f>
        <v>-2.2100416941703328E-2</v>
      </c>
    </row>
    <row r="25" spans="1:10" x14ac:dyDescent="0.25">
      <c r="A25" s="24">
        <v>24</v>
      </c>
      <c r="B25" s="4" t="s">
        <v>7</v>
      </c>
      <c r="C25" s="7">
        <v>85.324799999999996</v>
      </c>
      <c r="D25" s="7">
        <v>89.79</v>
      </c>
      <c r="I25" s="25">
        <f t="shared" si="0"/>
        <v>4.46520000000001</v>
      </c>
      <c r="J25" s="26">
        <f>I25/Table41113141516181927[[#This Row],[IVR/2017]]</f>
        <v>5.2331795679568076E-2</v>
      </c>
    </row>
    <row r="26" spans="1:10" x14ac:dyDescent="0.25">
      <c r="A26" s="24">
        <v>25</v>
      </c>
      <c r="B26" s="4" t="s">
        <v>3</v>
      </c>
      <c r="C26" s="7">
        <v>95.184799999999996</v>
      </c>
      <c r="D26" s="9">
        <v>89.55</v>
      </c>
      <c r="I26" s="25">
        <f t="shared" si="0"/>
        <v>-5.6347999999999985</v>
      </c>
      <c r="J26" s="26">
        <f>I26/Table41113141516181927[[#This Row],[IVR/2017]]</f>
        <v>-5.9198527495986739E-2</v>
      </c>
    </row>
    <row r="27" spans="1:10" x14ac:dyDescent="0.25">
      <c r="A27" s="24">
        <v>26</v>
      </c>
      <c r="B27" s="4" t="s">
        <v>29</v>
      </c>
      <c r="C27" s="3">
        <v>67.884299999999996</v>
      </c>
      <c r="D27" s="7">
        <v>79.414079999999998</v>
      </c>
      <c r="I27" s="25">
        <f t="shared" si="0"/>
        <v>11.529780000000002</v>
      </c>
      <c r="J27" s="26">
        <f>I27/Table41113141516181927[[#This Row],[IVR/2017]]</f>
        <v>0.16984457378215587</v>
      </c>
    </row>
    <row r="28" spans="1:10" x14ac:dyDescent="0.25">
      <c r="A28" s="24">
        <v>27</v>
      </c>
      <c r="B28" s="4" t="s">
        <v>11</v>
      </c>
      <c r="C28" s="7">
        <v>281.1764</v>
      </c>
      <c r="D28" s="9">
        <v>64.841939999999994</v>
      </c>
      <c r="I28" s="25">
        <f t="shared" si="0"/>
        <v>-216.33446000000001</v>
      </c>
      <c r="J28" s="26">
        <f>I28/Table41113141516181927[[#This Row],[IVR/2017]]</f>
        <v>-0.76939053206456876</v>
      </c>
    </row>
    <row r="29" spans="1:10" x14ac:dyDescent="0.25">
      <c r="A29" s="24">
        <v>28</v>
      </c>
      <c r="B29" s="4" t="s">
        <v>9</v>
      </c>
      <c r="C29" s="7">
        <v>3.3553000000000002</v>
      </c>
      <c r="D29" s="7">
        <v>3.1793999999999998</v>
      </c>
      <c r="I29" s="25">
        <f t="shared" si="0"/>
        <v>-0.17590000000000039</v>
      </c>
      <c r="J29" s="26">
        <f>I29/Table41113141516181927[[#This Row],[IVR/2017]]</f>
        <v>-5.2424522397401238E-2</v>
      </c>
    </row>
    <row r="30" spans="1:10" x14ac:dyDescent="0.25">
      <c r="A30" s="24">
        <v>29</v>
      </c>
      <c r="B30" s="4" t="s">
        <v>17</v>
      </c>
      <c r="C30" s="3">
        <v>1.6345700000000001</v>
      </c>
      <c r="D30" s="7">
        <v>1.70353</v>
      </c>
      <c r="I30" s="25">
        <f t="shared" si="0"/>
        <v>6.895999999999991E-2</v>
      </c>
      <c r="J30" s="26">
        <f>I30/Table41113141516181927[[#This Row],[IVR/2017]]</f>
        <v>4.2188465467982349E-2</v>
      </c>
    </row>
    <row r="31" spans="1:10" x14ac:dyDescent="0.25">
      <c r="A31" s="24" t="s">
        <v>52</v>
      </c>
      <c r="B31" s="4" t="s">
        <v>15</v>
      </c>
      <c r="C31" s="7">
        <v>63.372999999999998</v>
      </c>
      <c r="D31" s="7"/>
      <c r="I31" s="25">
        <f t="shared" si="0"/>
        <v>-63.372999999999998</v>
      </c>
      <c r="J31" s="26">
        <f>I31/Table41113141516181927[[#This Row],[IVR/2017]]</f>
        <v>-1</v>
      </c>
    </row>
    <row r="32" spans="1:10" x14ac:dyDescent="0.25">
      <c r="J32" s="26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selection activeCell="C1" sqref="C1"/>
    </sheetView>
  </sheetViews>
  <sheetFormatPr defaultRowHeight="15" x14ac:dyDescent="0.25"/>
  <cols>
    <col min="2" max="2" width="31" customWidth="1"/>
    <col min="3" max="3" width="31.42578125" customWidth="1"/>
    <col min="4" max="4" width="32.140625" customWidth="1"/>
    <col min="5" max="5" width="23.85546875" customWidth="1"/>
    <col min="6" max="6" width="28.140625" customWidth="1"/>
  </cols>
  <sheetData>
    <row r="1" spans="1:4" ht="32.25" customHeight="1" x14ac:dyDescent="0.25">
      <c r="A1" s="35" t="s">
        <v>52</v>
      </c>
      <c r="B1" s="35" t="s">
        <v>51</v>
      </c>
      <c r="C1" s="18" t="s">
        <v>56</v>
      </c>
      <c r="D1" s="18" t="s">
        <v>55</v>
      </c>
    </row>
    <row r="2" spans="1:4" x14ac:dyDescent="0.25">
      <c r="A2" s="12">
        <v>1</v>
      </c>
      <c r="B2" s="11" t="s">
        <v>18</v>
      </c>
      <c r="C2" s="30">
        <v>0.27295225633788173</v>
      </c>
      <c r="D2" s="19">
        <v>257.42099999999994</v>
      </c>
    </row>
    <row r="3" spans="1:4" x14ac:dyDescent="0.25">
      <c r="A3" s="12">
        <v>2</v>
      </c>
      <c r="B3" s="11" t="s">
        <v>8</v>
      </c>
      <c r="C3" s="30">
        <v>0.17248121219527099</v>
      </c>
      <c r="D3" s="28">
        <v>22.584000000000003</v>
      </c>
    </row>
    <row r="4" spans="1:4" x14ac:dyDescent="0.25">
      <c r="A4" s="12">
        <v>3</v>
      </c>
      <c r="B4" s="11" t="s">
        <v>29</v>
      </c>
      <c r="C4" s="30">
        <v>0.16984457378215587</v>
      </c>
      <c r="D4" s="28">
        <v>11.529780000000002</v>
      </c>
    </row>
    <row r="5" spans="1:4" x14ac:dyDescent="0.25">
      <c r="A5" s="12">
        <v>4</v>
      </c>
      <c r="B5" s="11" t="s">
        <v>12</v>
      </c>
      <c r="C5" s="30">
        <v>0.1321118323707699</v>
      </c>
      <c r="D5" s="28">
        <v>22.143000000000001</v>
      </c>
    </row>
    <row r="6" spans="1:4" x14ac:dyDescent="0.25">
      <c r="A6" s="12">
        <v>5</v>
      </c>
      <c r="B6" s="11" t="s">
        <v>28</v>
      </c>
      <c r="C6" s="30">
        <v>9.8539527494847234E-2</v>
      </c>
      <c r="D6" s="28">
        <v>37.016340000000014</v>
      </c>
    </row>
    <row r="7" spans="1:4" x14ac:dyDescent="0.25">
      <c r="A7" s="12">
        <v>6</v>
      </c>
      <c r="B7" s="11" t="s">
        <v>10</v>
      </c>
      <c r="C7" s="30">
        <v>8.0191103329936245E-2</v>
      </c>
      <c r="D7" s="28">
        <v>18.412999999999982</v>
      </c>
    </row>
    <row r="8" spans="1:4" x14ac:dyDescent="0.25">
      <c r="A8" s="12">
        <v>7</v>
      </c>
      <c r="B8" s="11" t="s">
        <v>16</v>
      </c>
      <c r="C8" s="30">
        <v>6.6271146920904689E-2</v>
      </c>
      <c r="D8" s="28">
        <v>10.231999999999999</v>
      </c>
    </row>
    <row r="9" spans="1:4" x14ac:dyDescent="0.25">
      <c r="A9" s="12">
        <v>8</v>
      </c>
      <c r="B9" s="11" t="s">
        <v>21</v>
      </c>
      <c r="C9" s="30">
        <v>5.8546303635311894E-2</v>
      </c>
      <c r="D9" s="28">
        <v>16.397999999999968</v>
      </c>
    </row>
    <row r="10" spans="1:4" x14ac:dyDescent="0.25">
      <c r="A10" s="12">
        <v>9</v>
      </c>
      <c r="B10" s="11" t="s">
        <v>7</v>
      </c>
      <c r="C10" s="30">
        <v>5.2331795679568076E-2</v>
      </c>
      <c r="D10" s="28">
        <v>4.46520000000001</v>
      </c>
    </row>
    <row r="11" spans="1:4" x14ac:dyDescent="0.25">
      <c r="A11" s="12">
        <v>10</v>
      </c>
      <c r="B11" s="11" t="s">
        <v>24</v>
      </c>
      <c r="C11" s="30">
        <v>4.909296580754214E-2</v>
      </c>
      <c r="D11" s="28">
        <v>6.848399999999998</v>
      </c>
    </row>
    <row r="12" spans="1:4" x14ac:dyDescent="0.25">
      <c r="A12" s="12">
        <v>11</v>
      </c>
      <c r="B12" s="11" t="s">
        <v>19</v>
      </c>
      <c r="C12" s="30">
        <v>4.8916448251614057E-2</v>
      </c>
      <c r="D12" s="28">
        <v>11.47799999999998</v>
      </c>
    </row>
    <row r="13" spans="1:4" x14ac:dyDescent="0.25">
      <c r="A13" s="12">
        <v>12</v>
      </c>
      <c r="B13" s="11" t="s">
        <v>17</v>
      </c>
      <c r="C13" s="30">
        <v>4.2188465467982349E-2</v>
      </c>
      <c r="D13" s="28">
        <v>6.895999999999991E-2</v>
      </c>
    </row>
    <row r="14" spans="1:4" x14ac:dyDescent="0.25">
      <c r="A14" s="12">
        <v>13</v>
      </c>
      <c r="B14" s="11" t="s">
        <v>1</v>
      </c>
      <c r="C14" s="30">
        <v>3.7198329945774586E-2</v>
      </c>
      <c r="D14" s="28">
        <v>8.1111999999999966</v>
      </c>
    </row>
    <row r="15" spans="1:4" x14ac:dyDescent="0.25">
      <c r="A15" s="12">
        <v>14</v>
      </c>
      <c r="B15" s="11" t="s">
        <v>20</v>
      </c>
      <c r="C15" s="30">
        <v>2.0549460023765592E-2</v>
      </c>
      <c r="D15" s="28">
        <v>5.4819999999999709</v>
      </c>
    </row>
    <row r="16" spans="1:4" x14ac:dyDescent="0.25">
      <c r="A16" s="12">
        <v>15</v>
      </c>
      <c r="B16" s="11" t="s">
        <v>22</v>
      </c>
      <c r="C16" s="30">
        <v>7.8691502892420332E-3</v>
      </c>
      <c r="D16" s="28">
        <v>10.326080000000047</v>
      </c>
    </row>
    <row r="17" spans="1:4" x14ac:dyDescent="0.25">
      <c r="A17" s="12">
        <v>16</v>
      </c>
      <c r="B17" s="11" t="s">
        <v>4</v>
      </c>
      <c r="C17" s="30">
        <v>6.5010882917053089E-4</v>
      </c>
      <c r="D17" s="28">
        <v>0.30167000000000144</v>
      </c>
    </row>
    <row r="18" spans="1:4" x14ac:dyDescent="0.25">
      <c r="A18" s="12">
        <v>17</v>
      </c>
      <c r="B18" s="11" t="s">
        <v>23</v>
      </c>
      <c r="C18" s="30">
        <v>-1.2095227658758556E-2</v>
      </c>
      <c r="D18" s="28">
        <v>-1.7660000000000196</v>
      </c>
    </row>
    <row r="19" spans="1:4" x14ac:dyDescent="0.25">
      <c r="A19" s="12">
        <v>18</v>
      </c>
      <c r="B19" s="11" t="s">
        <v>2</v>
      </c>
      <c r="C19" s="30">
        <v>-1.4526328440088087E-2</v>
      </c>
      <c r="D19" s="28">
        <v>-4.1096000000000004</v>
      </c>
    </row>
    <row r="20" spans="1:4" x14ac:dyDescent="0.25">
      <c r="A20" s="12">
        <v>19</v>
      </c>
      <c r="B20" s="11" t="s">
        <v>14</v>
      </c>
      <c r="C20" s="30">
        <v>-1.8500534275262128E-2</v>
      </c>
      <c r="D20" s="28">
        <v>-6.4580000000000268</v>
      </c>
    </row>
    <row r="21" spans="1:4" x14ac:dyDescent="0.25">
      <c r="A21" s="12">
        <v>20</v>
      </c>
      <c r="B21" s="11" t="s">
        <v>5</v>
      </c>
      <c r="C21" s="30">
        <v>-2.2100416941703328E-2</v>
      </c>
      <c r="D21" s="28">
        <v>-2.644999999999996</v>
      </c>
    </row>
    <row r="22" spans="1:4" x14ac:dyDescent="0.25">
      <c r="A22" s="12">
        <v>21</v>
      </c>
      <c r="B22" s="11" t="s">
        <v>13</v>
      </c>
      <c r="C22" s="30">
        <v>-2.4488289693816927E-2</v>
      </c>
      <c r="D22" s="28">
        <v>-30.462960000000066</v>
      </c>
    </row>
    <row r="23" spans="1:4" x14ac:dyDescent="0.25">
      <c r="A23" s="12">
        <v>22</v>
      </c>
      <c r="B23" s="11" t="s">
        <v>0</v>
      </c>
      <c r="C23" s="30">
        <v>-2.4508294886028435E-2</v>
      </c>
      <c r="D23" s="28">
        <v>-12.339999999999975</v>
      </c>
    </row>
    <row r="24" spans="1:4" x14ac:dyDescent="0.25">
      <c r="A24" s="12">
        <v>23</v>
      </c>
      <c r="B24" s="11" t="s">
        <v>27</v>
      </c>
      <c r="C24" s="30">
        <v>-4.4604949588794011E-2</v>
      </c>
      <c r="D24" s="28">
        <v>-12.982109999999977</v>
      </c>
    </row>
    <row r="25" spans="1:4" x14ac:dyDescent="0.25">
      <c r="A25" s="12">
        <v>24</v>
      </c>
      <c r="B25" s="11" t="s">
        <v>9</v>
      </c>
      <c r="C25" s="30">
        <v>-5.2424522397401238E-2</v>
      </c>
      <c r="D25" s="28">
        <v>-0.17590000000000039</v>
      </c>
    </row>
    <row r="26" spans="1:4" x14ac:dyDescent="0.25">
      <c r="A26" s="12">
        <v>25</v>
      </c>
      <c r="B26" s="11" t="s">
        <v>3</v>
      </c>
      <c r="C26" s="30">
        <v>-5.9198527495986739E-2</v>
      </c>
      <c r="D26" s="28">
        <v>-5.6347999999999985</v>
      </c>
    </row>
    <row r="27" spans="1:4" x14ac:dyDescent="0.25">
      <c r="A27" s="12">
        <v>26</v>
      </c>
      <c r="B27" s="11" t="s">
        <v>25</v>
      </c>
      <c r="C27" s="30">
        <v>-6.3866071793848678E-2</v>
      </c>
      <c r="D27" s="28">
        <v>-113.96000000000004</v>
      </c>
    </row>
    <row r="28" spans="1:4" x14ac:dyDescent="0.25">
      <c r="A28" s="12">
        <v>27</v>
      </c>
      <c r="B28" s="11" t="s">
        <v>6</v>
      </c>
      <c r="C28" s="30">
        <v>-9.4047097169284055E-2</v>
      </c>
      <c r="D28" s="28">
        <v>-28.103999999999985</v>
      </c>
    </row>
    <row r="29" spans="1:4" x14ac:dyDescent="0.25">
      <c r="A29" s="12">
        <v>28</v>
      </c>
      <c r="B29" s="11" t="s">
        <v>26</v>
      </c>
      <c r="C29" s="30">
        <v>-0.10048585064329052</v>
      </c>
      <c r="D29" s="28">
        <v>-19.865499999999997</v>
      </c>
    </row>
    <row r="30" spans="1:4" x14ac:dyDescent="0.25">
      <c r="A30" s="12">
        <v>29</v>
      </c>
      <c r="B30" s="11" t="s">
        <v>11</v>
      </c>
      <c r="C30" s="30">
        <v>-0.76939053206456876</v>
      </c>
      <c r="D30" s="28">
        <v>-216.33446000000001</v>
      </c>
    </row>
    <row r="31" spans="1:4" x14ac:dyDescent="0.25">
      <c r="A31" s="12">
        <v>30</v>
      </c>
      <c r="B31" s="11" t="s">
        <v>15</v>
      </c>
      <c r="C31" s="27"/>
      <c r="D31" s="28"/>
    </row>
  </sheetData>
  <conditionalFormatting sqref="C2:D19 C21:D31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{BB17C4CA-F2E1-4BD4-B8FD-A52EE276A941}</x14:id>
        </ext>
      </extLst>
    </cfRule>
  </conditionalFormatting>
  <conditionalFormatting sqref="C2:C19 C21:C31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{43A50E48-5AAB-4296-8506-C695FA5EFFB4}</x14:id>
        </ext>
      </extLst>
    </cfRule>
  </conditionalFormatting>
  <conditionalFormatting sqref="C2:D19 C21:D3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{AD72619C-510D-476A-916C-89370C55D0BF}</x14:id>
        </ext>
      </extLst>
    </cfRule>
  </conditionalFormatting>
  <conditionalFormatting sqref="C2:C19 C21:C3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{9C3DCB1B-3CC2-4FBD-9D29-FCCFCCEB705D}</x14:id>
        </ext>
      </extLst>
    </cfRule>
  </conditionalFormatting>
  <conditionalFormatting sqref="C20:D2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{F74BB512-2D99-4915-B13A-64950B68F3C4}</x14:id>
        </ext>
      </extLst>
    </cfRule>
  </conditionalFormatting>
  <conditionalFormatting sqref="C2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{E24DBE96-8521-408C-B240-2252A95DDB33}</x14:id>
        </ext>
      </extLst>
    </cfRule>
  </conditionalFormatting>
  <conditionalFormatting sqref="C2:C3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{AAF62FD4-889F-4D87-BD03-7C5B79BDBC75}</x14:id>
        </ext>
      </extLst>
    </cfRule>
  </conditionalFormatting>
  <conditionalFormatting sqref="D2:D3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{700070E5-95EE-4B0C-B512-3D7D52F9FFC9}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B17C4CA-F2E1-4BD4-B8FD-A52EE276A9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C2:D19 C21:D31</xm:sqref>
        </x14:conditionalFormatting>
        <x14:conditionalFormatting xmlns:xm="http://schemas.microsoft.com/office/excel/2006/main">
          <x14:cfRule type="dataBar" id="{43A50E48-5AAB-4296-8506-C695FA5EFFB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C21:C31</xm:sqref>
        </x14:conditionalFormatting>
        <x14:conditionalFormatting xmlns:xm="http://schemas.microsoft.com/office/excel/2006/main">
          <x14:cfRule type="dataBar" id="{AD72619C-510D-476A-916C-89370C55D0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C2:D19 C21:D31</xm:sqref>
        </x14:conditionalFormatting>
        <x14:conditionalFormatting xmlns:xm="http://schemas.microsoft.com/office/excel/2006/main">
          <x14:cfRule type="dataBar" id="{9C3DCB1B-3CC2-4FBD-9D29-FCCFCCEB705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C21:C31</xm:sqref>
        </x14:conditionalFormatting>
        <x14:conditionalFormatting xmlns:xm="http://schemas.microsoft.com/office/excel/2006/main">
          <x14:cfRule type="dataBar" id="{F74BB512-2D99-4915-B13A-64950B68F3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C20:D20</xm:sqref>
        </x14:conditionalFormatting>
        <x14:conditionalFormatting xmlns:xm="http://schemas.microsoft.com/office/excel/2006/main">
          <x14:cfRule type="dataBar" id="{E24DBE96-8521-408C-B240-2252A95DDB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C20</xm:sqref>
        </x14:conditionalFormatting>
        <x14:conditionalFormatting xmlns:xm="http://schemas.microsoft.com/office/excel/2006/main">
          <x14:cfRule type="dataBar" id="{AAF62FD4-889F-4D87-BD03-7C5B79BDBC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C2:C30</xm:sqref>
        </x14:conditionalFormatting>
        <x14:conditionalFormatting xmlns:xm="http://schemas.microsoft.com/office/excel/2006/main">
          <x14:cfRule type="dataBar" id="{700070E5-95EE-4B0C-B512-3D7D52F9FF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ColWidth="9.140625" defaultRowHeight="15" x14ac:dyDescent="0.25"/>
  <cols>
    <col min="1" max="1" width="9.140625" style="1"/>
    <col min="2" max="2" width="41.42578125" style="1" customWidth="1"/>
    <col min="3" max="3" width="24.5703125" style="1" customWidth="1"/>
    <col min="4" max="4" width="21" style="1" customWidth="1"/>
    <col min="5" max="5" width="20.28515625" style="1" customWidth="1"/>
    <col min="6" max="6" width="18.28515625" style="1" customWidth="1"/>
    <col min="7" max="8" width="9.140625" style="1"/>
    <col min="9" max="9" width="7.85546875" style="1" hidden="1" customWidth="1"/>
    <col min="10" max="10" width="8.5703125" style="1" hidden="1" customWidth="1"/>
    <col min="11" max="16384" width="9.140625" style="1"/>
  </cols>
  <sheetData>
    <row r="1" spans="1:10" x14ac:dyDescent="0.25">
      <c r="A1" s="35" t="s">
        <v>52</v>
      </c>
      <c r="B1" s="1" t="s">
        <v>51</v>
      </c>
      <c r="C1" s="1" t="s">
        <v>35</v>
      </c>
      <c r="D1" s="1" t="s">
        <v>36</v>
      </c>
    </row>
    <row r="2" spans="1:10" x14ac:dyDescent="0.25">
      <c r="A2" s="1">
        <v>1</v>
      </c>
      <c r="B2" s="4" t="s">
        <v>25</v>
      </c>
      <c r="C2" s="3">
        <f>644.95+3250.712+1259.799</f>
        <v>5155.4610000000002</v>
      </c>
      <c r="D2" s="7">
        <f>560.945+2677.208+1020.724</f>
        <v>4258.8770000000004</v>
      </c>
      <c r="I2" s="31">
        <f>Table41113141516181926[[#This Row],[IR/2018]]-Table41113141516181926[[#This Row],[IVR/2017]]</f>
        <v>-896.58399999999983</v>
      </c>
      <c r="J2" s="26">
        <f>I2/Table41113141516181926[[#This Row],[IVR/2017]]</f>
        <v>-0.17390956890179168</v>
      </c>
    </row>
    <row r="3" spans="1:10" x14ac:dyDescent="0.25">
      <c r="A3" s="1">
        <v>2</v>
      </c>
      <c r="B3" s="4" t="s">
        <v>18</v>
      </c>
      <c r="C3" s="3">
        <v>2821.982</v>
      </c>
      <c r="D3" s="7">
        <v>2976.0120000000002</v>
      </c>
      <c r="I3" s="31">
        <f>Table41113141516181926[[#This Row],[IR/2018]]-Table41113141516181926[[#This Row],[IVR/2017]]</f>
        <v>154.0300000000002</v>
      </c>
      <c r="J3" s="26">
        <f>I3/Table41113141516181926[[#This Row],[IVR/2017]]</f>
        <v>5.4582204989259392E-2</v>
      </c>
    </row>
    <row r="4" spans="1:10" x14ac:dyDescent="0.25">
      <c r="A4" s="1">
        <v>3</v>
      </c>
      <c r="B4" s="4" t="s">
        <v>13</v>
      </c>
      <c r="C4" s="3">
        <v>2361.9747000000002</v>
      </c>
      <c r="D4" s="7">
        <v>2440.0489499999999</v>
      </c>
      <c r="I4" s="31">
        <f>Table41113141516181926[[#This Row],[IR/2018]]-Table41113141516181926[[#This Row],[IVR/2017]]</f>
        <v>78.074249999999665</v>
      </c>
      <c r="J4" s="26">
        <f>I4/Table41113141516181926[[#This Row],[IVR/2017]]</f>
        <v>3.3054651262775868E-2</v>
      </c>
    </row>
    <row r="5" spans="1:10" x14ac:dyDescent="0.25">
      <c r="A5" s="1">
        <v>4</v>
      </c>
      <c r="B5" s="4" t="s">
        <v>22</v>
      </c>
      <c r="C5" s="3">
        <v>1170.90993</v>
      </c>
      <c r="D5" s="7">
        <v>1489.903</v>
      </c>
      <c r="I5" s="31">
        <f>Table41113141516181926[[#This Row],[IR/2018]]-Table41113141516181926[[#This Row],[IVR/2017]]</f>
        <v>318.99306999999999</v>
      </c>
      <c r="J5" s="26">
        <f>I5/Table41113141516181926[[#This Row],[IVR/2017]]</f>
        <v>0.27243177449182621</v>
      </c>
    </row>
    <row r="6" spans="1:10" x14ac:dyDescent="0.25">
      <c r="A6" s="24">
        <v>5</v>
      </c>
      <c r="B6" s="4" t="s">
        <v>6</v>
      </c>
      <c r="C6" s="3">
        <v>628.65650000000005</v>
      </c>
      <c r="D6" s="7">
        <v>586.28700000000003</v>
      </c>
      <c r="I6" s="31">
        <f>Table41113141516181926[[#This Row],[IR/2018]]-Table41113141516181926[[#This Row],[IVR/2017]]</f>
        <v>-42.369500000000016</v>
      </c>
      <c r="J6" s="26">
        <f>I6/Table41113141516181926[[#This Row],[IVR/2017]]</f>
        <v>-6.7396901169398574E-2</v>
      </c>
    </row>
    <row r="7" spans="1:10" x14ac:dyDescent="0.25">
      <c r="A7" s="24">
        <v>6</v>
      </c>
      <c r="B7" s="4" t="s">
        <v>19</v>
      </c>
      <c r="C7" s="3">
        <v>575.35299999999995</v>
      </c>
      <c r="D7" s="7">
        <v>500.84300000000002</v>
      </c>
      <c r="I7" s="31">
        <f>Table41113141516181926[[#This Row],[IR/2018]]-Table41113141516181926[[#This Row],[IVR/2017]]</f>
        <v>-74.509999999999934</v>
      </c>
      <c r="J7" s="26">
        <f>I7/Table41113141516181926[[#This Row],[IVR/2017]]</f>
        <v>-0.12950310505029075</v>
      </c>
    </row>
    <row r="8" spans="1:10" x14ac:dyDescent="0.25">
      <c r="A8" s="24">
        <v>7</v>
      </c>
      <c r="B8" s="4" t="s">
        <v>10</v>
      </c>
      <c r="C8" s="3">
        <v>471.80200000000002</v>
      </c>
      <c r="D8" s="7">
        <f>309.919+187.07</f>
        <v>496.98899999999998</v>
      </c>
      <c r="I8" s="31">
        <f>Table41113141516181926[[#This Row],[IR/2018]]-Table41113141516181926[[#This Row],[IVR/2017]]</f>
        <v>25.186999999999955</v>
      </c>
      <c r="J8" s="26">
        <f>I8/Table41113141516181926[[#This Row],[IVR/2017]]</f>
        <v>5.3384682557513434E-2</v>
      </c>
    </row>
    <row r="9" spans="1:10" x14ac:dyDescent="0.25">
      <c r="A9" s="24">
        <v>8</v>
      </c>
      <c r="B9" s="4" t="s">
        <v>0</v>
      </c>
      <c r="C9" s="3">
        <v>399.815</v>
      </c>
      <c r="D9" s="7">
        <v>428.19600000000003</v>
      </c>
      <c r="I9" s="31">
        <f>Table41113141516181926[[#This Row],[IR/2018]]-Table41113141516181926[[#This Row],[IVR/2017]]</f>
        <v>28.381000000000029</v>
      </c>
      <c r="J9" s="26">
        <f>I9/Table41113141516181926[[#This Row],[IVR/2017]]</f>
        <v>7.0985330715455972E-2</v>
      </c>
    </row>
    <row r="10" spans="1:10" x14ac:dyDescent="0.25">
      <c r="A10" s="24">
        <v>9</v>
      </c>
      <c r="B10" s="4" t="s">
        <v>21</v>
      </c>
      <c r="C10" s="3">
        <v>355.90699999999998</v>
      </c>
      <c r="D10" s="7">
        <v>331.49099999999999</v>
      </c>
      <c r="I10" s="31">
        <f>Table41113141516181926[[#This Row],[IR/2018]]-Table41113141516181926[[#This Row],[IVR/2017]]</f>
        <v>-24.415999999999997</v>
      </c>
      <c r="J10" s="26">
        <f>I10/Table41113141516181926[[#This Row],[IVR/2017]]</f>
        <v>-6.8602191021811879E-2</v>
      </c>
    </row>
    <row r="11" spans="1:10" x14ac:dyDescent="0.25">
      <c r="A11" s="24">
        <v>10</v>
      </c>
      <c r="B11" s="4" t="s">
        <v>4</v>
      </c>
      <c r="C11" s="3">
        <v>329.40859999999998</v>
      </c>
      <c r="D11" s="7">
        <v>329.10696000000002</v>
      </c>
      <c r="I11" s="31">
        <f>Table41113141516181926[[#This Row],[IR/2018]]-Table41113141516181926[[#This Row],[IVR/2017]]</f>
        <v>-0.30163999999996349</v>
      </c>
      <c r="J11" s="26">
        <f>I11/Table41113141516181926[[#This Row],[IVR/2017]]</f>
        <v>-9.1570165441935485E-4</v>
      </c>
    </row>
    <row r="12" spans="1:10" x14ac:dyDescent="0.25">
      <c r="A12" s="24">
        <v>11</v>
      </c>
      <c r="B12" s="4" t="s">
        <v>28</v>
      </c>
      <c r="C12" s="3">
        <v>242.14099999999999</v>
      </c>
      <c r="D12" s="7">
        <v>324.78500000000003</v>
      </c>
      <c r="I12" s="31">
        <f>Table41113141516181926[[#This Row],[IR/2018]]-Table41113141516181926[[#This Row],[IVR/2017]]</f>
        <v>82.644000000000034</v>
      </c>
      <c r="J12" s="26">
        <f>I12/Table41113141516181926[[#This Row],[IVR/2017]]</f>
        <v>0.34130527254781318</v>
      </c>
    </row>
    <row r="13" spans="1:10" x14ac:dyDescent="0.25">
      <c r="A13" s="24">
        <v>12</v>
      </c>
      <c r="B13" s="4" t="s">
        <v>23</v>
      </c>
      <c r="C13" s="3">
        <v>329.82</v>
      </c>
      <c r="D13" s="7">
        <v>310.53100000000001</v>
      </c>
      <c r="I13" s="31">
        <f>Table41113141516181926[[#This Row],[IR/2018]]-Table41113141516181926[[#This Row],[IVR/2017]]</f>
        <v>-19.288999999999987</v>
      </c>
      <c r="J13" s="26">
        <f>I13/Table41113141516181926[[#This Row],[IVR/2017]]</f>
        <v>-5.8483415196167572E-2</v>
      </c>
    </row>
    <row r="14" spans="1:10" x14ac:dyDescent="0.25">
      <c r="A14" s="24">
        <v>13</v>
      </c>
      <c r="B14" s="4" t="s">
        <v>27</v>
      </c>
      <c r="C14" s="3">
        <v>229.22499999999999</v>
      </c>
      <c r="D14" s="7">
        <v>250.03836999999999</v>
      </c>
      <c r="I14" s="31">
        <f>Table41113141516181926[[#This Row],[IR/2018]]-Table41113141516181926[[#This Row],[IVR/2017]]</f>
        <v>20.813369999999992</v>
      </c>
      <c r="J14" s="26">
        <f>I14/Table41113141516181926[[#This Row],[IVR/2017]]</f>
        <v>9.0798865743265317E-2</v>
      </c>
    </row>
    <row r="15" spans="1:10" x14ac:dyDescent="0.25">
      <c r="A15" s="24">
        <v>14</v>
      </c>
      <c r="B15" s="4" t="s">
        <v>1</v>
      </c>
      <c r="C15" s="3">
        <v>287.81299999999999</v>
      </c>
      <c r="D15" s="7">
        <v>249.46600000000001</v>
      </c>
      <c r="I15" s="31">
        <f>Table41113141516181926[[#This Row],[IR/2018]]-Table41113141516181926[[#This Row],[IVR/2017]]</f>
        <v>-38.34699999999998</v>
      </c>
      <c r="J15" s="26">
        <f>I15/Table41113141516181926[[#This Row],[IVR/2017]]</f>
        <v>-0.13323581631128539</v>
      </c>
    </row>
    <row r="16" spans="1:10" x14ac:dyDescent="0.25">
      <c r="A16" s="24">
        <v>15</v>
      </c>
      <c r="B16" s="4" t="s">
        <v>2</v>
      </c>
      <c r="C16" s="3">
        <v>216.62200000000001</v>
      </c>
      <c r="D16" s="7">
        <v>231.60140000000001</v>
      </c>
      <c r="I16" s="31">
        <f>Table41113141516181926[[#This Row],[IR/2018]]-Table41113141516181926[[#This Row],[IVR/2017]]</f>
        <v>14.979399999999998</v>
      </c>
      <c r="J16" s="26">
        <f>I16/Table41113141516181926[[#This Row],[IVR/2017]]</f>
        <v>6.9149947835399905E-2</v>
      </c>
    </row>
    <row r="17" spans="1:10" x14ac:dyDescent="0.25">
      <c r="A17" s="24">
        <v>16</v>
      </c>
      <c r="B17" s="4" t="s">
        <v>14</v>
      </c>
      <c r="C17" s="3">
        <v>201.75399999999999</v>
      </c>
      <c r="D17" s="7">
        <v>226.30500000000001</v>
      </c>
      <c r="I17" s="31">
        <f>Table41113141516181926[[#This Row],[IR/2018]]-Table41113141516181926[[#This Row],[IVR/2017]]</f>
        <v>24.551000000000016</v>
      </c>
      <c r="J17" s="26">
        <f>I17/Table41113141516181926[[#This Row],[IVR/2017]]</f>
        <v>0.12168779801143977</v>
      </c>
    </row>
    <row r="18" spans="1:10" x14ac:dyDescent="0.25">
      <c r="A18" s="24">
        <v>17</v>
      </c>
      <c r="B18" s="4" t="s">
        <v>20</v>
      </c>
      <c r="C18" s="3">
        <v>227.34299999999999</v>
      </c>
      <c r="D18" s="7">
        <v>224.75299999999999</v>
      </c>
      <c r="I18" s="31">
        <f>Table41113141516181926[[#This Row],[IR/2018]]-Table41113141516181926[[#This Row],[IVR/2017]]</f>
        <v>-2.5900000000000034</v>
      </c>
      <c r="J18" s="26">
        <f>I18/Table41113141516181926[[#This Row],[IVR/2017]]</f>
        <v>-1.1392477445973721E-2</v>
      </c>
    </row>
    <row r="19" spans="1:10" x14ac:dyDescent="0.25">
      <c r="A19" s="24">
        <v>18</v>
      </c>
      <c r="B19" s="4" t="s">
        <v>5</v>
      </c>
      <c r="C19" s="3">
        <v>218.30699999999999</v>
      </c>
      <c r="D19" s="7">
        <v>183.797</v>
      </c>
      <c r="I19" s="31">
        <f>Table41113141516181926[[#This Row],[IR/2018]]-Table41113141516181926[[#This Row],[IVR/2017]]</f>
        <v>-34.509999999999991</v>
      </c>
      <c r="J19" s="26">
        <f>I19/Table41113141516181926[[#This Row],[IVR/2017]]</f>
        <v>-0.1580801348559597</v>
      </c>
    </row>
    <row r="20" spans="1:10" x14ac:dyDescent="0.25">
      <c r="A20" s="24">
        <v>19</v>
      </c>
      <c r="B20" s="4" t="s">
        <v>12</v>
      </c>
      <c r="C20" s="3">
        <v>144.93299999999999</v>
      </c>
      <c r="D20" s="7">
        <v>182.16800000000001</v>
      </c>
      <c r="I20" s="31"/>
      <c r="J20" s="26">
        <f>I20/Table41113141516181926[[#This Row],[IVR/2017]]</f>
        <v>0</v>
      </c>
    </row>
    <row r="21" spans="1:10" x14ac:dyDescent="0.25">
      <c r="A21" s="24">
        <v>20</v>
      </c>
      <c r="B21" s="4" t="s">
        <v>26</v>
      </c>
      <c r="C21" s="3">
        <v>241.74199999999999</v>
      </c>
      <c r="D21" s="7">
        <v>178.25944999999999</v>
      </c>
      <c r="I21" s="31">
        <f>Table41113141516181926[[#This Row],[IR/2018]]-Table41113141516181926[[#This Row],[IVR/2017]]</f>
        <v>-63.482550000000003</v>
      </c>
      <c r="J21" s="26">
        <f>I21/Table41113141516181926[[#This Row],[IVR/2017]]</f>
        <v>-0.26260455361501106</v>
      </c>
    </row>
    <row r="22" spans="1:10" x14ac:dyDescent="0.25">
      <c r="A22" s="24">
        <v>21</v>
      </c>
      <c r="B22" s="4" t="s">
        <v>3</v>
      </c>
      <c r="C22" s="3">
        <v>139.405</v>
      </c>
      <c r="D22" s="7">
        <v>143.517</v>
      </c>
      <c r="I22" s="31">
        <f>Table41113141516181926[[#This Row],[IR/2018]]-Table41113141516181926[[#This Row],[IVR/2017]]</f>
        <v>4.1119999999999948</v>
      </c>
      <c r="J22" s="26">
        <f>I22/Table41113141516181926[[#This Row],[IVR/2017]]</f>
        <v>2.949678992862519E-2</v>
      </c>
    </row>
    <row r="23" spans="1:10" x14ac:dyDescent="0.25">
      <c r="A23" s="24">
        <v>22</v>
      </c>
      <c r="B23" s="4" t="s">
        <v>8</v>
      </c>
      <c r="C23" s="3">
        <v>90.32</v>
      </c>
      <c r="D23" s="7">
        <v>93.210999999999999</v>
      </c>
      <c r="I23" s="31">
        <f>Table41113141516181926[[#This Row],[IR/2018]]-Table41113141516181926[[#This Row],[IVR/2017]]</f>
        <v>2.8910000000000053</v>
      </c>
      <c r="J23" s="26">
        <f>I23/Table41113141516181926[[#This Row],[IVR/2017]]</f>
        <v>3.2008414526129382E-2</v>
      </c>
    </row>
    <row r="24" spans="1:10" x14ac:dyDescent="0.25">
      <c r="A24" s="24">
        <v>23</v>
      </c>
      <c r="B24" s="4" t="s">
        <v>24</v>
      </c>
      <c r="C24" s="3">
        <v>86.061700000000002</v>
      </c>
      <c r="D24" s="7">
        <v>89.475390000000004</v>
      </c>
      <c r="I24" s="31">
        <f>Table41113141516181926[[#This Row],[IR/2018]]-Table41113141516181926[[#This Row],[IVR/2017]]</f>
        <v>3.4136900000000026</v>
      </c>
      <c r="J24" s="26">
        <f>I24/Table41113141516181926[[#This Row],[IVR/2017]]</f>
        <v>3.9665611996974291E-2</v>
      </c>
    </row>
    <row r="25" spans="1:10" x14ac:dyDescent="0.25">
      <c r="A25" s="24">
        <v>24</v>
      </c>
      <c r="B25" s="4" t="s">
        <v>29</v>
      </c>
      <c r="C25" s="3">
        <v>80.128299999999996</v>
      </c>
      <c r="D25" s="7">
        <v>89.133200000000002</v>
      </c>
      <c r="I25" s="31">
        <f>Table41113141516181926[[#This Row],[IR/2018]]-Table41113141516181926[[#This Row],[IVR/2017]]</f>
        <v>9.0049000000000063</v>
      </c>
      <c r="J25" s="26">
        <f>I25/Table41113141516181926[[#This Row],[IVR/2017]]</f>
        <v>0.11238101894087366</v>
      </c>
    </row>
    <row r="26" spans="1:10" x14ac:dyDescent="0.25">
      <c r="A26" s="24">
        <v>25</v>
      </c>
      <c r="B26" s="4" t="s">
        <v>16</v>
      </c>
      <c r="C26" s="3">
        <v>73.968999999999994</v>
      </c>
      <c r="D26" s="7">
        <v>82.528999999999996</v>
      </c>
      <c r="I26" s="31">
        <f>Table41113141516181926[[#This Row],[IR/2018]]-Table41113141516181926[[#This Row],[IVR/2017]]</f>
        <v>8.5600000000000023</v>
      </c>
      <c r="J26" s="26">
        <f>I26/Table41113141516181926[[#This Row],[IVR/2017]]</f>
        <v>0.11572415471346108</v>
      </c>
    </row>
    <row r="27" spans="1:10" x14ac:dyDescent="0.25">
      <c r="A27" s="24">
        <v>26</v>
      </c>
      <c r="B27" s="4" t="s">
        <v>7</v>
      </c>
      <c r="C27" s="3">
        <v>48.997</v>
      </c>
      <c r="D27" s="7">
        <v>51.774500000000003</v>
      </c>
      <c r="I27" s="31">
        <f>Table41113141516181926[[#This Row],[IR/2018]]-Table41113141516181926[[#This Row],[IVR/2017]]</f>
        <v>2.7775000000000034</v>
      </c>
      <c r="J27" s="26">
        <f>I27/Table41113141516181926[[#This Row],[IVR/2017]]</f>
        <v>5.6687144110864E-2</v>
      </c>
    </row>
    <row r="28" spans="1:10" x14ac:dyDescent="0.25">
      <c r="A28" s="24">
        <v>27</v>
      </c>
      <c r="B28" s="4" t="s">
        <v>11</v>
      </c>
      <c r="C28" s="3">
        <v>47.094110000000001</v>
      </c>
      <c r="D28" s="7">
        <v>47.720100000000002</v>
      </c>
      <c r="I28" s="31">
        <f>Table41113141516181926[[#This Row],[IR/2018]]-Table41113141516181926[[#This Row],[IVR/2017]]</f>
        <v>0.6259900000000016</v>
      </c>
      <c r="J28" s="26">
        <f>I28/Table41113141516181926[[#This Row],[IVR/2017]]</f>
        <v>1.3292320419687337E-2</v>
      </c>
    </row>
    <row r="29" spans="1:10" x14ac:dyDescent="0.25">
      <c r="A29" s="24">
        <v>28</v>
      </c>
      <c r="B29" s="4" t="s">
        <v>9</v>
      </c>
      <c r="C29" s="3">
        <v>2.6617999999999999</v>
      </c>
      <c r="D29" s="7">
        <v>3.9359999999999999</v>
      </c>
      <c r="I29" s="31">
        <f>Table41113141516181926[[#This Row],[IR/2018]]-Table41113141516181926[[#This Row],[IVR/2017]]</f>
        <v>1.2742</v>
      </c>
      <c r="J29" s="26">
        <f>I29/Table41113141516181926[[#This Row],[IVR/2017]]</f>
        <v>0.47869862499060789</v>
      </c>
    </row>
    <row r="30" spans="1:10" x14ac:dyDescent="0.25">
      <c r="A30" s="24">
        <v>29</v>
      </c>
      <c r="B30" s="4" t="s">
        <v>17</v>
      </c>
      <c r="C30" s="3">
        <v>1.18407</v>
      </c>
      <c r="D30" s="7">
        <v>0.6099</v>
      </c>
      <c r="I30" s="31">
        <f>Table41113141516181926[[#This Row],[IR/2018]]-Table41113141516181926[[#This Row],[IVR/2017]]</f>
        <v>-0.57416999999999996</v>
      </c>
      <c r="J30" s="26">
        <f>I30/Table41113141516181926[[#This Row],[IVR/2017]]</f>
        <v>-0.48491220958220371</v>
      </c>
    </row>
    <row r="31" spans="1:10" x14ac:dyDescent="0.25">
      <c r="A31" s="24">
        <v>30</v>
      </c>
      <c r="B31" s="4" t="s">
        <v>15</v>
      </c>
      <c r="C31" s="3">
        <v>32.559899999999999</v>
      </c>
      <c r="D31" s="7"/>
      <c r="I31" s="31">
        <f>Table41113141516181926[[#This Row],[IR/2018]]-Table41113141516181926[[#This Row],[IVR/2017]]</f>
        <v>-32.559899999999999</v>
      </c>
      <c r="J31" s="26">
        <f>I31/Table41113141516181926[[#This Row],[IVR/2017]]</f>
        <v>-1</v>
      </c>
    </row>
    <row r="32" spans="1:10" x14ac:dyDescent="0.25">
      <c r="I32" s="31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selection activeCell="D1" sqref="D1"/>
    </sheetView>
  </sheetViews>
  <sheetFormatPr defaultRowHeight="15" x14ac:dyDescent="0.25"/>
  <cols>
    <col min="2" max="2" width="31.140625" customWidth="1"/>
    <col min="3" max="3" width="17.85546875" customWidth="1"/>
    <col min="4" max="4" width="23.28515625" customWidth="1"/>
  </cols>
  <sheetData>
    <row r="1" spans="1:4" ht="60" x14ac:dyDescent="0.25">
      <c r="A1" s="35" t="s">
        <v>52</v>
      </c>
      <c r="B1" s="13" t="s">
        <v>51</v>
      </c>
      <c r="C1" s="18" t="s">
        <v>56</v>
      </c>
      <c r="D1" s="18" t="s">
        <v>55</v>
      </c>
    </row>
    <row r="2" spans="1:4" x14ac:dyDescent="0.25">
      <c r="A2" s="12">
        <v>1</v>
      </c>
      <c r="B2" s="11" t="s">
        <v>9</v>
      </c>
      <c r="C2" s="15">
        <v>0.47869862499060789</v>
      </c>
      <c r="D2" s="19">
        <v>1.2742</v>
      </c>
    </row>
    <row r="3" spans="1:4" x14ac:dyDescent="0.25">
      <c r="A3" s="12">
        <v>2</v>
      </c>
      <c r="B3" s="11" t="s">
        <v>28</v>
      </c>
      <c r="C3" s="27">
        <v>0.34130527254781318</v>
      </c>
      <c r="D3" s="28">
        <v>82.644000000000034</v>
      </c>
    </row>
    <row r="4" spans="1:4" x14ac:dyDescent="0.25">
      <c r="A4" s="12">
        <v>3</v>
      </c>
      <c r="B4" s="11" t="s">
        <v>22</v>
      </c>
      <c r="C4" s="27">
        <v>0.27243177449182621</v>
      </c>
      <c r="D4" s="28">
        <v>318.99306999999999</v>
      </c>
    </row>
    <row r="5" spans="1:4" x14ac:dyDescent="0.25">
      <c r="A5" s="12">
        <v>4</v>
      </c>
      <c r="B5" s="11" t="s">
        <v>12</v>
      </c>
      <c r="C5" s="27">
        <v>0.25691181442459632</v>
      </c>
      <c r="D5" s="28">
        <v>37.235000000000014</v>
      </c>
    </row>
    <row r="6" spans="1:4" x14ac:dyDescent="0.25">
      <c r="A6" s="12">
        <v>5</v>
      </c>
      <c r="B6" s="11" t="s">
        <v>14</v>
      </c>
      <c r="C6" s="27">
        <v>0.12168779801143977</v>
      </c>
      <c r="D6" s="28">
        <v>24.551000000000016</v>
      </c>
    </row>
    <row r="7" spans="1:4" x14ac:dyDescent="0.25">
      <c r="A7" s="12">
        <v>6</v>
      </c>
      <c r="B7" s="11" t="s">
        <v>16</v>
      </c>
      <c r="C7" s="27">
        <v>0.11572415471346108</v>
      </c>
      <c r="D7" s="28">
        <v>8.5600000000000023</v>
      </c>
    </row>
    <row r="8" spans="1:4" x14ac:dyDescent="0.25">
      <c r="A8" s="12">
        <v>7</v>
      </c>
      <c r="B8" s="11" t="s">
        <v>29</v>
      </c>
      <c r="C8" s="27">
        <v>0.11238101894087366</v>
      </c>
      <c r="D8" s="28">
        <v>9.0049000000000063</v>
      </c>
    </row>
    <row r="9" spans="1:4" x14ac:dyDescent="0.25">
      <c r="A9" s="12">
        <v>8</v>
      </c>
      <c r="B9" s="11" t="s">
        <v>27</v>
      </c>
      <c r="C9" s="27">
        <v>9.0798865743265317E-2</v>
      </c>
      <c r="D9" s="28">
        <v>20.813369999999992</v>
      </c>
    </row>
    <row r="10" spans="1:4" x14ac:dyDescent="0.25">
      <c r="A10" s="12">
        <v>9</v>
      </c>
      <c r="B10" s="11" t="s">
        <v>0</v>
      </c>
      <c r="C10" s="27">
        <v>7.0985330715455972E-2</v>
      </c>
      <c r="D10" s="28">
        <v>28.381000000000029</v>
      </c>
    </row>
    <row r="11" spans="1:4" x14ac:dyDescent="0.25">
      <c r="A11" s="12">
        <v>10</v>
      </c>
      <c r="B11" s="11" t="s">
        <v>2</v>
      </c>
      <c r="C11" s="27">
        <v>6.9149947835399905E-2</v>
      </c>
      <c r="D11" s="28">
        <v>14.979399999999998</v>
      </c>
    </row>
    <row r="12" spans="1:4" x14ac:dyDescent="0.25">
      <c r="A12" s="12">
        <v>11</v>
      </c>
      <c r="B12" s="11" t="s">
        <v>7</v>
      </c>
      <c r="C12" s="27">
        <v>5.6687144110864E-2</v>
      </c>
      <c r="D12" s="28">
        <v>2.7775000000000034</v>
      </c>
    </row>
    <row r="13" spans="1:4" x14ac:dyDescent="0.25">
      <c r="A13" s="12">
        <v>12</v>
      </c>
      <c r="B13" s="11" t="s">
        <v>18</v>
      </c>
      <c r="C13" s="27">
        <v>5.4582204989259392E-2</v>
      </c>
      <c r="D13" s="28">
        <v>154.0300000000002</v>
      </c>
    </row>
    <row r="14" spans="1:4" x14ac:dyDescent="0.25">
      <c r="A14" s="12">
        <v>13</v>
      </c>
      <c r="B14" s="11" t="s">
        <v>10</v>
      </c>
      <c r="C14" s="27">
        <v>5.3384682557513434E-2</v>
      </c>
      <c r="D14" s="28">
        <v>25.186999999999955</v>
      </c>
    </row>
    <row r="15" spans="1:4" x14ac:dyDescent="0.25">
      <c r="A15" s="12">
        <v>14</v>
      </c>
      <c r="B15" s="11" t="s">
        <v>24</v>
      </c>
      <c r="C15" s="27">
        <v>3.9665611996974291E-2</v>
      </c>
      <c r="D15" s="28">
        <v>3.4136900000000026</v>
      </c>
    </row>
    <row r="16" spans="1:4" x14ac:dyDescent="0.25">
      <c r="A16" s="12">
        <v>15</v>
      </c>
      <c r="B16" s="11" t="s">
        <v>13</v>
      </c>
      <c r="C16" s="27">
        <v>3.3054651262775868E-2</v>
      </c>
      <c r="D16" s="28">
        <v>78.074249999999665</v>
      </c>
    </row>
    <row r="17" spans="1:4" x14ac:dyDescent="0.25">
      <c r="A17" s="12">
        <v>16</v>
      </c>
      <c r="B17" s="11" t="s">
        <v>8</v>
      </c>
      <c r="C17" s="27">
        <v>3.2008414526129382E-2</v>
      </c>
      <c r="D17" s="28">
        <v>2.8910000000000053</v>
      </c>
    </row>
    <row r="18" spans="1:4" x14ac:dyDescent="0.25">
      <c r="A18" s="12">
        <v>17</v>
      </c>
      <c r="B18" s="11" t="s">
        <v>3</v>
      </c>
      <c r="C18" s="27">
        <v>2.949678992862519E-2</v>
      </c>
      <c r="D18" s="28">
        <v>4.1119999999999948</v>
      </c>
    </row>
    <row r="19" spans="1:4" x14ac:dyDescent="0.25">
      <c r="A19" s="12">
        <v>18</v>
      </c>
      <c r="B19" s="11" t="s">
        <v>11</v>
      </c>
      <c r="C19" s="27">
        <v>1.3292320419687337E-2</v>
      </c>
      <c r="D19" s="28">
        <v>0.6259900000000016</v>
      </c>
    </row>
    <row r="20" spans="1:4" x14ac:dyDescent="0.25">
      <c r="A20" s="12">
        <v>19</v>
      </c>
      <c r="B20" s="11" t="s">
        <v>4</v>
      </c>
      <c r="C20" s="27">
        <v>-9.1570165441935485E-4</v>
      </c>
      <c r="D20" s="28">
        <v>-0.30163999999996349</v>
      </c>
    </row>
    <row r="21" spans="1:4" x14ac:dyDescent="0.25">
      <c r="A21" s="12">
        <v>20</v>
      </c>
      <c r="B21" s="11" t="s">
        <v>20</v>
      </c>
      <c r="C21" s="27">
        <v>-1.1392477445973721E-2</v>
      </c>
      <c r="D21" s="28">
        <v>-2.5900000000000034</v>
      </c>
    </row>
    <row r="22" spans="1:4" x14ac:dyDescent="0.25">
      <c r="A22" s="12">
        <v>21</v>
      </c>
      <c r="B22" s="11" t="s">
        <v>23</v>
      </c>
      <c r="C22" s="27">
        <v>-5.8483415196167572E-2</v>
      </c>
      <c r="D22" s="28">
        <v>-19.288999999999987</v>
      </c>
    </row>
    <row r="23" spans="1:4" x14ac:dyDescent="0.25">
      <c r="A23" s="12">
        <v>22</v>
      </c>
      <c r="B23" s="11" t="s">
        <v>6</v>
      </c>
      <c r="C23" s="27">
        <v>-6.7396901169398574E-2</v>
      </c>
      <c r="D23" s="28">
        <v>-42.369500000000016</v>
      </c>
    </row>
    <row r="24" spans="1:4" x14ac:dyDescent="0.25">
      <c r="A24" s="12">
        <v>23</v>
      </c>
      <c r="B24" s="11" t="s">
        <v>21</v>
      </c>
      <c r="C24" s="27">
        <v>-6.8602191021811879E-2</v>
      </c>
      <c r="D24" s="28">
        <v>-24.415999999999997</v>
      </c>
    </row>
    <row r="25" spans="1:4" x14ac:dyDescent="0.25">
      <c r="A25" s="12">
        <v>24</v>
      </c>
      <c r="B25" s="11" t="s">
        <v>19</v>
      </c>
      <c r="C25" s="27">
        <v>-0.12950310505029075</v>
      </c>
      <c r="D25" s="28">
        <v>-74.509999999999934</v>
      </c>
    </row>
    <row r="26" spans="1:4" x14ac:dyDescent="0.25">
      <c r="A26" s="12">
        <v>25</v>
      </c>
      <c r="B26" s="11" t="s">
        <v>1</v>
      </c>
      <c r="C26" s="27">
        <v>-0.13323581631128539</v>
      </c>
      <c r="D26" s="28">
        <v>-38.34699999999998</v>
      </c>
    </row>
    <row r="27" spans="1:4" x14ac:dyDescent="0.25">
      <c r="A27" s="12">
        <v>26</v>
      </c>
      <c r="B27" s="11" t="s">
        <v>5</v>
      </c>
      <c r="C27" s="27">
        <v>-0.1580801348559597</v>
      </c>
      <c r="D27" s="28">
        <v>-34.509999999999991</v>
      </c>
    </row>
    <row r="28" spans="1:4" x14ac:dyDescent="0.25">
      <c r="A28" s="12">
        <v>27</v>
      </c>
      <c r="B28" s="11" t="s">
        <v>25</v>
      </c>
      <c r="C28" s="27">
        <v>-0.17390956890179168</v>
      </c>
      <c r="D28" s="28">
        <v>-896.58399999999983</v>
      </c>
    </row>
    <row r="29" spans="1:4" x14ac:dyDescent="0.25">
      <c r="A29" s="12">
        <v>28</v>
      </c>
      <c r="B29" s="11" t="s">
        <v>26</v>
      </c>
      <c r="C29" s="27">
        <v>-0.26260455361501106</v>
      </c>
      <c r="D29" s="28">
        <v>-63.482550000000003</v>
      </c>
    </row>
    <row r="30" spans="1:4" x14ac:dyDescent="0.25">
      <c r="A30" s="12">
        <v>29</v>
      </c>
      <c r="B30" s="11" t="s">
        <v>17</v>
      </c>
      <c r="C30" s="27">
        <v>-0.48491220958220371</v>
      </c>
      <c r="D30" s="28">
        <v>-0.57416999999999996</v>
      </c>
    </row>
    <row r="31" spans="1:4" x14ac:dyDescent="0.25">
      <c r="A31" s="12">
        <v>30</v>
      </c>
      <c r="B31" s="11" t="s">
        <v>15</v>
      </c>
      <c r="C31" s="27"/>
      <c r="D31" s="28"/>
    </row>
  </sheetData>
  <conditionalFormatting sqref="C2:D19 C21:D3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{D8BB5375-C954-4182-A64C-5D84CA54E079}</x14:id>
        </ext>
      </extLst>
    </cfRule>
  </conditionalFormatting>
  <conditionalFormatting sqref="C2:C19 C21:C3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{A70E7C00-C00C-4E50-8D8C-1D73BEBE7A46}</x14:id>
        </ext>
      </extLst>
    </cfRule>
  </conditionalFormatting>
  <conditionalFormatting sqref="C20:D2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{0FD2D8ED-520F-457E-BF21-3E327E3CC0C9}</x14:id>
        </ext>
      </extLst>
    </cfRule>
  </conditionalFormatting>
  <conditionalFormatting sqref="C2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{1F57A552-23AB-4406-ADA1-283012ACB8FC}</x14:id>
        </ext>
      </extLst>
    </cfRule>
  </conditionalFormatting>
  <conditionalFormatting sqref="C2:C3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{B3D10201-4310-40B1-B7E7-DC785631898F}</x14:id>
        </ext>
      </extLst>
    </cfRule>
  </conditionalFormatting>
  <conditionalFormatting sqref="D2:D3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{C9533ECE-D7E4-43CB-9477-25998490CD78}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BB5375-C954-4182-A64C-5D84CA54E0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C2:D19 C21:D31</xm:sqref>
        </x14:conditionalFormatting>
        <x14:conditionalFormatting xmlns:xm="http://schemas.microsoft.com/office/excel/2006/main">
          <x14:cfRule type="dataBar" id="{A70E7C00-C00C-4E50-8D8C-1D73BEBE7A4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C21:C31</xm:sqref>
        </x14:conditionalFormatting>
        <x14:conditionalFormatting xmlns:xm="http://schemas.microsoft.com/office/excel/2006/main">
          <x14:cfRule type="dataBar" id="{0FD2D8ED-520F-457E-BF21-3E327E3CC0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C20:D20</xm:sqref>
        </x14:conditionalFormatting>
        <x14:conditionalFormatting xmlns:xm="http://schemas.microsoft.com/office/excel/2006/main">
          <x14:cfRule type="dataBar" id="{1F57A552-23AB-4406-ADA1-283012ACB8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C20</xm:sqref>
        </x14:conditionalFormatting>
        <x14:conditionalFormatting xmlns:xm="http://schemas.microsoft.com/office/excel/2006/main">
          <x14:cfRule type="dataBar" id="{B3D10201-4310-40B1-B7E7-DC78563189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C2:C30</xm:sqref>
        </x14:conditionalFormatting>
        <x14:conditionalFormatting xmlns:xm="http://schemas.microsoft.com/office/excel/2006/main">
          <x14:cfRule type="dataBar" id="{C9533ECE-D7E4-43CB-9477-25998490CD7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70" zoomScaleNormal="70" workbookViewId="0">
      <pane xSplit="2" ySplit="1" topLeftCell="C3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ColWidth="9.140625" defaultRowHeight="15" x14ac:dyDescent="0.25"/>
  <cols>
    <col min="1" max="1" width="9.140625" style="1"/>
    <col min="2" max="2" width="40.140625" style="1" customWidth="1"/>
    <col min="3" max="3" width="20.7109375" style="1" customWidth="1"/>
    <col min="4" max="4" width="21.42578125" style="1" customWidth="1"/>
    <col min="5" max="5" width="21" style="1" customWidth="1"/>
    <col min="6" max="6" width="19" style="1" customWidth="1"/>
    <col min="7" max="8" width="9.140625" style="1"/>
    <col min="9" max="9" width="12.140625" style="1" hidden="1" customWidth="1"/>
    <col min="10" max="10" width="15.85546875" style="1" hidden="1" customWidth="1"/>
    <col min="11" max="16384" width="9.140625" style="1"/>
  </cols>
  <sheetData>
    <row r="1" spans="1:10" x14ac:dyDescent="0.25">
      <c r="A1" s="35" t="s">
        <v>52</v>
      </c>
      <c r="B1" s="1" t="s">
        <v>51</v>
      </c>
      <c r="C1" s="1" t="s">
        <v>35</v>
      </c>
      <c r="D1" s="1" t="s">
        <v>36</v>
      </c>
    </row>
    <row r="2" spans="1:10" x14ac:dyDescent="0.25">
      <c r="A2" s="1">
        <v>1</v>
      </c>
      <c r="B2" s="4" t="s">
        <v>25</v>
      </c>
      <c r="C2" s="3">
        <v>948.18600000000004</v>
      </c>
      <c r="D2" s="7">
        <v>1095.444</v>
      </c>
      <c r="I2" s="24">
        <f>Table41113141516181924[[#This Row],[IR/2018]]-Table41113141516181924[[#This Row],[IVR/2017]]</f>
        <v>147.25799999999992</v>
      </c>
      <c r="J2" s="24">
        <f>I2/Table41113141516181924[[#This Row],[IVR/2017]]</f>
        <v>0.15530497180932845</v>
      </c>
    </row>
    <row r="3" spans="1:10" x14ac:dyDescent="0.25">
      <c r="A3" s="1">
        <v>2</v>
      </c>
      <c r="B3" s="4" t="s">
        <v>18</v>
      </c>
      <c r="C3" s="3">
        <v>402.71100000000001</v>
      </c>
      <c r="D3" s="7">
        <v>409.12099999999998</v>
      </c>
      <c r="I3" s="24">
        <f>Table41113141516181924[[#This Row],[IR/2018]]-Table41113141516181924[[#This Row],[IVR/2017]]</f>
        <v>6.4099999999999682</v>
      </c>
      <c r="J3" s="24">
        <f>I3/Table41113141516181924[[#This Row],[IVR/2017]]</f>
        <v>1.5917121707626481E-2</v>
      </c>
    </row>
    <row r="4" spans="1:10" x14ac:dyDescent="0.25">
      <c r="A4" s="1">
        <v>3</v>
      </c>
      <c r="B4" s="4" t="s">
        <v>22</v>
      </c>
      <c r="C4" s="3">
        <v>259.839</v>
      </c>
      <c r="D4" s="7">
        <v>266.84300000000002</v>
      </c>
      <c r="I4" s="24">
        <f>Table41113141516181924[[#This Row],[IR/2018]]-Table41113141516181924[[#This Row],[IVR/2017]]</f>
        <v>7.0040000000000191</v>
      </c>
      <c r="J4" s="24">
        <f>I4/Table41113141516181924[[#This Row],[IVR/2017]]</f>
        <v>2.695515299858766E-2</v>
      </c>
    </row>
    <row r="5" spans="1:10" x14ac:dyDescent="0.25">
      <c r="A5" s="24">
        <v>4</v>
      </c>
      <c r="B5" s="4" t="s">
        <v>13</v>
      </c>
      <c r="C5" s="3">
        <v>325.94400000000002</v>
      </c>
      <c r="D5" s="7">
        <v>251.77784</v>
      </c>
      <c r="I5" s="24">
        <f>Table41113141516181924[[#This Row],[IR/2018]]-Table41113141516181924[[#This Row],[IVR/2017]]</f>
        <v>-74.166160000000019</v>
      </c>
      <c r="J5" s="24">
        <f>I5/Table41113141516181924[[#This Row],[IVR/2017]]</f>
        <v>-0.22754264536239358</v>
      </c>
    </row>
    <row r="6" spans="1:10" x14ac:dyDescent="0.25">
      <c r="A6" s="24">
        <v>5</v>
      </c>
      <c r="B6" s="4" t="s">
        <v>4</v>
      </c>
      <c r="C6" s="3">
        <v>146.47380000000001</v>
      </c>
      <c r="D6" s="7">
        <v>147.15899999999999</v>
      </c>
      <c r="I6" s="24">
        <f>Table41113141516181924[[#This Row],[IR/2018]]-Table41113141516181924[[#This Row],[IVR/2017]]</f>
        <v>0.68519999999998049</v>
      </c>
      <c r="J6" s="24">
        <f>I6/Table41113141516181924[[#This Row],[IVR/2017]]</f>
        <v>4.6779697119893144E-3</v>
      </c>
    </row>
    <row r="7" spans="1:10" x14ac:dyDescent="0.25">
      <c r="A7" s="24">
        <v>6</v>
      </c>
      <c r="B7" s="4" t="s">
        <v>12</v>
      </c>
      <c r="C7" s="3">
        <v>144.31700000000001</v>
      </c>
      <c r="D7" s="7">
        <v>144.68700000000001</v>
      </c>
      <c r="I7" s="24">
        <f>Table41113141516181924[[#This Row],[IR/2018]]-Table41113141516181924[[#This Row],[IVR/2017]]</f>
        <v>0.37000000000000455</v>
      </c>
      <c r="J7" s="24">
        <f>I7/Table41113141516181924[[#This Row],[IVR/2017]]</f>
        <v>2.5638005224610026E-3</v>
      </c>
    </row>
    <row r="8" spans="1:10" x14ac:dyDescent="0.25">
      <c r="A8" s="24">
        <v>7</v>
      </c>
      <c r="B8" s="4" t="s">
        <v>28</v>
      </c>
      <c r="C8" s="3">
        <v>118.7319</v>
      </c>
      <c r="D8" s="7">
        <v>129.52600000000001</v>
      </c>
      <c r="I8" s="24">
        <f>Table41113141516181924[[#This Row],[IR/2018]]-Table41113141516181924[[#This Row],[IVR/2017]]</f>
        <v>10.794100000000014</v>
      </c>
      <c r="J8" s="24">
        <f>I8/Table41113141516181924[[#This Row],[IVR/2017]]</f>
        <v>9.0911541043308619E-2</v>
      </c>
    </row>
    <row r="9" spans="1:10" x14ac:dyDescent="0.25">
      <c r="A9" s="24">
        <v>8</v>
      </c>
      <c r="B9" s="4" t="s">
        <v>27</v>
      </c>
      <c r="C9" s="3">
        <v>74.965900000000005</v>
      </c>
      <c r="D9" s="7">
        <v>99.743660000000006</v>
      </c>
      <c r="I9" s="24">
        <f>Table41113141516181924[[#This Row],[IR/2018]]-Table41113141516181924[[#This Row],[IVR/2017]]</f>
        <v>24.777760000000001</v>
      </c>
      <c r="J9" s="24">
        <f>I9/Table41113141516181924[[#This Row],[IVR/2017]]</f>
        <v>0.33052040994638893</v>
      </c>
    </row>
    <row r="10" spans="1:10" x14ac:dyDescent="0.25">
      <c r="A10" s="24">
        <v>9</v>
      </c>
      <c r="B10" s="4" t="s">
        <v>6</v>
      </c>
      <c r="C10" s="3">
        <v>90.358800000000002</v>
      </c>
      <c r="D10" s="7">
        <v>91.712999999999994</v>
      </c>
      <c r="I10" s="24">
        <f>Table41113141516181924[[#This Row],[IR/2018]]-Table41113141516181924[[#This Row],[IVR/2017]]</f>
        <v>1.3541999999999916</v>
      </c>
      <c r="J10" s="24">
        <f>I10/Table41113141516181924[[#This Row],[IVR/2017]]</f>
        <v>1.4986918816982869E-2</v>
      </c>
    </row>
    <row r="11" spans="1:10" x14ac:dyDescent="0.25">
      <c r="A11" s="24">
        <v>10</v>
      </c>
      <c r="B11" s="4" t="s">
        <v>19</v>
      </c>
      <c r="C11" s="3">
        <v>73.388999999999996</v>
      </c>
      <c r="D11" s="7">
        <v>86.783000000000001</v>
      </c>
      <c r="I11" s="24">
        <f>Table41113141516181924[[#This Row],[IR/2018]]-Table41113141516181924[[#This Row],[IVR/2017]]</f>
        <v>13.394000000000005</v>
      </c>
      <c r="J11" s="24">
        <f>I11/Table41113141516181924[[#This Row],[IVR/2017]]</f>
        <v>0.18250691520527609</v>
      </c>
    </row>
    <row r="12" spans="1:10" x14ac:dyDescent="0.25">
      <c r="A12" s="24">
        <v>11</v>
      </c>
      <c r="B12" s="4" t="s">
        <v>23</v>
      </c>
      <c r="C12" s="3">
        <v>72.619</v>
      </c>
      <c r="D12" s="7">
        <v>73.453999999999994</v>
      </c>
      <c r="I12" s="24">
        <f>Table41113141516181924[[#This Row],[IR/2018]]-Table41113141516181924[[#This Row],[IVR/2017]]</f>
        <v>0.83499999999999375</v>
      </c>
      <c r="J12" s="24">
        <f>I12/Table41113141516181924[[#This Row],[IVR/2017]]</f>
        <v>1.149836819565119E-2</v>
      </c>
    </row>
    <row r="13" spans="1:10" x14ac:dyDescent="0.25">
      <c r="A13" s="24">
        <v>12</v>
      </c>
      <c r="B13" s="4" t="s">
        <v>1</v>
      </c>
      <c r="C13" s="3">
        <v>66.546400000000006</v>
      </c>
      <c r="D13" s="7">
        <v>71.932000000000002</v>
      </c>
      <c r="I13" s="24">
        <f>Table41113141516181924[[#This Row],[IR/2018]]-Table41113141516181924[[#This Row],[IVR/2017]]</f>
        <v>5.3855999999999966</v>
      </c>
      <c r="J13" s="24">
        <f>I13/Table41113141516181924[[#This Row],[IVR/2017]]</f>
        <v>8.0929997715879387E-2</v>
      </c>
    </row>
    <row r="14" spans="1:10" x14ac:dyDescent="0.25">
      <c r="A14" s="24">
        <v>13</v>
      </c>
      <c r="B14" s="4" t="s">
        <v>9</v>
      </c>
      <c r="C14" s="3">
        <v>69.284899999999993</v>
      </c>
      <c r="D14" s="7">
        <v>70.704499999999996</v>
      </c>
      <c r="I14" s="24">
        <f>Table41113141516181924[[#This Row],[IR/2018]]-Table41113141516181924[[#This Row],[IVR/2017]]</f>
        <v>1.4196000000000026</v>
      </c>
      <c r="J14" s="24">
        <f>I14/Table41113141516181924[[#This Row],[IVR/2017]]</f>
        <v>2.0489312967183367E-2</v>
      </c>
    </row>
    <row r="15" spans="1:10" x14ac:dyDescent="0.25">
      <c r="A15" s="24">
        <v>14</v>
      </c>
      <c r="B15" s="4" t="s">
        <v>21</v>
      </c>
      <c r="C15" s="3">
        <v>63.421999999999997</v>
      </c>
      <c r="D15" s="7">
        <v>67.966999999999999</v>
      </c>
      <c r="I15" s="24">
        <f>Table41113141516181924[[#This Row],[IR/2018]]-Table41113141516181924[[#This Row],[IVR/2017]]</f>
        <v>4.5450000000000017</v>
      </c>
      <c r="J15" s="24">
        <f>I15/Table41113141516181924[[#This Row],[IVR/2017]]</f>
        <v>7.1662829932830907E-2</v>
      </c>
    </row>
    <row r="16" spans="1:10" x14ac:dyDescent="0.25">
      <c r="A16" s="24">
        <v>15</v>
      </c>
      <c r="B16" s="4" t="s">
        <v>29</v>
      </c>
      <c r="C16" s="3">
        <v>65.895499999999998</v>
      </c>
      <c r="D16" s="7">
        <v>67.853999999999999</v>
      </c>
      <c r="I16" s="24">
        <f>Table41113141516181924[[#This Row],[IR/2018]]-Table41113141516181924[[#This Row],[IVR/2017]]</f>
        <v>1.9585000000000008</v>
      </c>
      <c r="J16" s="24">
        <f>I16/Table41113141516181924[[#This Row],[IVR/2017]]</f>
        <v>2.9721301151064958E-2</v>
      </c>
    </row>
    <row r="17" spans="1:10" x14ac:dyDescent="0.25">
      <c r="A17" s="24">
        <v>16</v>
      </c>
      <c r="B17" s="4" t="s">
        <v>14</v>
      </c>
      <c r="C17" s="3">
        <v>69.016999999999996</v>
      </c>
      <c r="D17" s="7">
        <v>67.191999999999993</v>
      </c>
      <c r="I17" s="24">
        <f>Table41113141516181924[[#This Row],[IR/2018]]-Table41113141516181924[[#This Row],[IVR/2017]]</f>
        <v>-1.8250000000000028</v>
      </c>
      <c r="J17" s="24">
        <f>I17/Table41113141516181924[[#This Row],[IVR/2017]]</f>
        <v>-2.6442760479302243E-2</v>
      </c>
    </row>
    <row r="18" spans="1:10" x14ac:dyDescent="0.25">
      <c r="A18" s="24">
        <v>17</v>
      </c>
      <c r="B18" s="4" t="s">
        <v>7</v>
      </c>
      <c r="C18" s="3">
        <v>58.911999999999999</v>
      </c>
      <c r="D18" s="7">
        <v>62.2136</v>
      </c>
      <c r="I18" s="24">
        <f>Table41113141516181924[[#This Row],[IR/2018]]-Table41113141516181924[[#This Row],[IVR/2017]]</f>
        <v>3.3016000000000005</v>
      </c>
      <c r="J18" s="24">
        <f>I18/Table41113141516181924[[#This Row],[IVR/2017]]</f>
        <v>5.6042911461162422E-2</v>
      </c>
    </row>
    <row r="19" spans="1:10" x14ac:dyDescent="0.25">
      <c r="A19" s="24">
        <v>18</v>
      </c>
      <c r="B19" s="4" t="s">
        <v>24</v>
      </c>
      <c r="C19" s="3">
        <v>60.277999999999999</v>
      </c>
      <c r="D19" s="7">
        <v>61.597270000000002</v>
      </c>
      <c r="I19" s="24">
        <f>Table41113141516181924[[#This Row],[IR/2018]]-Table41113141516181924[[#This Row],[IVR/2017]]</f>
        <v>1.3192700000000031</v>
      </c>
      <c r="J19" s="24">
        <f>I19/Table41113141516181924[[#This Row],[IVR/2017]]</f>
        <v>2.1886426225156824E-2</v>
      </c>
    </row>
    <row r="20" spans="1:10" x14ac:dyDescent="0.25">
      <c r="A20" s="24">
        <v>19</v>
      </c>
      <c r="B20" s="4" t="s">
        <v>0</v>
      </c>
      <c r="C20" s="3">
        <v>68.863</v>
      </c>
      <c r="D20" s="7">
        <v>60.070999999999998</v>
      </c>
      <c r="I20" s="24"/>
      <c r="J20" s="24">
        <f>I20/Table41113141516181924[[#This Row],[IVR/2017]]</f>
        <v>0</v>
      </c>
    </row>
    <row r="21" spans="1:10" x14ac:dyDescent="0.25">
      <c r="A21" s="24">
        <v>20</v>
      </c>
      <c r="B21" s="4" t="s">
        <v>20</v>
      </c>
      <c r="C21" s="3">
        <v>58.97</v>
      </c>
      <c r="D21" s="7">
        <v>58.94</v>
      </c>
      <c r="I21" s="24">
        <f>Table41113141516181924[[#This Row],[IR/2018]]-Table41113141516181924[[#This Row],[IVR/2017]]</f>
        <v>-3.0000000000001137E-2</v>
      </c>
      <c r="J21" s="24">
        <f>I21/Table41113141516181924[[#This Row],[IVR/2017]]</f>
        <v>-5.087332541970686E-4</v>
      </c>
    </row>
    <row r="22" spans="1:10" x14ac:dyDescent="0.25">
      <c r="A22" s="24">
        <v>21</v>
      </c>
      <c r="B22" s="4" t="s">
        <v>11</v>
      </c>
      <c r="C22" s="3">
        <v>40.117170000000002</v>
      </c>
      <c r="D22" s="7">
        <v>58.23489</v>
      </c>
      <c r="I22" s="24">
        <f>Table41113141516181924[[#This Row],[IR/2018]]-Table41113141516181924[[#This Row],[IVR/2017]]</f>
        <v>18.117719999999998</v>
      </c>
      <c r="J22" s="24">
        <f>I22/Table41113141516181924[[#This Row],[IVR/2017]]</f>
        <v>0.45162009184596019</v>
      </c>
    </row>
    <row r="23" spans="1:10" x14ac:dyDescent="0.25">
      <c r="A23" s="24">
        <v>22</v>
      </c>
      <c r="B23" s="4" t="s">
        <v>16</v>
      </c>
      <c r="C23" s="3">
        <v>56.838999999999999</v>
      </c>
      <c r="D23" s="7">
        <v>57.624000000000002</v>
      </c>
      <c r="I23" s="24">
        <f>Table41113141516181924[[#This Row],[IR/2018]]-Table41113141516181924[[#This Row],[IVR/2017]]</f>
        <v>0.78500000000000369</v>
      </c>
      <c r="J23" s="24">
        <f>I23/Table41113141516181924[[#This Row],[IVR/2017]]</f>
        <v>1.3810939671704353E-2</v>
      </c>
    </row>
    <row r="24" spans="1:10" x14ac:dyDescent="0.25">
      <c r="A24" s="24">
        <v>23</v>
      </c>
      <c r="B24" s="4" t="s">
        <v>8</v>
      </c>
      <c r="C24" s="3">
        <v>53.970999999999997</v>
      </c>
      <c r="D24" s="7">
        <v>54.71</v>
      </c>
      <c r="I24" s="24">
        <f>Table41113141516181924[[#This Row],[IR/2018]]-Table41113141516181924[[#This Row],[IVR/2017]]</f>
        <v>0.73900000000000432</v>
      </c>
      <c r="J24" s="24">
        <f>I24/Table41113141516181924[[#This Row],[IVR/2017]]</f>
        <v>1.3692538585536759E-2</v>
      </c>
    </row>
    <row r="25" spans="1:10" x14ac:dyDescent="0.25">
      <c r="A25" s="24">
        <v>24</v>
      </c>
      <c r="B25" s="4" t="s">
        <v>5</v>
      </c>
      <c r="C25" s="3">
        <v>54.454999999999998</v>
      </c>
      <c r="D25" s="7">
        <v>54.646999999999998</v>
      </c>
      <c r="I25" s="24">
        <f>Table41113141516181924[[#This Row],[IR/2018]]-Table41113141516181924[[#This Row],[IVR/2017]]</f>
        <v>0.19200000000000017</v>
      </c>
      <c r="J25" s="24">
        <f>I25/Table41113141516181924[[#This Row],[IVR/2017]]</f>
        <v>3.5258470296575186E-3</v>
      </c>
    </row>
    <row r="26" spans="1:10" x14ac:dyDescent="0.25">
      <c r="A26" s="24">
        <v>25</v>
      </c>
      <c r="B26" s="4" t="s">
        <v>10</v>
      </c>
      <c r="C26" s="3">
        <v>37.698999999999998</v>
      </c>
      <c r="D26" s="7">
        <v>48.029000000000003</v>
      </c>
      <c r="I26" s="24">
        <f>Table41113141516181924[[#This Row],[IR/2018]]-Table41113141516181924[[#This Row],[IVR/2017]]</f>
        <v>10.330000000000005</v>
      </c>
      <c r="J26" s="24">
        <f>I26/Table41113141516181924[[#This Row],[IVR/2017]]</f>
        <v>0.27401257327780593</v>
      </c>
    </row>
    <row r="27" spans="1:10" x14ac:dyDescent="0.25">
      <c r="A27" s="24">
        <v>26</v>
      </c>
      <c r="B27" s="4" t="s">
        <v>2</v>
      </c>
      <c r="C27" s="3">
        <v>47.174300000000002</v>
      </c>
      <c r="D27" s="7">
        <v>43.875149999999998</v>
      </c>
      <c r="I27" s="24">
        <f>Table41113141516181924[[#This Row],[IR/2018]]-Table41113141516181924[[#This Row],[IVR/2017]]</f>
        <v>-3.2991500000000045</v>
      </c>
      <c r="J27" s="24">
        <f>I27/Table41113141516181924[[#This Row],[IVR/2017]]</f>
        <v>-6.9935324954477421E-2</v>
      </c>
    </row>
    <row r="28" spans="1:10" x14ac:dyDescent="0.25">
      <c r="A28" s="24">
        <v>27</v>
      </c>
      <c r="B28" s="4" t="s">
        <v>3</v>
      </c>
      <c r="C28" s="3">
        <v>45.064678000000001</v>
      </c>
      <c r="D28" s="7">
        <v>37.11</v>
      </c>
      <c r="I28" s="24">
        <f>Table41113141516181924[[#This Row],[IR/2018]]-Table41113141516181924[[#This Row],[IVR/2017]]</f>
        <v>-7.9546780000000012</v>
      </c>
      <c r="J28" s="24">
        <f>I28/Table41113141516181924[[#This Row],[IVR/2017]]</f>
        <v>-0.1765169164195515</v>
      </c>
    </row>
    <row r="29" spans="1:10" x14ac:dyDescent="0.25">
      <c r="A29" s="24">
        <v>28</v>
      </c>
      <c r="B29" s="4" t="s">
        <v>26</v>
      </c>
      <c r="C29" s="3">
        <v>36.587299999999999</v>
      </c>
      <c r="D29" s="7">
        <v>36.171550000000003</v>
      </c>
      <c r="I29" s="24">
        <f>Table41113141516181924[[#This Row],[IR/2018]]-Table41113141516181924[[#This Row],[IVR/2017]]</f>
        <v>-0.41574999999999562</v>
      </c>
      <c r="J29" s="24">
        <f>I29/Table41113141516181924[[#This Row],[IVR/2017]]</f>
        <v>-1.1363232597103248E-2</v>
      </c>
    </row>
    <row r="30" spans="1:10" x14ac:dyDescent="0.25">
      <c r="A30" s="24">
        <v>29</v>
      </c>
      <c r="B30" s="4" t="s">
        <v>17</v>
      </c>
      <c r="C30" s="3">
        <v>10.212</v>
      </c>
      <c r="D30" s="7">
        <v>10.22386</v>
      </c>
      <c r="I30" s="24">
        <f>Table41113141516181924[[#This Row],[IR/2018]]-Table41113141516181924[[#This Row],[IVR/2017]]</f>
        <v>1.1860000000000426E-2</v>
      </c>
      <c r="J30" s="24">
        <f>I30/Table41113141516181924[[#This Row],[IVR/2017]]</f>
        <v>1.1613787700744641E-3</v>
      </c>
    </row>
    <row r="31" spans="1:10" x14ac:dyDescent="0.25">
      <c r="A31" s="24">
        <v>30</v>
      </c>
      <c r="B31" s="4" t="s">
        <v>15</v>
      </c>
      <c r="C31" s="3">
        <v>72.876999999999995</v>
      </c>
      <c r="D31" s="7"/>
      <c r="I31" s="24">
        <f>Table41113141516181924[[#This Row],[IR/2018]]-Table41113141516181924[[#This Row],[IVR/2017]]</f>
        <v>-72.876999999999995</v>
      </c>
      <c r="J31" s="24">
        <f>I31/Table41113141516181924[[#This Row],[IVR/2017]]</f>
        <v>-1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2018-th year I quarter</vt:lpstr>
      <vt:lpstr>Results of 2017</vt:lpstr>
      <vt:lpstr>Assets</vt:lpstr>
      <vt:lpstr>Dynamics-Assets</vt:lpstr>
      <vt:lpstr>Loan Portfolio</vt:lpstr>
      <vt:lpstr>Dynamics Loan Portfolio</vt:lpstr>
      <vt:lpstr>Deposit Portfolio</vt:lpstr>
      <vt:lpstr>Dynamics - Deposit</vt:lpstr>
      <vt:lpstr>Balance Loan</vt:lpstr>
      <vt:lpstr>Dynamic Balance Capital</vt:lpstr>
      <vt:lpstr>Pure Profit</vt:lpstr>
      <vt:lpstr>Pure Operation Profit</vt:lpstr>
      <vt:lpstr>İnterest incomes</vt:lpstr>
      <vt:lpstr>İnterest expenses</vt:lpstr>
      <vt:lpstr>Non-interest incomes</vt:lpstr>
      <vt:lpstr>Non-interest expenses</vt:lpstr>
      <vt:lpstr>Reserve allocations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Redaktor</dc:creator>
  <cp:lastModifiedBy>user</cp:lastModifiedBy>
  <dcterms:created xsi:type="dcterms:W3CDTF">2017-08-07T11:39:20Z</dcterms:created>
  <dcterms:modified xsi:type="dcterms:W3CDTF">2018-06-08T10:41:09Z</dcterms:modified>
</cp:coreProperties>
</file>