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\Desktop\Bank sektoru 2018 II rub\"/>
    </mc:Choice>
  </mc:AlternateContent>
  <bookViews>
    <workbookView xWindow="0" yWindow="0" windowWidth="17280" windowHeight="8895" tabRatio="736"/>
  </bookViews>
  <sheets>
    <sheet name="2018-ci il 2-ci Rüb" sheetId="22" r:id="rId1"/>
    <sheet name="2018-ci il 1-ci Rüb" sheetId="27" r:id="rId2"/>
    <sheet name="Aktivlər" sheetId="6" r:id="rId3"/>
    <sheet name="Dinamika  - Aktivlər" sheetId="23" r:id="rId4"/>
    <sheet name="Kredit Portfeli" sheetId="9" r:id="rId5"/>
    <sheet name="Dinamika - Kredit Portfeli" sheetId="24" r:id="rId6"/>
    <sheet name="Depozit Portfeli" sheetId="11" r:id="rId7"/>
    <sheet name="Dinamika - Depozit" sheetId="25" r:id="rId8"/>
    <sheet name="Balans Kapitalı" sheetId="13" r:id="rId9"/>
    <sheet name="Dinamika  - Balans Kapitalı" sheetId="26" r:id="rId10"/>
    <sheet name="Xalis Mənfəət" sheetId="15" r:id="rId11"/>
    <sheet name="Xalis Əməliyyat Mənfəəti" sheetId="16" r:id="rId12"/>
    <sheet name="Faiz Gəlirləri" sheetId="17" r:id="rId13"/>
    <sheet name="Faiz Xərcləri" sheetId="18" r:id="rId14"/>
    <sheet name="Qeyri-Faiz Gəlirləri" sheetId="19" r:id="rId15"/>
    <sheet name="Qeyri-Faiz Xərcləri" sheetId="20" r:id="rId16"/>
    <sheet name="Ehtiyat ayırmaları" sheetId="21" r:id="rId17"/>
  </sheets>
  <calcPr calcId="152511"/>
</workbook>
</file>

<file path=xl/calcChain.xml><?xml version="1.0" encoding="utf-8"?>
<calcChain xmlns="http://schemas.openxmlformats.org/spreadsheetml/2006/main">
  <c r="D13" i="20" l="1"/>
  <c r="D30" i="20"/>
  <c r="D20" i="20"/>
  <c r="D26" i="19"/>
  <c r="D28" i="19"/>
  <c r="D18" i="19"/>
  <c r="D9" i="16"/>
  <c r="D20" i="16"/>
  <c r="D31" i="16"/>
  <c r="D18" i="16"/>
  <c r="D27" i="16"/>
  <c r="D28" i="11"/>
  <c r="D2" i="11"/>
  <c r="C15" i="20" l="1"/>
  <c r="C13" i="20"/>
  <c r="C9" i="19"/>
  <c r="C12" i="17"/>
  <c r="C7" i="11"/>
  <c r="C2" i="11"/>
  <c r="H19" i="22"/>
  <c r="L19" i="22"/>
  <c r="H21" i="22" l="1"/>
  <c r="H13" i="22"/>
  <c r="K13" i="22"/>
  <c r="H12" i="22"/>
  <c r="L12" i="22"/>
  <c r="K12" i="22"/>
  <c r="E10" i="22"/>
  <c r="L5" i="22"/>
  <c r="K5" i="22"/>
  <c r="H5" i="22"/>
  <c r="E8" i="22"/>
  <c r="P31" i="22" l="1"/>
  <c r="O31" i="22"/>
  <c r="Q31" i="22" s="1"/>
  <c r="P30" i="22"/>
  <c r="O30" i="22"/>
  <c r="Q30" i="22" s="1"/>
  <c r="P29" i="22"/>
  <c r="O29" i="22"/>
  <c r="Q29" i="22" s="1"/>
  <c r="P28" i="22"/>
  <c r="O28" i="22"/>
  <c r="Q28" i="22" s="1"/>
  <c r="P27" i="22"/>
  <c r="O27" i="22"/>
  <c r="Q27" i="22" s="1"/>
  <c r="P26" i="22"/>
  <c r="O26" i="22"/>
  <c r="Q26" i="22" s="1"/>
  <c r="P25" i="22"/>
  <c r="O25" i="22"/>
  <c r="P24" i="22"/>
  <c r="O24" i="22"/>
  <c r="Q24" i="22" s="1"/>
  <c r="P23" i="22"/>
  <c r="O23" i="22"/>
  <c r="Q23" i="22" s="1"/>
  <c r="P22" i="22"/>
  <c r="O22" i="22"/>
  <c r="Q22" i="22" s="1"/>
  <c r="P21" i="22"/>
  <c r="O21" i="22"/>
  <c r="Q21" i="22" s="1"/>
  <c r="P20" i="22"/>
  <c r="O20" i="22"/>
  <c r="Q20" i="22" s="1"/>
  <c r="P19" i="22"/>
  <c r="O19" i="22"/>
  <c r="Q19" i="22" s="1"/>
  <c r="P18" i="22"/>
  <c r="O18" i="22"/>
  <c r="Q18" i="22" s="1"/>
  <c r="P17" i="22"/>
  <c r="O17" i="22"/>
  <c r="Q17" i="22" s="1"/>
  <c r="O16" i="22"/>
  <c r="Q16" i="22" s="1"/>
  <c r="P15" i="22"/>
  <c r="O15" i="22"/>
  <c r="Q15" i="22" s="1"/>
  <c r="P14" i="22"/>
  <c r="O14" i="22"/>
  <c r="Q14" i="22" s="1"/>
  <c r="O13" i="22"/>
  <c r="Q13" i="22" s="1"/>
  <c r="P13" i="22"/>
  <c r="P12" i="22"/>
  <c r="O12" i="22"/>
  <c r="Q12" i="22" s="1"/>
  <c r="P11" i="22"/>
  <c r="O11" i="22"/>
  <c r="Q11" i="22" s="1"/>
  <c r="P10" i="22"/>
  <c r="O10" i="22"/>
  <c r="Q10" i="22" s="1"/>
  <c r="P9" i="22"/>
  <c r="O9" i="22"/>
  <c r="Q9" i="22" s="1"/>
  <c r="P8" i="22"/>
  <c r="O8" i="22"/>
  <c r="Q8" i="22" s="1"/>
  <c r="P7" i="22"/>
  <c r="O7" i="22"/>
  <c r="Q7" i="22" s="1"/>
  <c r="P6" i="22"/>
  <c r="O6" i="22"/>
  <c r="Q6" i="22" s="1"/>
  <c r="O5" i="22"/>
  <c r="Q5" i="22" s="1"/>
  <c r="P5" i="22"/>
  <c r="P4" i="22"/>
  <c r="O4" i="22"/>
  <c r="Q4" i="22" s="1"/>
  <c r="P3" i="22"/>
  <c r="O3" i="22"/>
  <c r="Q3" i="22" s="1"/>
  <c r="P2" i="22"/>
  <c r="O2" i="22"/>
  <c r="Q2" i="22" s="1"/>
  <c r="Q25" i="22" l="1"/>
  <c r="P16" i="22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I20" i="11"/>
  <c r="I21" i="11"/>
  <c r="I20" i="9"/>
  <c r="H20" i="9" s="1"/>
  <c r="I21" i="9"/>
  <c r="I18" i="6"/>
  <c r="H18" i="6" s="1"/>
  <c r="I19" i="6"/>
  <c r="H19" i="6" s="1"/>
  <c r="I20" i="6"/>
  <c r="H20" i="6" s="1"/>
  <c r="I21" i="6"/>
  <c r="H21" i="6" s="1"/>
  <c r="I22" i="6"/>
  <c r="H22" i="6" s="1"/>
  <c r="I23" i="6"/>
  <c r="H23" i="6" s="1"/>
  <c r="I2" i="9" l="1"/>
  <c r="H2" i="9" s="1"/>
  <c r="I3" i="9"/>
  <c r="H3" i="9" s="1"/>
  <c r="I4" i="9"/>
  <c r="H4" i="9" s="1"/>
  <c r="I5" i="9"/>
  <c r="H5" i="9" s="1"/>
  <c r="I6" i="9"/>
  <c r="H6" i="9" s="1"/>
  <c r="I7" i="9"/>
  <c r="H7" i="9" s="1"/>
  <c r="I8" i="9"/>
  <c r="H8" i="9" s="1"/>
  <c r="I9" i="9"/>
  <c r="H9" i="9" s="1"/>
  <c r="I10" i="9"/>
  <c r="H10" i="9" s="1"/>
  <c r="I11" i="9"/>
  <c r="H11" i="9" s="1"/>
  <c r="I12" i="9"/>
  <c r="H12" i="9" s="1"/>
  <c r="I13" i="9"/>
  <c r="H13" i="9" s="1"/>
  <c r="I14" i="9"/>
  <c r="H14" i="9" s="1"/>
  <c r="I15" i="9"/>
  <c r="H15" i="9" s="1"/>
  <c r="I16" i="9"/>
  <c r="H16" i="9" s="1"/>
  <c r="I17" i="9"/>
  <c r="H17" i="9" s="1"/>
  <c r="I18" i="9"/>
  <c r="H18" i="9" s="1"/>
  <c r="I19" i="9"/>
  <c r="H19" i="9" s="1"/>
  <c r="H21" i="9"/>
  <c r="I22" i="9"/>
  <c r="H22" i="9" s="1"/>
  <c r="I23" i="9"/>
  <c r="H23" i="9" s="1"/>
  <c r="I24" i="9"/>
  <c r="H24" i="9" s="1"/>
  <c r="I25" i="9"/>
  <c r="H25" i="9" s="1"/>
  <c r="I26" i="9"/>
  <c r="H26" i="9" s="1"/>
  <c r="I27" i="9"/>
  <c r="H27" i="9" s="1"/>
  <c r="I28" i="9"/>
  <c r="H28" i="9" s="1"/>
  <c r="I29" i="9"/>
  <c r="H29" i="9" s="1"/>
  <c r="I30" i="9"/>
  <c r="H30" i="9" s="1"/>
  <c r="I2" i="11"/>
  <c r="H2" i="11" s="1"/>
  <c r="I3" i="11"/>
  <c r="H3" i="11" s="1"/>
  <c r="I4" i="11"/>
  <c r="H4" i="11" s="1"/>
  <c r="I5" i="11"/>
  <c r="H5" i="11" s="1"/>
  <c r="I6" i="11"/>
  <c r="H6" i="11" s="1"/>
  <c r="I7" i="11"/>
  <c r="H7" i="11" s="1"/>
  <c r="I9" i="11"/>
  <c r="H9" i="11" s="1"/>
  <c r="I10" i="11"/>
  <c r="H10" i="11" s="1"/>
  <c r="I11" i="11"/>
  <c r="H11" i="11" s="1"/>
  <c r="I12" i="11"/>
  <c r="H12" i="11" s="1"/>
  <c r="I13" i="11"/>
  <c r="H13" i="11" s="1"/>
  <c r="I14" i="11"/>
  <c r="H14" i="11" s="1"/>
  <c r="I15" i="11"/>
  <c r="H15" i="11" s="1"/>
  <c r="I16" i="11"/>
  <c r="H16" i="11" s="1"/>
  <c r="I17" i="11"/>
  <c r="H17" i="11" s="1"/>
  <c r="I18" i="11"/>
  <c r="H18" i="11" s="1"/>
  <c r="I19" i="11"/>
  <c r="H19" i="11" s="1"/>
  <c r="H20" i="11"/>
  <c r="H21" i="11"/>
  <c r="I22" i="11"/>
  <c r="H22" i="11" s="1"/>
  <c r="I23" i="11"/>
  <c r="H23" i="11" s="1"/>
  <c r="I24" i="11"/>
  <c r="H24" i="11" s="1"/>
  <c r="I25" i="11"/>
  <c r="H25" i="11" s="1"/>
  <c r="I26" i="11"/>
  <c r="H26" i="11" s="1"/>
  <c r="I27" i="11"/>
  <c r="H27" i="11" s="1"/>
  <c r="I28" i="11"/>
  <c r="H28" i="11" s="1"/>
  <c r="I29" i="11"/>
  <c r="H29" i="11" s="1"/>
  <c r="I30" i="11"/>
  <c r="H30" i="11" s="1"/>
  <c r="I2" i="13"/>
  <c r="H2" i="13" s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3" i="6"/>
  <c r="H3" i="6" s="1"/>
  <c r="I5" i="6"/>
  <c r="H5" i="6" s="1"/>
  <c r="I6" i="6"/>
  <c r="H6" i="6" s="1"/>
  <c r="I7" i="6"/>
  <c r="H7" i="6" s="1"/>
  <c r="I8" i="6"/>
  <c r="H8" i="6" s="1"/>
  <c r="I9" i="6"/>
  <c r="H9" i="6" s="1"/>
  <c r="I10" i="6"/>
  <c r="H10" i="6" s="1"/>
  <c r="I11" i="6"/>
  <c r="H11" i="6" s="1"/>
  <c r="I12" i="6"/>
  <c r="H12" i="6" s="1"/>
  <c r="I13" i="6"/>
  <c r="H13" i="6" s="1"/>
  <c r="I14" i="6"/>
  <c r="H14" i="6" s="1"/>
  <c r="I15" i="6"/>
  <c r="H15" i="6" s="1"/>
  <c r="I16" i="6"/>
  <c r="H16" i="6" s="1"/>
  <c r="I17" i="6"/>
  <c r="H17" i="6" s="1"/>
  <c r="I24" i="6"/>
  <c r="H24" i="6" s="1"/>
  <c r="I25" i="6"/>
  <c r="H25" i="6" s="1"/>
  <c r="I26" i="6"/>
  <c r="H26" i="6" s="1"/>
  <c r="I27" i="6"/>
  <c r="H27" i="6" s="1"/>
  <c r="I28" i="6"/>
  <c r="H28" i="6" s="1"/>
  <c r="I29" i="6"/>
  <c r="H29" i="6" s="1"/>
  <c r="I30" i="6"/>
  <c r="H30" i="6" s="1"/>
  <c r="I31" i="6"/>
  <c r="H31" i="6" s="1"/>
  <c r="I32" i="6"/>
  <c r="H32" i="6" s="1"/>
  <c r="H16" i="27" l="1"/>
  <c r="P7" i="27"/>
  <c r="O7" i="27"/>
  <c r="Q7" i="27" s="1"/>
  <c r="E8" i="27" l="1"/>
  <c r="H4" i="13"/>
  <c r="H7" i="13"/>
  <c r="H8" i="13"/>
  <c r="H10" i="13"/>
  <c r="H12" i="13"/>
  <c r="H14" i="13"/>
  <c r="H15" i="13"/>
  <c r="H16" i="13"/>
  <c r="H3" i="13"/>
  <c r="H5" i="13"/>
  <c r="H9" i="13"/>
  <c r="H11" i="13"/>
  <c r="H13" i="13"/>
  <c r="H17" i="13"/>
  <c r="H23" i="13"/>
  <c r="I24" i="13"/>
  <c r="I25" i="13"/>
  <c r="H25" i="13" s="1"/>
  <c r="I26" i="13"/>
  <c r="I27" i="13"/>
  <c r="H27" i="13" s="1"/>
  <c r="I28" i="13"/>
  <c r="I29" i="13"/>
  <c r="H29" i="13" s="1"/>
  <c r="I30" i="13"/>
  <c r="I31" i="13"/>
  <c r="H31" i="13" s="1"/>
  <c r="I31" i="11"/>
  <c r="I31" i="9"/>
  <c r="H31" i="9" s="1"/>
  <c r="I4" i="6"/>
  <c r="H30" i="13" l="1"/>
  <c r="H28" i="13"/>
  <c r="H26" i="13"/>
  <c r="H24" i="13"/>
  <c r="H6" i="13"/>
  <c r="H31" i="11"/>
  <c r="H4" i="6"/>
  <c r="I8" i="11"/>
  <c r="H8" i="11" s="1"/>
  <c r="H25" i="27" l="1"/>
  <c r="L25" i="27"/>
  <c r="L19" i="27" l="1"/>
  <c r="K19" i="27"/>
  <c r="I19" i="27"/>
  <c r="O15" i="27"/>
  <c r="Q15" i="27" s="1"/>
  <c r="P15" i="27"/>
  <c r="O16" i="27"/>
  <c r="Q16" i="27" s="1"/>
  <c r="P16" i="27"/>
  <c r="O17" i="27"/>
  <c r="P17" i="27"/>
  <c r="Q17" i="27"/>
  <c r="O18" i="27"/>
  <c r="P18" i="27"/>
  <c r="Q18" i="27"/>
  <c r="O19" i="27"/>
  <c r="P19" i="27"/>
  <c r="Q19" i="27"/>
  <c r="O20" i="27"/>
  <c r="Q20" i="27" s="1"/>
  <c r="P20" i="27"/>
  <c r="O21" i="27"/>
  <c r="Q21" i="27" s="1"/>
  <c r="P21" i="27"/>
  <c r="O22" i="27"/>
  <c r="P22" i="27"/>
  <c r="Q22" i="27"/>
  <c r="O23" i="27"/>
  <c r="P23" i="27"/>
  <c r="Q23" i="27"/>
  <c r="O24" i="27"/>
  <c r="P24" i="27"/>
  <c r="Q24" i="27"/>
  <c r="O25" i="27"/>
  <c r="P25" i="27"/>
  <c r="Q25" i="27"/>
  <c r="O26" i="27"/>
  <c r="Q26" i="27" s="1"/>
  <c r="P26" i="27"/>
  <c r="O27" i="27"/>
  <c r="P27" i="27"/>
  <c r="Q27" i="27"/>
  <c r="O28" i="27"/>
  <c r="P28" i="27"/>
  <c r="Q28" i="27"/>
  <c r="O29" i="27"/>
  <c r="P29" i="27"/>
  <c r="Q29" i="27"/>
  <c r="O30" i="27"/>
  <c r="P30" i="27"/>
  <c r="Q30" i="27"/>
  <c r="O31" i="27"/>
  <c r="P31" i="27"/>
  <c r="Q31" i="27"/>
  <c r="E14" i="27" l="1"/>
  <c r="H13" i="27"/>
  <c r="P2" i="27"/>
  <c r="P3" i="27"/>
  <c r="P4" i="27"/>
  <c r="P6" i="27"/>
  <c r="P8" i="27"/>
  <c r="P9" i="27"/>
  <c r="P10" i="27"/>
  <c r="P11" i="27"/>
  <c r="P12" i="27"/>
  <c r="P13" i="27"/>
  <c r="P14" i="27"/>
  <c r="O2" i="27"/>
  <c r="Q2" i="27" s="1"/>
  <c r="O3" i="27"/>
  <c r="Q3" i="27" s="1"/>
  <c r="O4" i="27"/>
  <c r="Q4" i="27" s="1"/>
  <c r="O5" i="27"/>
  <c r="O6" i="27"/>
  <c r="Q6" i="27" s="1"/>
  <c r="O8" i="27"/>
  <c r="Q8" i="27" s="1"/>
  <c r="O9" i="27"/>
  <c r="Q9" i="27" s="1"/>
  <c r="O10" i="27"/>
  <c r="Q10" i="27" s="1"/>
  <c r="O11" i="27"/>
  <c r="Q11" i="27" s="1"/>
  <c r="O12" i="27"/>
  <c r="Q12" i="27" s="1"/>
  <c r="O13" i="27"/>
  <c r="Q13" i="27" s="1"/>
  <c r="O14" i="27"/>
  <c r="Q14" i="27" s="1"/>
  <c r="H5" i="27" l="1"/>
  <c r="P5" i="27" l="1"/>
  <c r="Q5" i="27"/>
</calcChain>
</file>

<file path=xl/sharedStrings.xml><?xml version="1.0" encoding="utf-8"?>
<sst xmlns="http://schemas.openxmlformats.org/spreadsheetml/2006/main" count="611" uniqueCount="55">
  <si>
    <t>Sıra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</si>
  <si>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</si>
  <si>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</si>
  <si>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</si>
  <si>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</si>
  <si>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</si>
  <si>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</si>
  <si>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</si>
  <si>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</si>
  <si>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</si>
  <si>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</si>
  <si>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</si>
  <si>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</si>
  <si>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</si>
  <si>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</si>
  <si>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</si>
  <si>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</si>
  <si>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</si>
  <si>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</si>
  <si>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</si>
  <si>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</si>
  <si>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</si>
  <si>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</si>
  <si>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</si>
  <si>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</si>
  <si>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</si>
  <si>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</si>
  <si>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</si>
  <si>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</si>
  <si>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</si>
  <si>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</si>
  <si>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</si>
  <si>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</si>
  <si>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</si>
  <si>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</si>
  <si>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</si>
  <si>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Qeyr-faiz gəlirləri 
(mln. manat)</t>
  </si>
  <si>
    <t>Qeyri-faiz xərcləri 
(mln. manat)</t>
  </si>
  <si>
    <t>Bank of  Baku ASC</t>
  </si>
  <si>
    <t>Nikoil Bank İKB ASC</t>
  </si>
  <si>
    <t xml:space="preserve">Silk Vey Bank ASC </t>
  </si>
  <si>
    <t>Ziraat Bank Azərbaycan ASC</t>
  </si>
  <si>
    <t>Aktivlər üzrə mümkün zərərin 
ödənilməsi üçün ehtiyat ayırmaları 
(mln. manat)</t>
  </si>
  <si>
    <t>Xalis kredit</t>
  </si>
  <si>
    <t>=</t>
  </si>
  <si>
    <t>Mənfəət vergisi</t>
  </si>
  <si>
    <t>XƏM düstur</t>
  </si>
  <si>
    <t>Sütun1</t>
  </si>
  <si>
    <t>Sütun2</t>
  </si>
  <si>
    <t>IR/2018</t>
  </si>
  <si>
    <t>2018-ci ilin ilk rübündə 
Nisbi dinamika - illik</t>
  </si>
  <si>
    <t>2018-ci ilin ilk rübündə 
Mütləq dinamika - illik</t>
  </si>
  <si>
    <t>xalis kreditlər</t>
  </si>
  <si>
    <t>Qeyri-faiz gəlirləri 
(mln. manat)</t>
  </si>
  <si>
    <t>IIR/2018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</si>
</sst>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164" fontId="0" fillId="0" borderId="0" xfId="0" applyNumberFormat="1" applyFill="1"/>
    <xf numFmtId="0" fontId="1" fillId="2" borderId="0" xfId="0" applyFont="1" applyFill="1"/>
    <xf numFmtId="164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3" fillId="4" borderId="0" xfId="0" applyFont="1" applyFill="1" applyBorder="1"/>
    <xf numFmtId="165" fontId="0" fillId="0" borderId="0" xfId="1" applyNumberFormat="1" applyFont="1"/>
    <xf numFmtId="9" fontId="0" fillId="0" borderId="0" xfId="1" applyFont="1"/>
    <xf numFmtId="0" fontId="0" fillId="2" borderId="0" xfId="0" applyFill="1"/>
    <xf numFmtId="0" fontId="4" fillId="4" borderId="0" xfId="0" applyFont="1" applyFill="1" applyBorder="1" applyAlignment="1">
      <alignment wrapText="1"/>
    </xf>
    <xf numFmtId="2" fontId="0" fillId="0" borderId="1" xfId="1" applyNumberFormat="1" applyFont="1" applyBorder="1"/>
    <xf numFmtId="164" fontId="0" fillId="5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5" fontId="5" fillId="0" borderId="1" xfId="1" applyNumberFormat="1" applyFont="1" applyBorder="1"/>
    <xf numFmtId="164" fontId="5" fillId="0" borderId="0" xfId="0" applyNumberFormat="1" applyFont="1"/>
    <xf numFmtId="0" fontId="6" fillId="0" borderId="1" xfId="0" applyFont="1" applyBorder="1"/>
    <xf numFmtId="164" fontId="0" fillId="0" borderId="0" xfId="0" applyNumberFormat="1" applyFill="1" applyAlignment="1">
      <alignment horizontal="right" vertical="top"/>
    </xf>
    <xf numFmtId="0" fontId="0" fillId="0" borderId="0" xfId="0" applyFill="1"/>
    <xf numFmtId="0" fontId="3" fillId="4" borderId="0" xfId="0" applyFont="1" applyFill="1" applyBorder="1" applyAlignment="1">
      <alignment vertical="center"/>
    </xf>
    <xf numFmtId="165" fontId="0" fillId="0" borderId="0" xfId="1" applyNumberFormat="1" applyFont="1" applyBorder="1"/>
    <xf numFmtId="164" fontId="0" fillId="0" borderId="0" xfId="0" applyNumberFormat="1" applyBorder="1"/>
    <xf numFmtId="164" fontId="0" fillId="0" borderId="0" xfId="0" applyNumberFormat="1" applyFill="1" applyAlignment="1">
      <alignment horizontal="right"/>
    </xf>
    <xf numFmtId="164" fontId="0" fillId="0" borderId="1" xfId="1" applyNumberFormat="1" applyFont="1" applyBorder="1"/>
    <xf numFmtId="164" fontId="5" fillId="0" borderId="0" xfId="0" applyNumberFormat="1" applyFont="1" applyFill="1"/>
    <xf numFmtId="164" fontId="0" fillId="6" borderId="0" xfId="0" applyNumberFormat="1" applyFill="1"/>
    <xf numFmtId="0" fontId="8" fillId="0" borderId="0" xfId="0" applyFont="1" applyFill="1"/>
    <xf numFmtId="2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Border="1"/>
    <xf numFmtId="165" fontId="5" fillId="0" borderId="0" xfId="1" applyNumberFormat="1" applyFont="1" applyBorder="1"/>
    <xf numFmtId="164" fontId="7" fillId="0" borderId="0" xfId="1" applyNumberFormat="1" applyFont="1" applyBorder="1"/>
  </cellXfs>
  <cellStyles count="3">
    <cellStyle name="Faiz" xfId="1" builtinId="5"/>
    <cellStyle name="Normal" xfId="0" builtinId="0"/>
    <cellStyle name="Vergül" xfId="2" builtinId="3"/>
  </cellStyles>
  <dxfs count="91"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4" formatCode="0.0"/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  <fill>
        <patternFill patternType="solid">
          <fgColor indexed="64"/>
          <bgColor theme="4" tint="0.7999816888943144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5723" displayName="Table25723" ref="A1:Q31" totalsRowShown="0">
  <autoFilter ref="A1:Q31"/>
  <sortState ref="A2:Q31">
    <sortCondition ref="B1:B31"/>
  </sortState>
  <tableColumns count="17">
    <tableColumn id="1" name="Sıra" dataDxfId="90"/>
    <tableColumn id="2" name="Banklar" dataDxfId="89"/>
    <tableColumn id="3" name="Aktivlər _x000a_(mln. manat)" dataDxfId="88"/>
    <tableColumn id="4" name="Cəmi Kreditlər _x000a_(mln. manat) " dataDxfId="87"/>
    <tableColumn id="5" name="Depozit Portfeli _x000a_(mln. manat)" dataDxfId="86">
      <calculatedColumnFormula>386.694+2438.629+974.857</calculatedColumnFormula>
    </tableColumn>
    <tableColumn id="6" name="Balans Kapitalı _x000a_(mln. manat)" dataDxfId="85"/>
    <tableColumn id="7" name="Xalis Mənfəət_x000a_ (mln. manat)" dataDxfId="84"/>
    <tableColumn id="8" name="Xalis Əməliyyat Mənfəəti _x000a_(mln. manat)" dataDxfId="83"/>
    <tableColumn id="9" name="Faiz gəlirləri_x000a_ (mln. manat)" dataDxfId="82"/>
    <tableColumn id="10" name="Faiz xərcləri_x000a_ (mln. manat)" dataDxfId="81"/>
    <tableColumn id="11" name="Qeyri-faiz gəlirləri _x000a_(mln. manat)" dataDxfId="80"/>
    <tableColumn id="12" name="Qeyri-faiz xərcləri _x000a_(mln. manat)" dataDxfId="79"/>
    <tableColumn id="13" name="Aktivlər üzrə mümkün zərərin _x000a_ödənilməsi üçün ehtiyat ayırmaları _x000a_(mln. manat)" dataDxfId="78"/>
    <tableColumn id="14" name="Mənfəət vergisi" dataDxfId="77"/>
    <tableColumn id="15" name="XƏM düstur" dataDxfId="76">
      <calculatedColumnFormula>Table25723[[#This Row],[Faiz gəlirləri
 (mln. manat)]]+Table25723[[#This Row],[Qeyri-faiz gəlirləri 
(mln. manat)]]-Table25723[[#This Row],[Faiz xərcləri
 (mln. manat)]]-Table25723[[#This Row],[Qeyri-faiz xərcləri 
(mln. manat)]]</calculatedColumnFormula>
    </tableColumn>
    <tableColumn id="16" name="Sütun1" dataDxfId="75">
      <calculatedColumnFormula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calculatedColumnFormula>
    </tableColumn>
    <tableColumn id="17" name="Sütun2" dataDxfId="74">
      <calculatedColumnFormula>Table25723[[#This Row],[Xalis Əməliyyat Mənfəəti 
(mln. manat)]]-Table25723[[#This Row],[XƏM düstur]]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26" tableBorderDxfId="25">
  <autoFilter ref="A1:D31"/>
  <sortState ref="A2:D31">
    <sortCondition descending="1" ref="C1:C31"/>
  </sortState>
  <tableColumns count="4">
    <tableColumn id="1" name="Sıra" dataDxfId="24"/>
    <tableColumn id="2" name="Banklar" dataDxfId="23"/>
    <tableColumn id="5" name="2018-ci ilin ilk rübündə _x000a_Nisbi dinamika - illik" dataDxfId="22" dataCellStyle="Faiz"/>
    <tableColumn id="6" name="2018-ci ilin ilk rübündə _x000a_Mütləq dinamika - illik" dataDxfId="21" dataCellStyle="Faiz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D1:D31"/>
  </sortState>
  <tableColumns count="4">
    <tableColumn id="1" name="Sıra"/>
    <tableColumn id="2" name="Banklar" dataDxfId="20"/>
    <tableColumn id="3" name="IR/2018" dataDxfId="19"/>
    <tableColumn id="7" name="IIR/2018" dataDxfId="1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D1:D31"/>
  </sortState>
  <tableColumns count="4">
    <tableColumn id="1" name="Sıra"/>
    <tableColumn id="2" name="Banklar" dataDxfId="17"/>
    <tableColumn id="7" name="IR/2018" dataDxfId="16"/>
    <tableColumn id="5" name="IIR/2018" dataDxfId="15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D1:D31"/>
  </sortState>
  <tableColumns count="4">
    <tableColumn id="1" name="Sıra"/>
    <tableColumn id="2" name="Banklar" dataDxfId="14"/>
    <tableColumn id="3" name="IR/2018" dataDxfId="13"/>
    <tableColumn id="7" name="IIR/2018" dataDxfId="12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D1:D31"/>
  </sortState>
  <tableColumns count="4">
    <tableColumn id="1" name="Sıra"/>
    <tableColumn id="2" name="Banklar" dataDxfId="11"/>
    <tableColumn id="7" name="IR/2018" dataDxfId="10"/>
    <tableColumn id="4" name="IIR/2018" dataDxfId="9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D1:D31"/>
  </sortState>
  <tableColumns count="4">
    <tableColumn id="1" name="Sıra"/>
    <tableColumn id="2" name="Banklar" dataDxfId="8"/>
    <tableColumn id="3" name="IR/2018" dataDxfId="7"/>
    <tableColumn id="7" name="IIR/2018" dataDxfId="6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D1:D31"/>
  </sortState>
  <tableColumns count="4">
    <tableColumn id="1" name="Sıra"/>
    <tableColumn id="2" name="Banklar" dataDxfId="5"/>
    <tableColumn id="7" name="IR/2018" dataDxfId="4"/>
    <tableColumn id="4" name="IIR/2018" dataDxfId="3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D1:D31"/>
  </sortState>
  <tableColumns count="4">
    <tableColumn id="1" name="Sıra"/>
    <tableColumn id="2" name="Banklar" dataDxfId="2"/>
    <tableColumn id="7" name="IR/2018" dataDxfId="1"/>
    <tableColumn id="4" name="IIR/2018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2572" displayName="Table2572" ref="A1:Q31" totalsRowShown="0">
  <autoFilter ref="A1:Q31"/>
  <sortState ref="A2:Q31">
    <sortCondition ref="B1:B31"/>
  </sortState>
  <tableColumns count="17">
    <tableColumn id="1" name="Sıra" dataDxfId="73"/>
    <tableColumn id="2" name="Banklar" dataDxfId="72"/>
    <tableColumn id="3" name="Aktivlər _x000a_(mln. manat)" dataDxfId="71"/>
    <tableColumn id="4" name="Cəmi Kreditlər _x000a_(mln. manat) " dataDxfId="70"/>
    <tableColumn id="5" name="Depozit Portfeli _x000a_(mln. manat)" dataDxfId="69"/>
    <tableColumn id="6" name="Balans Kapitalı _x000a_(mln. manat)" dataDxfId="68"/>
    <tableColumn id="7" name="Xalis Mənfəət_x000a_ (mln. manat)" dataDxfId="67"/>
    <tableColumn id="8" name="Xalis Əməliyyat Mənfəəti _x000a_(mln. manat)" dataDxfId="66"/>
    <tableColumn id="9" name="Faiz gəlirləri_x000a_ (mln. manat)" dataDxfId="65"/>
    <tableColumn id="10" name="Faiz xərcləri_x000a_ (mln. manat)" dataDxfId="64"/>
    <tableColumn id="11" name="Qeyr-faiz gəlirləri _x000a_(mln. manat)" dataDxfId="63"/>
    <tableColumn id="12" name="Qeyri-faiz xərcləri _x000a_(mln. manat)" dataDxfId="62"/>
    <tableColumn id="13" name="Aktivlər üzrə mümkün zərərin _x000a_ödənilməsi üçün ehtiyat ayırmaları _x000a_(mln. manat)" dataDxfId="61"/>
    <tableColumn id="14" name="Mənfəət vergisi" dataDxfId="60"/>
    <tableColumn id="15" name="XƏM düstur" dataDxfId="59">
      <calculatedColumnFormula>Table2572[[#This Row],[Faiz gəlirləri
 (mln. manat)]]+Table2572[[#This Row],[Qeyr-faiz gəlirləri 
(mln. manat)]]-Table2572[[#This Row],[Faiz xərcləri
 (mln. manat)]]-Table2572[[#This Row],[Qeyri-faiz xərcləri 
(mln. manat)]]</calculatedColumnFormula>
    </tableColumn>
    <tableColumn id="16" name="Sütun1" dataDxfId="58">
      <calculatedColumnFormula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calculatedColumnFormula>
    </tableColumn>
    <tableColumn id="17" name="Sütun2" dataDxfId="57">
      <calculatedColumnFormula>Table2572[[#This Row],[Xalis Əməliyyat Mənfəəti 
(mln. manat)]]-Table2572[[#This Row],[XƏM düstur]]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D2:D32"/>
  </sortState>
  <tableColumns count="4">
    <tableColumn id="1" name="Sıra"/>
    <tableColumn id="2" name="Banklar" dataDxfId="56"/>
    <tableColumn id="3" name="IR/2018" dataDxfId="55"/>
    <tableColumn id="7" name="IIR/2018" dataDxfId="5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53" tableBorderDxfId="52">
  <autoFilter ref="A1:D31"/>
  <sortState ref="A2:D31">
    <sortCondition descending="1" ref="C1:C31"/>
  </sortState>
  <tableColumns count="4">
    <tableColumn id="1" name="Sıra" dataDxfId="51"/>
    <tableColumn id="2" name="Banklar" dataDxfId="50"/>
    <tableColumn id="3" name="2018-ci ilin ilk rübündə _x000a_Nisbi dinamika - illik" dataDxfId="49" dataCellStyle="Faiz"/>
    <tableColumn id="4" name="2018-ci ilin ilk rübündə _x000a_Mütləq dinamika - illik" dataDxfId="48" dataCellStyle="Faiz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D1:D31"/>
  </sortState>
  <tableColumns count="4">
    <tableColumn id="1" name="Sıra"/>
    <tableColumn id="2" name="Banklar" dataDxfId="47"/>
    <tableColumn id="3" name="IR/2018" dataDxfId="46"/>
    <tableColumn id="7" name="IIR/2018" dataDxfId="4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44" tableBorderDxfId="43">
  <autoFilter ref="A1:D31"/>
  <sortState ref="A2:D31">
    <sortCondition descending="1" ref="C1:C31"/>
  </sortState>
  <tableColumns count="4">
    <tableColumn id="1" name="Sıra" dataDxfId="42"/>
    <tableColumn id="2" name="Banklar" dataDxfId="41"/>
    <tableColumn id="3" name="2018-ci ilin ilk rübündə _x000a_Nisbi dinamika - illik" dataDxfId="40" dataCellStyle="Faiz"/>
    <tableColumn id="4" name="2018-ci ilin ilk rübündə _x000a_Mütləq dinamika - illik" dataDxfId="39" dataCellStyle="Faiz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1" totalsRowShown="0">
  <autoFilter ref="A1:D31"/>
  <sortState ref="A2:D31">
    <sortCondition descending="1" ref="D1:D31"/>
  </sortState>
  <tableColumns count="4">
    <tableColumn id="1" name="Sıra"/>
    <tableColumn id="2" name="Banklar" dataDxfId="38"/>
    <tableColumn id="7" name="IR/2018" dataDxfId="37"/>
    <tableColumn id="4" name="IIR/2018" dataDxfId="36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35" tableBorderDxfId="34">
  <autoFilter ref="A1:D31"/>
  <sortState ref="A2:D31">
    <sortCondition descending="1" ref="C1:C31"/>
  </sortState>
  <tableColumns count="4">
    <tableColumn id="1" name="Sıra" dataDxfId="33"/>
    <tableColumn id="2" name="Banklar" dataDxfId="32"/>
    <tableColumn id="5" name="2018-ci ilin ilk rübündə _x000a_Nisbi dinamika - illik" dataDxfId="31" dataCellStyle="Faiz"/>
    <tableColumn id="6" name="2018-ci ilin ilk rübündə _x000a_Mütləq dinamika - illik" dataDxfId="30" dataCellStyle="Faiz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D1:D31"/>
  </sortState>
  <tableColumns count="4">
    <tableColumn id="1" name="Sıra"/>
    <tableColumn id="2" name="Banklar" dataDxfId="29"/>
    <tableColumn id="7" name="IR/2018" dataDxfId="28"/>
    <tableColumn id="4" name="IIR/2018" dataDxfId="2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Mövzusu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zoomScale="70" zoomScaleNormal="70" workbookViewId="0">
      <pane xSplit="2" ySplit="3" topLeftCell="C4" activePane="bottomRight" state="frozen"/>
      <selection activeCell="A2" sqref="A2:M31"/>
      <selection pane="topRight" activeCell="A2" sqref="A2:M31"/>
      <selection pane="bottomLeft" activeCell="A2" sqref="A2:M31"/>
      <selection pane="bottomRight" activeCell="C27" sqref="C27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19.42578125" customWidth="1"/>
    <col min="14" max="14" width="21.140625" customWidth="1"/>
    <col min="15" max="15" width="17.85546875" hidden="1" customWidth="1"/>
    <col min="16" max="16" width="23" customWidth="1"/>
    <col min="17" max="17" width="13" customWidth="1"/>
  </cols>
  <sheetData>
    <row r="1" spans="1:19" ht="75" x14ac:dyDescent="0.25">
      <c r="A1" s="18" t="s">
        <v>0</v>
      </c>
      <c r="B1" s="18" t="s">
        <v>27</v>
      </c>
      <c r="C1" s="19" t="s">
        <v>28</v>
      </c>
      <c r="D1" s="19" t="s">
        <v>29</v>
      </c>
      <c r="E1" s="19" t="s">
        <v>30</v>
      </c>
      <c r="F1" s="19" t="s">
        <v>31</v>
      </c>
      <c r="G1" s="19" t="s">
        <v>32</v>
      </c>
      <c r="H1" s="19" t="s">
        <v>33</v>
      </c>
      <c r="I1" s="19" t="s">
        <v>34</v>
      </c>
      <c r="J1" s="19" t="s">
        <v>35</v>
      </c>
      <c r="K1" s="19" t="s">
        <v>53</v>
      </c>
      <c r="L1" s="19" t="s">
        <v>37</v>
      </c>
      <c r="M1" s="19" t="s">
        <v>42</v>
      </c>
      <c r="N1" s="20" t="s">
        <v>45</v>
      </c>
      <c r="O1" s="20" t="s">
        <v>46</v>
      </c>
      <c r="P1" s="20" t="s">
        <v>47</v>
      </c>
      <c r="Q1" s="20" t="s">
        <v>48</v>
      </c>
    </row>
    <row r="2" spans="1:19" x14ac:dyDescent="0.25">
      <c r="A2" s="4">
        <v>1</v>
      </c>
      <c r="B2" s="38" t="s">
        <v>1</v>
      </c>
      <c r="C2" s="5">
        <v>827.87300000000005</v>
      </c>
      <c r="D2" s="37">
        <v>503.74299999999999</v>
      </c>
      <c r="E2" s="21">
        <v>450.15499999999997</v>
      </c>
      <c r="F2" s="21">
        <v>57.08</v>
      </c>
      <c r="G2" s="5">
        <v>-10.887</v>
      </c>
      <c r="H2" s="5">
        <v>-17.867999999999999</v>
      </c>
      <c r="I2" s="5">
        <v>43.39</v>
      </c>
      <c r="J2" s="5">
        <v>26.617999999999999</v>
      </c>
      <c r="K2" s="5">
        <v>-5.3579999999999997</v>
      </c>
      <c r="L2" s="5">
        <v>29.282</v>
      </c>
      <c r="M2" s="5">
        <v>-6.9809999999999999</v>
      </c>
      <c r="N2" s="21"/>
      <c r="O2" s="16">
        <f>Table25723[[#This Row],[Faiz gəlirləri
 (mln. manat)]]+Table25723[[#This Row],[Qeyri-faiz gəlirləri 
(mln. manat)]]-Table25723[[#This Row],[Faiz xərcləri
 (mln. manat)]]-Table25723[[#This Row],[Qeyri-faiz xərcləri 
(mln. manat)]]</f>
        <v>-17.867999999999995</v>
      </c>
      <c r="P2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-1.7763568394002505E-15</v>
      </c>
      <c r="Q2" s="21">
        <f>Table25723[[#This Row],[Xalis Əməliyyat Mənfəəti 
(mln. manat)]]-Table25723[[#This Row],[XƏM düstur]]</f>
        <v>0</v>
      </c>
    </row>
    <row r="3" spans="1:19" x14ac:dyDescent="0.25">
      <c r="A3" s="4">
        <v>2</v>
      </c>
      <c r="B3" s="38" t="s">
        <v>2</v>
      </c>
      <c r="C3" s="5">
        <v>522.78200000000004</v>
      </c>
      <c r="D3" s="5">
        <v>224.76830000000001</v>
      </c>
      <c r="E3" s="5">
        <v>317.11995999999999</v>
      </c>
      <c r="F3" s="5">
        <v>72.004639999999995</v>
      </c>
      <c r="G3" s="5">
        <v>5.3300999999999998</v>
      </c>
      <c r="H3" s="5">
        <v>12.891999999999999</v>
      </c>
      <c r="I3" s="5">
        <v>18.95018</v>
      </c>
      <c r="J3" s="5">
        <v>1.6133200000000001</v>
      </c>
      <c r="K3" s="5">
        <v>4.99099</v>
      </c>
      <c r="L3" s="5">
        <v>9.4357699999999998</v>
      </c>
      <c r="M3" s="5">
        <v>7.5619800000000001</v>
      </c>
      <c r="N3" s="21"/>
      <c r="O3" s="16">
        <f>Table25723[[#This Row],[Faiz gəlirləri
 (mln. manat)]]+Table25723[[#This Row],[Qeyri-faiz gəlirləri 
(mln. manat)]]-Table25723[[#This Row],[Faiz xərcləri
 (mln. manat)]]-Table25723[[#This Row],[Qeyri-faiz xərcləri 
(mln. manat)]]</f>
        <v>12.892079999999998</v>
      </c>
      <c r="P3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8.0000000000524096E-5</v>
      </c>
      <c r="Q3" s="21">
        <f>Table25723[[#This Row],[Xalis Əməliyyat Mənfəəti 
(mln. manat)]]-Table25723[[#This Row],[XƏM düstur]]</f>
        <v>-7.9999999998747739E-5</v>
      </c>
    </row>
    <row r="4" spans="1:19" x14ac:dyDescent="0.25">
      <c r="A4" s="4">
        <v>3</v>
      </c>
      <c r="B4" s="38" t="s">
        <v>3</v>
      </c>
      <c r="C4" s="5">
        <v>487.79050999999998</v>
      </c>
      <c r="D4" s="5">
        <v>263.61214999999999</v>
      </c>
      <c r="E4" s="5">
        <v>218.77862999999999</v>
      </c>
      <c r="F4" s="5">
        <v>43.195059999999998</v>
      </c>
      <c r="G4" s="5">
        <v>-5.1394000000000002</v>
      </c>
      <c r="H4" s="5">
        <v>-3.0548799999999998</v>
      </c>
      <c r="I4" s="5">
        <v>9.6755200000000006</v>
      </c>
      <c r="J4" s="5">
        <v>9.1108700000000002</v>
      </c>
      <c r="K4" s="5">
        <v>14.099019999999999</v>
      </c>
      <c r="L4" s="5">
        <v>17.718540000000001</v>
      </c>
      <c r="M4" s="5">
        <v>1.92303</v>
      </c>
      <c r="N4" s="21">
        <v>0.1615</v>
      </c>
      <c r="O4" s="16">
        <f>Table25723[[#This Row],[Faiz gəlirləri
 (mln. manat)]]+Table25723[[#This Row],[Qeyri-faiz gəlirləri 
(mln. manat)]]-Table25723[[#This Row],[Faiz xərcləri
 (mln. manat)]]-Table25723[[#This Row],[Qeyri-faiz xərcləri 
(mln. manat)]]</f>
        <v>-3.0548699999999993</v>
      </c>
      <c r="P4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9.9999999996491784E-6</v>
      </c>
      <c r="Q4" s="21">
        <f>Table25723[[#This Row],[Xalis Əməliyyat Mənfəəti 
(mln. manat)]]-Table25723[[#This Row],[XƏM düstur]]</f>
        <v>-1.0000000000509601E-5</v>
      </c>
      <c r="R4" s="1"/>
      <c r="S4" s="1"/>
    </row>
    <row r="5" spans="1:19" x14ac:dyDescent="0.25">
      <c r="A5" s="4">
        <v>4</v>
      </c>
      <c r="B5" s="38" t="s">
        <v>4</v>
      </c>
      <c r="C5" s="5">
        <v>196.21600000000001</v>
      </c>
      <c r="D5" s="37">
        <v>90.577399999999997</v>
      </c>
      <c r="E5" s="5">
        <v>148.42917700000001</v>
      </c>
      <c r="F5" s="5">
        <v>34.423693</v>
      </c>
      <c r="G5" s="5">
        <v>-8.0818600000000007</v>
      </c>
      <c r="H5" s="5">
        <f>-8.08186+2.389</f>
        <v>-5.6928600000000014</v>
      </c>
      <c r="I5" s="5">
        <v>3.77325</v>
      </c>
      <c r="J5" s="5">
        <v>5.6143770000000002</v>
      </c>
      <c r="K5" s="5">
        <f>1.607548+1.791788+0.001187</f>
        <v>3.4005229999999997</v>
      </c>
      <c r="L5" s="5">
        <f>0.5036396+6.748649</f>
        <v>7.2522886</v>
      </c>
      <c r="M5" s="5">
        <v>2.3889999999999998</v>
      </c>
      <c r="N5" s="21"/>
      <c r="O5" s="16">
        <f>Table25723[[#This Row],[Faiz gəlirləri
 (mln. manat)]]+Table25723[[#This Row],[Qeyri-faiz gəlirləri 
(mln. manat)]]-Table25723[[#This Row],[Faiz xərcləri
 (mln. manat)]]-Table25723[[#This Row],[Qeyri-faiz xərcləri 
(mln. manat)]]</f>
        <v>-5.6928926000000004</v>
      </c>
      <c r="P5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4.4408920985006262E-16</v>
      </c>
      <c r="Q5" s="21">
        <f>Table25723[[#This Row],[Xalis Əməliyyat Mənfəəti 
(mln. manat)]]-Table25723[[#This Row],[XƏM düstur]]</f>
        <v>3.2599999999050056E-5</v>
      </c>
      <c r="R5" s="1"/>
      <c r="S5" s="1"/>
    </row>
    <row r="6" spans="1:19" x14ac:dyDescent="0.25">
      <c r="A6" s="4">
        <v>5</v>
      </c>
      <c r="B6" s="38" t="s">
        <v>5</v>
      </c>
      <c r="C6" s="5">
        <v>603.17655999999999</v>
      </c>
      <c r="D6" s="5">
        <v>465.07879000000003</v>
      </c>
      <c r="E6" s="5">
        <v>315.59388999999999</v>
      </c>
      <c r="F6" s="5">
        <v>144.66399999999999</v>
      </c>
      <c r="G6" s="5">
        <v>0.12284</v>
      </c>
      <c r="H6" s="5">
        <v>-1.4560200000000001</v>
      </c>
      <c r="I6" s="5">
        <v>21.008379999999999</v>
      </c>
      <c r="J6" s="5">
        <v>12.90921</v>
      </c>
      <c r="K6" s="5">
        <v>2.64446</v>
      </c>
      <c r="L6" s="5">
        <v>12.19964</v>
      </c>
      <c r="M6" s="5">
        <v>-1.5788599999999999</v>
      </c>
      <c r="N6" s="21"/>
      <c r="O6" s="16">
        <f>Table25723[[#This Row],[Faiz gəlirləri
 (mln. manat)]]+Table25723[[#This Row],[Qeyri-faiz gəlirləri 
(mln. manat)]]-Table25723[[#This Row],[Faiz xərcləri
 (mln. manat)]]-Table25723[[#This Row],[Qeyri-faiz xərcləri 
(mln. manat)]]</f>
        <v>-1.4560100000000027</v>
      </c>
      <c r="P6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2.2204460492503131E-16</v>
      </c>
      <c r="Q6" s="21">
        <f>Table25723[[#This Row],[Xalis Əməliyyat Mənfəəti 
(mln. manat)]]-Table25723[[#This Row],[XƏM düstur]]</f>
        <v>-9.9999999974009768E-6</v>
      </c>
      <c r="R6" s="1"/>
      <c r="S6" s="1"/>
    </row>
    <row r="7" spans="1:19" x14ac:dyDescent="0.25">
      <c r="A7" s="4">
        <v>6</v>
      </c>
      <c r="B7" s="38" t="s">
        <v>6</v>
      </c>
      <c r="C7" s="5">
        <v>313.74417099999999</v>
      </c>
      <c r="D7" s="5">
        <v>133.22059999999999</v>
      </c>
      <c r="E7" s="5">
        <v>147.40929800000001</v>
      </c>
      <c r="F7" s="5">
        <v>54.579783999999997</v>
      </c>
      <c r="G7" s="5">
        <v>0.35278199999999998</v>
      </c>
      <c r="H7" s="5">
        <v>-0.66119099999999997</v>
      </c>
      <c r="I7" s="5">
        <v>8.1128549999999997</v>
      </c>
      <c r="J7" s="5">
        <v>3.6840480000000002</v>
      </c>
      <c r="K7" s="5">
        <v>5.1047919999999998</v>
      </c>
      <c r="L7" s="5">
        <v>10.195790000000001</v>
      </c>
      <c r="M7" s="5">
        <v>-1.0149729999999999</v>
      </c>
      <c r="N7" s="21"/>
      <c r="O7" s="16">
        <f>Table25723[[#This Row],[Faiz gəlirləri
 (mln. manat)]]+Table25723[[#This Row],[Qeyri-faiz gəlirləri 
(mln. manat)]]-Table25723[[#This Row],[Faiz xərcləri
 (mln. manat)]]-Table25723[[#This Row],[Qeyri-faiz xərcləri 
(mln. manat)]]</f>
        <v>-0.66219100000000175</v>
      </c>
      <c r="P7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-9.9999999999988987E-4</v>
      </c>
      <c r="Q7" s="21">
        <f>Table25723[[#This Row],[Xalis Əməliyyat Mənfəəti 
(mln. manat)]]-Table25723[[#This Row],[XƏM düstur]]</f>
        <v>1.0000000000017772E-3</v>
      </c>
      <c r="R7" s="1"/>
      <c r="S7" s="1"/>
    </row>
    <row r="8" spans="1:19" x14ac:dyDescent="0.25">
      <c r="A8" s="4">
        <v>7</v>
      </c>
      <c r="B8" s="38" t="s">
        <v>26</v>
      </c>
      <c r="C8" s="5">
        <v>7615.5529999999999</v>
      </c>
      <c r="D8" s="5">
        <v>1675.9690000000001</v>
      </c>
      <c r="E8" s="36">
        <f t="shared" ref="E8" si="0">386.694+2438.629+974.857</f>
        <v>3800.18</v>
      </c>
      <c r="F8" s="5">
        <v>1188.538</v>
      </c>
      <c r="G8" s="5">
        <v>229.792</v>
      </c>
      <c r="H8" s="5">
        <v>141.624</v>
      </c>
      <c r="I8" s="5">
        <v>207.31200000000001</v>
      </c>
      <c r="J8" s="5">
        <v>63.274999999999999</v>
      </c>
      <c r="K8" s="5">
        <v>52.488999999999997</v>
      </c>
      <c r="L8" s="5">
        <v>54.902000000000001</v>
      </c>
      <c r="M8" s="5">
        <v>-88.168999999999997</v>
      </c>
      <c r="N8" s="21">
        <v>0</v>
      </c>
      <c r="O8" s="16">
        <f>Table25723[[#This Row],[Faiz gəlirləri
 (mln. manat)]]+Table25723[[#This Row],[Qeyri-faiz gəlirləri 
(mln. manat)]]-Table25723[[#This Row],[Faiz xərcləri
 (mln. manat)]]-Table25723[[#This Row],[Qeyri-faiz xərcləri 
(mln. manat)]]</f>
        <v>141.62399999999997</v>
      </c>
      <c r="P8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-9.9999999999056399E-4</v>
      </c>
      <c r="Q8" s="21">
        <f>Table25723[[#This Row],[Xalis Əməliyyat Mənfəəti 
(mln. manat)]]-Table25723[[#This Row],[XƏM düstur]]</f>
        <v>0</v>
      </c>
      <c r="R8" s="1"/>
      <c r="S8" s="1"/>
    </row>
    <row r="9" spans="1:19" x14ac:dyDescent="0.25">
      <c r="A9" s="4">
        <v>8</v>
      </c>
      <c r="B9" s="38" t="s">
        <v>7</v>
      </c>
      <c r="C9" s="5">
        <v>1019.6765</v>
      </c>
      <c r="D9" s="5">
        <v>268.17059999999998</v>
      </c>
      <c r="E9" s="5">
        <v>699.05</v>
      </c>
      <c r="F9" s="5">
        <v>93.405000000000001</v>
      </c>
      <c r="G9" s="5">
        <v>2.3326699999999998</v>
      </c>
      <c r="H9" s="5">
        <v>3.5552299999999999</v>
      </c>
      <c r="I9" s="5">
        <v>12.268840000000001</v>
      </c>
      <c r="J9" s="5">
        <v>6.3992300000000002</v>
      </c>
      <c r="K9" s="5">
        <v>3.29332</v>
      </c>
      <c r="L9" s="5">
        <v>5.6077000000000004</v>
      </c>
      <c r="M9" s="5">
        <v>0.61511000000000005</v>
      </c>
      <c r="N9" s="21">
        <v>0.60745000000000005</v>
      </c>
      <c r="O9" s="16">
        <f>Table25723[[#This Row],[Faiz gəlirləri
 (mln. manat)]]+Table25723[[#This Row],[Qeyri-faiz gəlirləri 
(mln. manat)]]-Table25723[[#This Row],[Faiz xərcləri
 (mln. manat)]]-Table25723[[#This Row],[Qeyri-faiz xərcləri 
(mln. manat)]]</f>
        <v>3.555229999999999</v>
      </c>
      <c r="P9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9" s="21">
        <f>Table25723[[#This Row],[Xalis Əməliyyat Mənfəəti 
(mln. manat)]]-Table25723[[#This Row],[XƏM düstur]]</f>
        <v>0</v>
      </c>
      <c r="R9" s="1"/>
      <c r="S9" s="1"/>
    </row>
    <row r="10" spans="1:19" x14ac:dyDescent="0.25">
      <c r="A10" s="4">
        <v>9</v>
      </c>
      <c r="B10" s="38" t="s">
        <v>8</v>
      </c>
      <c r="C10" s="5">
        <v>169.4443</v>
      </c>
      <c r="D10" s="5">
        <v>90.827799999999996</v>
      </c>
      <c r="E10" s="5">
        <f>24.8094+32.8142</f>
        <v>57.623599999999996</v>
      </c>
      <c r="F10" s="5">
        <v>63.6813</v>
      </c>
      <c r="G10" s="5">
        <v>4.6449999999999996</v>
      </c>
      <c r="H10" s="5">
        <v>3.0836000000000001</v>
      </c>
      <c r="I10" s="5">
        <v>6.0439999999999996</v>
      </c>
      <c r="J10" s="5">
        <v>1.371</v>
      </c>
      <c r="K10" s="5">
        <v>0.63170000000000004</v>
      </c>
      <c r="L10" s="5">
        <v>2.2210000000000001</v>
      </c>
      <c r="M10" s="5">
        <v>-1.5604</v>
      </c>
      <c r="N10" s="21"/>
      <c r="O10" s="16">
        <f>Table25723[[#This Row],[Faiz gəlirləri
 (mln. manat)]]+Table25723[[#This Row],[Qeyri-faiz gəlirləri 
(mln. manat)]]-Table25723[[#This Row],[Faiz xərcləri
 (mln. manat)]]-Table25723[[#This Row],[Qeyri-faiz xərcləri 
(mln. manat)]]</f>
        <v>3.0837000000000003</v>
      </c>
      <c r="P10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9.9999999999944578E-4</v>
      </c>
      <c r="Q10" s="21">
        <f>Table25723[[#This Row],[Xalis Əməliyyat Mənfəəti 
(mln. manat)]]-Table25723[[#This Row],[XƏM düstur]]</f>
        <v>-1.0000000000021103E-4</v>
      </c>
      <c r="R10" s="1"/>
      <c r="S10" s="1"/>
    </row>
    <row r="11" spans="1:19" x14ac:dyDescent="0.25">
      <c r="A11" s="4">
        <v>10</v>
      </c>
      <c r="B11" s="38" t="s">
        <v>9</v>
      </c>
      <c r="C11" s="21">
        <v>299.44909000000001</v>
      </c>
      <c r="D11" s="21">
        <v>164.59256999999999</v>
      </c>
      <c r="E11" s="21">
        <v>106.95827</v>
      </c>
      <c r="F11" s="21">
        <v>55.524889999999999</v>
      </c>
      <c r="G11" s="21">
        <v>1.0479099999999999</v>
      </c>
      <c r="H11" s="21">
        <v>0.35465000000000002</v>
      </c>
      <c r="I11" s="21">
        <v>8.7944800000000001</v>
      </c>
      <c r="J11" s="21">
        <v>5.1947799999999997</v>
      </c>
      <c r="K11" s="21">
        <v>2.83778</v>
      </c>
      <c r="L11" s="21">
        <v>6.08284</v>
      </c>
      <c r="M11" s="21">
        <v>-0.69325999999999999</v>
      </c>
      <c r="N11" s="21"/>
      <c r="O11" s="16">
        <f>Table25723[[#This Row],[Faiz gəlirləri
 (mln. manat)]]+Table25723[[#This Row],[Qeyri-faiz gəlirləri 
(mln. manat)]]-Table25723[[#This Row],[Faiz xərcləri
 (mln. manat)]]-Table25723[[#This Row],[Qeyri-faiz xərcləri 
(mln. manat)]]</f>
        <v>0.35464000000000073</v>
      </c>
      <c r="P11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-1.1102230246251565E-16</v>
      </c>
      <c r="Q11" s="21">
        <f>Table25723[[#This Row],[Xalis Əməliyyat Mənfəəti 
(mln. manat)]]-Table25723[[#This Row],[XƏM düstur]]</f>
        <v>9.9999999992883559E-6</v>
      </c>
      <c r="R11" s="1"/>
      <c r="S11" s="1"/>
    </row>
    <row r="12" spans="1:19" x14ac:dyDescent="0.25">
      <c r="A12" s="4">
        <v>11</v>
      </c>
      <c r="B12" s="38" t="s">
        <v>10</v>
      </c>
      <c r="C12" s="5">
        <v>108.1315</v>
      </c>
      <c r="D12" s="5">
        <v>3.3075999999999999</v>
      </c>
      <c r="E12" s="5">
        <v>4.4359999999999999</v>
      </c>
      <c r="F12" s="5">
        <v>70.225200000000001</v>
      </c>
      <c r="G12" s="5">
        <v>1.3839999999999999</v>
      </c>
      <c r="H12" s="5">
        <f>1.384017-0.331981</f>
        <v>1.052036</v>
      </c>
      <c r="I12" s="5">
        <v>1.479927</v>
      </c>
      <c r="J12" s="5">
        <v>5.2226000000000002E-2</v>
      </c>
      <c r="K12" s="5">
        <f>0.238513+0.162353+0.001798</f>
        <v>0.40266400000000002</v>
      </c>
      <c r="L12" s="5">
        <f>0.055+0.058476+0.665388</f>
        <v>0.778864</v>
      </c>
      <c r="M12" s="5">
        <v>-0.33198100000000003</v>
      </c>
      <c r="N12" s="21"/>
      <c r="O12" s="16">
        <f>Table25723[[#This Row],[Faiz gəlirləri
 (mln. manat)]]+Table25723[[#This Row],[Qeyri-faiz gəlirləri 
(mln. manat)]]-Table25723[[#This Row],[Faiz xərcləri
 (mln. manat)]]-Table25723[[#This Row],[Qeyri-faiz xərcləri 
(mln. manat)]]</f>
        <v>1.051501</v>
      </c>
      <c r="P12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-1.7000000000100268E-5</v>
      </c>
      <c r="Q12" s="21">
        <f>Table25723[[#This Row],[Xalis Əməliyyat Mənfəəti 
(mln. manat)]]-Table25723[[#This Row],[XƏM düstur]]</f>
        <v>5.3499999999995218E-4</v>
      </c>
      <c r="R12" s="1"/>
      <c r="S12" s="1"/>
    </row>
    <row r="13" spans="1:19" x14ac:dyDescent="0.25">
      <c r="A13" s="4">
        <v>12</v>
      </c>
      <c r="B13" s="38" t="s">
        <v>38</v>
      </c>
      <c r="C13" s="5">
        <v>299.45949000000002</v>
      </c>
      <c r="D13" s="37">
        <v>186.4975</v>
      </c>
      <c r="E13" s="5">
        <v>166.07205999999999</v>
      </c>
      <c r="F13" s="5">
        <v>37.746650000000002</v>
      </c>
      <c r="G13" s="5">
        <v>1.8140000000000001</v>
      </c>
      <c r="H13" s="5">
        <f>1.814-25.012</f>
        <v>-23.198</v>
      </c>
      <c r="I13" s="5">
        <v>20.834</v>
      </c>
      <c r="J13" s="5">
        <v>7.7779999999999996</v>
      </c>
      <c r="K13" s="5">
        <f>1.49</f>
        <v>1.49</v>
      </c>
      <c r="L13" s="5">
        <v>37.744</v>
      </c>
      <c r="M13" s="5">
        <v>-25.012</v>
      </c>
      <c r="N13" s="21"/>
      <c r="O13" s="16">
        <f>Table25723[[#This Row],[Faiz gəlirləri
 (mln. manat)]]+Table25723[[#This Row],[Qeyri-faiz gəlirləri 
(mln. manat)]]-Table25723[[#This Row],[Faiz xərcləri
 (mln. manat)]]-Table25723[[#This Row],[Qeyri-faiz xərcləri 
(mln. manat)]]</f>
        <v>-23.198</v>
      </c>
      <c r="P13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3" s="21">
        <f>Table25723[[#This Row],[Xalis Əməliyyat Mənfəəti 
(mln. manat)]]-Table25723[[#This Row],[XƏM düstur]]</f>
        <v>0</v>
      </c>
      <c r="R13" s="1"/>
      <c r="S13" s="1"/>
    </row>
    <row r="14" spans="1:19" x14ac:dyDescent="0.25">
      <c r="A14" s="4">
        <v>13</v>
      </c>
      <c r="B14" s="38" t="s">
        <v>11</v>
      </c>
      <c r="C14" s="5">
        <v>858.77700000000004</v>
      </c>
      <c r="D14" s="5">
        <v>280.63099999999997</v>
      </c>
      <c r="E14" s="5">
        <v>612.024</v>
      </c>
      <c r="F14" s="5">
        <v>48.521000000000001</v>
      </c>
      <c r="G14" s="5">
        <v>0.63800000000000001</v>
      </c>
      <c r="H14" s="5">
        <v>2.8090000000000002</v>
      </c>
      <c r="I14" s="5">
        <v>17.766999999999999</v>
      </c>
      <c r="J14" s="5">
        <v>8.2249999999999996</v>
      </c>
      <c r="K14" s="5">
        <v>11.468999999999999</v>
      </c>
      <c r="L14" s="5">
        <v>18.202000000000002</v>
      </c>
      <c r="M14" s="21">
        <v>2.1709999999999998</v>
      </c>
      <c r="N14" s="21"/>
      <c r="O14" s="16">
        <f>Table25723[[#This Row],[Faiz gəlirləri
 (mln. manat)]]+Table25723[[#This Row],[Qeyri-faiz gəlirləri 
(mln. manat)]]-Table25723[[#This Row],[Faiz xərcləri
 (mln. manat)]]-Table25723[[#This Row],[Qeyri-faiz xərcləri 
(mln. manat)]]</f>
        <v>2.8089999999999939</v>
      </c>
      <c r="P14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-4.4408920985006262E-16</v>
      </c>
      <c r="Q14" s="21">
        <f>Table25723[[#This Row],[Xalis Əməliyyat Mənfəəti 
(mln. manat)]]-Table25723[[#This Row],[XƏM düstur]]</f>
        <v>6.2172489379008766E-15</v>
      </c>
      <c r="R14" s="1"/>
      <c r="S14" s="1"/>
    </row>
    <row r="15" spans="1:19" x14ac:dyDescent="0.25">
      <c r="A15" s="4">
        <v>14</v>
      </c>
      <c r="B15" s="38" t="s">
        <v>12</v>
      </c>
      <c r="C15" s="5">
        <v>125.2067</v>
      </c>
      <c r="D15" s="37">
        <v>61.557659999999998</v>
      </c>
      <c r="E15" s="5">
        <v>52.478769999999997</v>
      </c>
      <c r="F15" s="5">
        <v>55.043239999999997</v>
      </c>
      <c r="G15" s="5">
        <v>-250.37116</v>
      </c>
      <c r="H15" s="5">
        <v>-16.08231</v>
      </c>
      <c r="I15" s="5">
        <v>3.7271399999999999</v>
      </c>
      <c r="J15" s="5">
        <v>6.7923099999999996</v>
      </c>
      <c r="K15" s="5">
        <v>-4.5193700000000003</v>
      </c>
      <c r="L15" s="5">
        <v>8.4977699999999992</v>
      </c>
      <c r="M15" s="5">
        <v>234.28883999999999</v>
      </c>
      <c r="N15" s="21"/>
      <c r="O15" s="16">
        <f>Table25723[[#This Row],[Faiz gəlirləri
 (mln. manat)]]+Table25723[[#This Row],[Qeyri-faiz gəlirləri 
(mln. manat)]]-Table25723[[#This Row],[Faiz xərcləri
 (mln. manat)]]-Table25723[[#This Row],[Qeyri-faiz xərcləri 
(mln. manat)]]</f>
        <v>-16.08231</v>
      </c>
      <c r="P15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-1.0000000003174137E-5</v>
      </c>
      <c r="Q15" s="21">
        <f>Table25723[[#This Row],[Xalis Əməliyyat Mənfəəti 
(mln. manat)]]-Table25723[[#This Row],[XƏM düstur]]</f>
        <v>0</v>
      </c>
      <c r="R15" s="1"/>
      <c r="S15" s="1"/>
    </row>
    <row r="16" spans="1:19" x14ac:dyDescent="0.25">
      <c r="A16" s="4">
        <v>15</v>
      </c>
      <c r="B16" s="38" t="s">
        <v>13</v>
      </c>
      <c r="C16" s="5">
        <v>440.15300000000002</v>
      </c>
      <c r="D16" s="5">
        <v>205.36500000000001</v>
      </c>
      <c r="E16" s="5">
        <v>261.35000000000002</v>
      </c>
      <c r="F16" s="5">
        <v>145.15199999999999</v>
      </c>
      <c r="G16" s="5">
        <v>0.99199999999999999</v>
      </c>
      <c r="H16" s="5">
        <v>-0.23200000000000001</v>
      </c>
      <c r="I16" s="5">
        <v>14.933</v>
      </c>
      <c r="J16" s="5">
        <v>4.2060000000000004</v>
      </c>
      <c r="K16" s="5">
        <v>5.423</v>
      </c>
      <c r="L16" s="5">
        <v>16.382000000000001</v>
      </c>
      <c r="M16" s="5">
        <v>-1.224</v>
      </c>
      <c r="N16" s="21"/>
      <c r="O16" s="16">
        <f>Table25723[[#This Row],[Faiz gəlirləri
 (mln. manat)]]+Table25723[[#This Row],[Qeyri-faiz gəlirləri 
(mln. manat)]]-Table25723[[#This Row],[Faiz xərcləri
 (mln. manat)]]-Table25723[[#This Row],[Qeyri-faiz xərcləri 
(mln. manat)]]</f>
        <v>-0.23199999999999932</v>
      </c>
      <c r="P16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6" s="21">
        <f>Table25723[[#This Row],[Xalis Əməliyyat Mənfəəti 
(mln. manat)]]-Table25723[[#This Row],[XƏM düstur]]</f>
        <v>-6.9388939039072284E-16</v>
      </c>
      <c r="R16" s="1"/>
      <c r="S16" s="1"/>
    </row>
    <row r="17" spans="1:19" x14ac:dyDescent="0.25">
      <c r="A17" s="4">
        <v>16</v>
      </c>
      <c r="B17" s="38" t="s">
        <v>25</v>
      </c>
      <c r="C17" s="5">
        <v>181.69576000000001</v>
      </c>
      <c r="D17" s="5">
        <v>147.73437999999999</v>
      </c>
      <c r="E17" s="5">
        <v>86.898759999999996</v>
      </c>
      <c r="F17" s="5">
        <v>60.725050000000003</v>
      </c>
      <c r="G17" s="5">
        <v>0.61660000000000004</v>
      </c>
      <c r="H17" s="5">
        <v>3.9159999999999999</v>
      </c>
      <c r="I17" s="5">
        <v>4.3031800000000002</v>
      </c>
      <c r="J17" s="5">
        <v>2.11253</v>
      </c>
      <c r="K17" s="5">
        <v>4.8309600000000001</v>
      </c>
      <c r="L17" s="5">
        <v>3.1055000000000001</v>
      </c>
      <c r="M17" s="5">
        <v>3.2995000000000001</v>
      </c>
      <c r="N17" s="21"/>
      <c r="O17" s="16">
        <f>Table25723[[#This Row],[Faiz gəlirləri
 (mln. manat)]]+Table25723[[#This Row],[Qeyri-faiz gəlirləri 
(mln. manat)]]-Table25723[[#This Row],[Faiz xərcləri
 (mln. manat)]]-Table25723[[#This Row],[Qeyri-faiz xərcləri 
(mln. manat)]]</f>
        <v>3.9161100000000006</v>
      </c>
      <c r="P17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1.0000000000021103E-4</v>
      </c>
      <c r="Q17" s="21">
        <f>Table25723[[#This Row],[Xalis Əməliyyat Mənfəəti 
(mln. manat)]]-Table25723[[#This Row],[XƏM düstur]]</f>
        <v>-1.1000000000072063E-4</v>
      </c>
      <c r="R17" s="1"/>
      <c r="S17" s="1"/>
    </row>
    <row r="18" spans="1:19" x14ac:dyDescent="0.25">
      <c r="A18" s="4">
        <v>17</v>
      </c>
      <c r="B18" s="4" t="s">
        <v>14</v>
      </c>
      <c r="C18" s="5">
        <v>3573.4189999999999</v>
      </c>
      <c r="D18" s="5">
        <v>1318.377</v>
      </c>
      <c r="E18" s="5">
        <v>2821.509</v>
      </c>
      <c r="F18" s="5">
        <v>272.28699999999998</v>
      </c>
      <c r="G18" s="5">
        <v>41.673000000000002</v>
      </c>
      <c r="H18" s="5">
        <v>106.979</v>
      </c>
      <c r="I18" s="5">
        <v>150.65700000000001</v>
      </c>
      <c r="J18" s="5">
        <v>38.811999999999998</v>
      </c>
      <c r="K18" s="5">
        <v>70.575000000000003</v>
      </c>
      <c r="L18" s="5">
        <v>75.441000000000003</v>
      </c>
      <c r="M18" s="5">
        <v>54.073999999999998</v>
      </c>
      <c r="N18" s="21">
        <v>11.231</v>
      </c>
      <c r="O18" s="16">
        <f>Table25723[[#This Row],[Faiz gəlirləri
 (mln. manat)]]+Table25723[[#This Row],[Qeyri-faiz gəlirləri 
(mln. manat)]]-Table25723[[#This Row],[Faiz xərcləri
 (mln. manat)]]-Table25723[[#This Row],[Qeyri-faiz xərcləri 
(mln. manat)]]</f>
        <v>106.97900000000001</v>
      </c>
      <c r="P18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-9.9999999999944578E-4</v>
      </c>
      <c r="Q18" s="21">
        <f>Table25723[[#This Row],[Xalis Əməliyyat Mənfəəti 
(mln. manat)]]-Table25723[[#This Row],[XƏM düstur]]</f>
        <v>0</v>
      </c>
      <c r="R18" s="1"/>
      <c r="S18" s="1"/>
    </row>
    <row r="19" spans="1:19" x14ac:dyDescent="0.25">
      <c r="A19" s="4">
        <v>18</v>
      </c>
      <c r="B19" s="4" t="s">
        <v>15</v>
      </c>
      <c r="C19" s="5">
        <v>486.363</v>
      </c>
      <c r="D19" s="5">
        <v>370.363</v>
      </c>
      <c r="E19" s="5">
        <v>230.846</v>
      </c>
      <c r="F19" s="5">
        <v>66.242000000000004</v>
      </c>
      <c r="G19" s="5">
        <v>-2.7745799999999998</v>
      </c>
      <c r="H19" s="21">
        <f>-2.77458+3.17409</f>
        <v>0.39951000000000025</v>
      </c>
      <c r="I19" s="5">
        <v>17.976109999999998</v>
      </c>
      <c r="J19" s="5">
        <v>12.244999999999999</v>
      </c>
      <c r="K19" s="5">
        <v>7.4704100000000002</v>
      </c>
      <c r="L19" s="21">
        <f>7.01435+4.61346+1.17937</f>
        <v>12.807180000000001</v>
      </c>
      <c r="M19" s="5">
        <v>3.1740900000000001</v>
      </c>
      <c r="N19" s="21"/>
      <c r="O19" s="16">
        <f>Table25723[[#This Row],[Faiz gəlirləri
 (mln. manat)]]+Table25723[[#This Row],[Qeyri-faiz gəlirləri 
(mln. manat)]]-Table25723[[#This Row],[Faiz xərcləri
 (mln. manat)]]-Table25723[[#This Row],[Qeyri-faiz xərcləri 
(mln. manat)]]</f>
        <v>0.39433999999999969</v>
      </c>
      <c r="P19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9" s="21">
        <f>Table25723[[#This Row],[Xalis Əməliyyat Mənfəəti 
(mln. manat)]]-Table25723[[#This Row],[XƏM düstur]]</f>
        <v>5.170000000000563E-3</v>
      </c>
      <c r="R19" s="1"/>
      <c r="S19" s="1"/>
    </row>
    <row r="20" spans="1:19" x14ac:dyDescent="0.25">
      <c r="A20" s="4">
        <v>19</v>
      </c>
      <c r="B20" s="4" t="s">
        <v>16</v>
      </c>
      <c r="C20" s="5">
        <v>191.81268</v>
      </c>
      <c r="D20" s="5">
        <v>69.113849999999999</v>
      </c>
      <c r="E20" s="5">
        <v>74.759289999999993</v>
      </c>
      <c r="F20" s="5">
        <v>75.218720000000005</v>
      </c>
      <c r="G20" s="5">
        <v>2.3265099999999999</v>
      </c>
      <c r="H20" s="5">
        <v>2.9776500000000001</v>
      </c>
      <c r="I20" s="5">
        <v>3.1377899999999999</v>
      </c>
      <c r="J20" s="5">
        <v>0.20619999999999999</v>
      </c>
      <c r="K20" s="5">
        <v>1.66778</v>
      </c>
      <c r="L20" s="5">
        <v>1.6217299999999999</v>
      </c>
      <c r="M20" s="5">
        <v>0.65114000000000005</v>
      </c>
      <c r="N20" s="21"/>
      <c r="O20" s="16">
        <f>Table25723[[#This Row],[Faiz gəlirləri
 (mln. manat)]]+Table25723[[#This Row],[Qeyri-faiz gəlirləri 
(mln. manat)]]-Table25723[[#This Row],[Faiz xərcləri
 (mln. manat)]]-Table25723[[#This Row],[Qeyri-faiz xərcləri 
(mln. manat)]]</f>
        <v>2.9776399999999996</v>
      </c>
      <c r="P20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-2.2204460492503131E-16</v>
      </c>
      <c r="Q20" s="21">
        <f>Table25723[[#This Row],[Xalis Əməliyyat Mənfəəti 
(mln. manat)]]-Table25723[[#This Row],[XƏM düstur]]</f>
        <v>1.0000000000509601E-5</v>
      </c>
      <c r="R20" s="1"/>
      <c r="S20" s="1"/>
    </row>
    <row r="21" spans="1:19" x14ac:dyDescent="0.25">
      <c r="A21" s="4">
        <v>20</v>
      </c>
      <c r="B21" s="6" t="s">
        <v>17</v>
      </c>
      <c r="C21" s="5">
        <v>240.01599999999999</v>
      </c>
      <c r="D21" s="37">
        <v>194.798</v>
      </c>
      <c r="E21" s="5">
        <v>85.238</v>
      </c>
      <c r="F21" s="5">
        <v>58.643999999999998</v>
      </c>
      <c r="G21" s="5">
        <v>2.9142000000000001</v>
      </c>
      <c r="H21" s="5">
        <f>2.9142+1.611</f>
        <v>4.5251999999999999</v>
      </c>
      <c r="I21" s="5">
        <v>13.894</v>
      </c>
      <c r="J21" s="5">
        <v>6.4790000000000001</v>
      </c>
      <c r="K21" s="5">
        <v>3.1419999999999999</v>
      </c>
      <c r="L21" s="5">
        <v>6.032</v>
      </c>
      <c r="M21" s="5">
        <v>1.611</v>
      </c>
      <c r="N21" s="21"/>
      <c r="O21" s="16">
        <f>Table25723[[#This Row],[Faiz gəlirləri
 (mln. manat)]]+Table25723[[#This Row],[Qeyri-faiz gəlirləri 
(mln. manat)]]-Table25723[[#This Row],[Faiz xərcləri
 (mln. manat)]]-Table25723[[#This Row],[Qeyri-faiz xərcləri 
(mln. manat)]]</f>
        <v>4.5250000000000021</v>
      </c>
      <c r="P21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2.2204460492503131E-16</v>
      </c>
      <c r="Q21" s="21">
        <f>Table25723[[#This Row],[Xalis Əməliyyat Mənfəəti 
(mln. manat)]]-Table25723[[#This Row],[XƏM düstur]]</f>
        <v>1.9999999999775753E-4</v>
      </c>
      <c r="R21" s="1"/>
      <c r="S21" s="1"/>
    </row>
    <row r="22" spans="1:19" x14ac:dyDescent="0.25">
      <c r="A22" s="4">
        <v>21</v>
      </c>
      <c r="B22" s="6" t="s">
        <v>39</v>
      </c>
      <c r="C22" s="5">
        <v>446.47291000000001</v>
      </c>
      <c r="D22" s="5">
        <v>298.03100000000001</v>
      </c>
      <c r="E22" s="5">
        <v>257.07677000000001</v>
      </c>
      <c r="F22" s="5">
        <v>53.948979999999999</v>
      </c>
      <c r="G22" s="5">
        <v>-45.860720000000001</v>
      </c>
      <c r="H22" s="5">
        <v>17.568899999999999</v>
      </c>
      <c r="I22" s="5">
        <v>32.601419999999997</v>
      </c>
      <c r="J22" s="5">
        <v>8.3383800000000008</v>
      </c>
      <c r="K22" s="5">
        <v>3.5451999999999999</v>
      </c>
      <c r="L22" s="5">
        <v>10.23934</v>
      </c>
      <c r="M22" s="5">
        <v>63.42962</v>
      </c>
      <c r="N22" s="21"/>
      <c r="O22" s="16">
        <f>Table25723[[#This Row],[Faiz gəlirləri
 (mln. manat)]]+Table25723[[#This Row],[Qeyri-faiz gəlirləri 
(mln. manat)]]-Table25723[[#This Row],[Faiz xərcləri
 (mln. manat)]]-Table25723[[#This Row],[Qeyri-faiz xərcləri 
(mln. manat)]]</f>
        <v>17.568899999999999</v>
      </c>
      <c r="P22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2" s="21">
        <f>Table25723[[#This Row],[Xalis Əməliyyat Mənfəəti 
(mln. manat)]]-Table25723[[#This Row],[XƏM düstur]]</f>
        <v>0</v>
      </c>
      <c r="R22" s="1"/>
      <c r="S22" s="1"/>
    </row>
    <row r="23" spans="1:19" x14ac:dyDescent="0.25">
      <c r="A23" s="4">
        <v>22</v>
      </c>
      <c r="B23" s="6" t="s">
        <v>18</v>
      </c>
      <c r="C23" s="21">
        <v>10.717169999999999</v>
      </c>
      <c r="D23" s="21">
        <v>1.5887800000000001</v>
      </c>
      <c r="E23" s="21">
        <v>0.46200999999999998</v>
      </c>
      <c r="F23" s="21">
        <v>10.242649999999999</v>
      </c>
      <c r="G23" s="21">
        <v>3.0769999999999999E-2</v>
      </c>
      <c r="H23" s="21">
        <v>2.5139999999999999E-2</v>
      </c>
      <c r="I23" s="21">
        <v>0.43512000000000001</v>
      </c>
      <c r="J23" s="21">
        <v>2.0699999999999998E-3</v>
      </c>
      <c r="K23" s="21">
        <v>1.1800000000000001E-3</v>
      </c>
      <c r="L23" s="21">
        <v>0.40909000000000001</v>
      </c>
      <c r="M23" s="21">
        <v>-5.6299999999999996E-3</v>
      </c>
      <c r="N23" s="21"/>
      <c r="O23" s="16">
        <f>Table25723[[#This Row],[Faiz gəlirləri
 (mln. manat)]]+Table25723[[#This Row],[Qeyri-faiz gəlirləri 
(mln. manat)]]-Table25723[[#This Row],[Faiz xərcləri
 (mln. manat)]]-Table25723[[#This Row],[Qeyri-faiz xərcləri 
(mln. manat)]]</f>
        <v>2.5139999999999996E-2</v>
      </c>
      <c r="P23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3" s="21">
        <f>Table25723[[#This Row],[Xalis Əməliyyat Mənfəəti 
(mln. manat)]]-Table25723[[#This Row],[XƏM düstur]]</f>
        <v>0</v>
      </c>
      <c r="R23" s="1"/>
      <c r="S23" s="1"/>
    </row>
    <row r="24" spans="1:19" x14ac:dyDescent="0.25">
      <c r="A24" s="4">
        <v>23</v>
      </c>
      <c r="B24" s="6" t="s">
        <v>19</v>
      </c>
      <c r="C24" s="5">
        <v>3901.761</v>
      </c>
      <c r="D24" s="5">
        <v>1037.2360000000001</v>
      </c>
      <c r="E24" s="5">
        <v>3253.6779999999999</v>
      </c>
      <c r="F24" s="5">
        <v>363.358</v>
      </c>
      <c r="G24" s="5">
        <v>22.161999999999999</v>
      </c>
      <c r="H24" s="5">
        <v>37.300000000000004</v>
      </c>
      <c r="I24" s="5">
        <v>80.768000000000001</v>
      </c>
      <c r="J24" s="5">
        <v>18.375</v>
      </c>
      <c r="K24" s="5">
        <v>13.162000000000001</v>
      </c>
      <c r="L24" s="5">
        <v>38.256</v>
      </c>
      <c r="M24" s="5">
        <v>14.1</v>
      </c>
      <c r="N24" s="5">
        <v>1.0379999999999998</v>
      </c>
      <c r="O24" s="16">
        <f>Table25723[[#This Row],[Faiz gəlirləri
 (mln. manat)]]+Table25723[[#This Row],[Qeyri-faiz gəlirləri 
(mln. manat)]]-Table25723[[#This Row],[Faiz xərcləri
 (mln. manat)]]-Table25723[[#This Row],[Qeyri-faiz xərcləri 
(mln. manat)]]</f>
        <v>37.299000000000007</v>
      </c>
      <c r="P24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-5.773159728050814E-15</v>
      </c>
      <c r="Q24" s="21">
        <f>Table25723[[#This Row],[Xalis Əməliyyat Mənfəəti 
(mln. manat)]]-Table25723[[#This Row],[XƏM düstur]]</f>
        <v>9.9999999999766942E-4</v>
      </c>
      <c r="R24" s="1"/>
      <c r="S24" s="1"/>
    </row>
    <row r="25" spans="1:19" x14ac:dyDescent="0.25">
      <c r="A25" s="4">
        <v>24</v>
      </c>
      <c r="B25" s="6" t="s">
        <v>20</v>
      </c>
      <c r="C25" s="5">
        <v>712.49199999999996</v>
      </c>
      <c r="D25" s="5">
        <v>263.34399999999999</v>
      </c>
      <c r="E25" s="5">
        <v>534.52700000000004</v>
      </c>
      <c r="F25" s="5">
        <v>99.94</v>
      </c>
      <c r="G25" s="21">
        <v>0.311</v>
      </c>
      <c r="H25" s="21">
        <v>3.9889999999999999</v>
      </c>
      <c r="I25" s="21">
        <v>17.483000000000001</v>
      </c>
      <c r="J25" s="21">
        <v>7.0759999999999996</v>
      </c>
      <c r="K25" s="21">
        <v>4.4630000000000001</v>
      </c>
      <c r="L25" s="21">
        <v>10.879</v>
      </c>
      <c r="M25" s="21">
        <v>3.6779999999999999</v>
      </c>
      <c r="N25" s="21"/>
      <c r="O25" s="16">
        <f>Table25723[[#This Row],[Faiz gəlirləri
 (mln. manat)]]+Table25723[[#This Row],[Qeyri-faiz gəlirləri 
(mln. manat)]]-Table25723[[#This Row],[Faiz xərcləri
 (mln. manat)]]-Table25723[[#This Row],[Qeyri-faiz xərcləri 
(mln. manat)]]</f>
        <v>3.9910000000000014</v>
      </c>
      <c r="P25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5" s="21">
        <f>Table25723[[#This Row],[Xalis Əməliyyat Mənfəəti 
(mln. manat)]]-Table25723[[#This Row],[XƏM düstur]]</f>
        <v>-2.0000000000015561E-3</v>
      </c>
      <c r="R25" s="1"/>
      <c r="S25" s="1"/>
    </row>
    <row r="26" spans="1:19" x14ac:dyDescent="0.25">
      <c r="A26" s="4">
        <v>25</v>
      </c>
      <c r="B26" s="4" t="s">
        <v>40</v>
      </c>
      <c r="C26" s="5">
        <v>599.178</v>
      </c>
      <c r="D26" s="5">
        <v>534.82299999999998</v>
      </c>
      <c r="E26" s="5">
        <v>447.58</v>
      </c>
      <c r="F26" s="5">
        <v>130.721</v>
      </c>
      <c r="G26" s="5">
        <v>11.679</v>
      </c>
      <c r="H26" s="5">
        <v>1.61</v>
      </c>
      <c r="I26" s="5">
        <v>7.4450000000000003</v>
      </c>
      <c r="J26" s="5">
        <v>3.3380000000000001</v>
      </c>
      <c r="K26" s="5">
        <v>4.5389999999999997</v>
      </c>
      <c r="L26" s="5">
        <v>7.0359999999999996</v>
      </c>
      <c r="M26" s="5">
        <v>-10.069000000000001</v>
      </c>
      <c r="N26" s="21"/>
      <c r="O26" s="16">
        <f>Table25723[[#This Row],[Faiz gəlirləri
 (mln. manat)]]+Table25723[[#This Row],[Qeyri-faiz gəlirləri 
(mln. manat)]]-Table25723[[#This Row],[Faiz xərcləri
 (mln. manat)]]-Table25723[[#This Row],[Qeyri-faiz xərcləri 
(mln. manat)]]</f>
        <v>1.6100000000000012</v>
      </c>
      <c r="P26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6" s="21">
        <f>Table25723[[#This Row],[Xalis Əməliyyat Mənfəəti 
(mln. manat)]]-Table25723[[#This Row],[XƏM düstur]]</f>
        <v>0</v>
      </c>
      <c r="R26" s="1"/>
      <c r="S26" s="1"/>
    </row>
    <row r="27" spans="1:19" x14ac:dyDescent="0.25">
      <c r="A27" s="4">
        <v>26</v>
      </c>
      <c r="B27" s="6" t="s">
        <v>21</v>
      </c>
      <c r="C27" s="5">
        <v>492.74099999999999</v>
      </c>
      <c r="D27" s="5">
        <v>273.214</v>
      </c>
      <c r="E27" s="5">
        <v>203.86099999999999</v>
      </c>
      <c r="F27" s="5">
        <v>59.497999999999998</v>
      </c>
      <c r="G27" s="5">
        <v>0.20499999999999999</v>
      </c>
      <c r="H27" s="5">
        <v>0.64500000000000002</v>
      </c>
      <c r="I27" s="5">
        <v>15.009</v>
      </c>
      <c r="J27" s="5">
        <v>10.5</v>
      </c>
      <c r="K27" s="5">
        <v>1.716</v>
      </c>
      <c r="L27" s="5">
        <v>5.58</v>
      </c>
      <c r="M27" s="5">
        <v>0.44</v>
      </c>
      <c r="N27" s="21"/>
      <c r="O27" s="16">
        <f>Table25723[[#This Row],[Faiz gəlirləri
 (mln. manat)]]+Table25723[[#This Row],[Qeyri-faiz gəlirləri 
(mln. manat)]]-Table25723[[#This Row],[Faiz xərcləri
 (mln. manat)]]-Table25723[[#This Row],[Qeyri-faiz xərcləri 
(mln. manat)]]</f>
        <v>0.64500000000000135</v>
      </c>
      <c r="P27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-5.5511151231257827E-17</v>
      </c>
      <c r="Q27" s="21">
        <f>Table25723[[#This Row],[Xalis Əməliyyat Mənfəəti 
(mln. manat)]]-Table25723[[#This Row],[XƏM düstur]]</f>
        <v>-1.3322676295501878E-15</v>
      </c>
      <c r="R27" s="1"/>
      <c r="S27" s="1"/>
    </row>
    <row r="28" spans="1:19" x14ac:dyDescent="0.25">
      <c r="A28" s="4">
        <v>27</v>
      </c>
      <c r="B28" s="6" t="s">
        <v>22</v>
      </c>
      <c r="C28" s="5">
        <v>621.245</v>
      </c>
      <c r="D28" s="5">
        <v>331.65</v>
      </c>
      <c r="E28" s="5">
        <v>358.69400000000002</v>
      </c>
      <c r="F28" s="5">
        <v>63.351999999999997</v>
      </c>
      <c r="G28" s="5">
        <v>14.638999999999999</v>
      </c>
      <c r="H28" s="5">
        <v>-8.0109999999999992</v>
      </c>
      <c r="I28" s="5">
        <v>21.372</v>
      </c>
      <c r="J28" s="5">
        <v>10.282999999999999</v>
      </c>
      <c r="K28" s="5">
        <v>9.2430000000000003</v>
      </c>
      <c r="L28" s="5">
        <v>28.343</v>
      </c>
      <c r="M28" s="5">
        <v>-22.651</v>
      </c>
      <c r="N28" s="21"/>
      <c r="O28" s="16">
        <f>Table25723[[#This Row],[Faiz gəlirləri
 (mln. manat)]]+Table25723[[#This Row],[Qeyri-faiz gəlirləri 
(mln. manat)]]-Table25723[[#This Row],[Faiz xərcləri
 (mln. manat)]]-Table25723[[#This Row],[Qeyri-faiz xərcləri 
(mln. manat)]]</f>
        <v>-8.0109999999999992</v>
      </c>
      <c r="P28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-1.0000000000012221E-3</v>
      </c>
      <c r="Q28" s="21">
        <f>Table25723[[#This Row],[Xalis Əməliyyat Mənfəəti 
(mln. manat)]]-Table25723[[#This Row],[XƏM düstur]]</f>
        <v>0</v>
      </c>
      <c r="R28" s="1"/>
      <c r="S28" s="1"/>
    </row>
    <row r="29" spans="1:19" x14ac:dyDescent="0.25">
      <c r="A29" s="4">
        <v>28</v>
      </c>
      <c r="B29" s="4" t="s">
        <v>23</v>
      </c>
      <c r="C29" s="5">
        <v>1977.5245600000001</v>
      </c>
      <c r="D29" s="5">
        <v>1330.2041099999999</v>
      </c>
      <c r="E29" s="5">
        <v>1221.62238</v>
      </c>
      <c r="F29" s="5">
        <v>273.69684000000001</v>
      </c>
      <c r="G29" s="5">
        <v>12.318490000000001</v>
      </c>
      <c r="H29" s="5">
        <v>27.24042</v>
      </c>
      <c r="I29" s="5">
        <v>54.473050000000001</v>
      </c>
      <c r="J29" s="5">
        <v>11.59327</v>
      </c>
      <c r="K29" s="5">
        <v>3.6727300000000001</v>
      </c>
      <c r="L29" s="5">
        <v>19.312090000000001</v>
      </c>
      <c r="M29" s="5">
        <v>13.36857</v>
      </c>
      <c r="N29" s="21">
        <v>1.5645199999999999</v>
      </c>
      <c r="O29" s="16">
        <f>Table25723[[#This Row],[Faiz gəlirləri
 (mln. manat)]]+Table25723[[#This Row],[Qeyri-faiz gəlirləri 
(mln. manat)]]-Table25723[[#This Row],[Faiz xərcləri
 (mln. manat)]]-Table25723[[#This Row],[Qeyri-faiz xərcləri 
(mln. manat)]]</f>
        <v>27.240419999999997</v>
      </c>
      <c r="P29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1.1160000000000281E-2</v>
      </c>
      <c r="Q29" s="21">
        <f>Table25723[[#This Row],[Xalis Əməliyyat Mənfəəti 
(mln. manat)]]-Table25723[[#This Row],[XƏM düstur]]</f>
        <v>0</v>
      </c>
      <c r="R29" s="1"/>
      <c r="S29" s="1"/>
    </row>
    <row r="30" spans="1:19" x14ac:dyDescent="0.25">
      <c r="A30" s="4">
        <v>29</v>
      </c>
      <c r="B30" s="6" t="s">
        <v>24</v>
      </c>
      <c r="C30" s="5">
        <v>406.82499999999999</v>
      </c>
      <c r="D30" s="5">
        <v>161.262</v>
      </c>
      <c r="E30" s="5">
        <v>307.23899999999998</v>
      </c>
      <c r="F30" s="5">
        <v>74.358999999999995</v>
      </c>
      <c r="G30" s="5">
        <v>1.401</v>
      </c>
      <c r="H30" s="5">
        <v>7.6369999999999996</v>
      </c>
      <c r="I30" s="5">
        <v>16.925999999999998</v>
      </c>
      <c r="J30" s="5">
        <v>2.6920000000000002</v>
      </c>
      <c r="K30" s="5">
        <v>8.4930000000000003</v>
      </c>
      <c r="L30" s="5">
        <v>15.090999999999999</v>
      </c>
      <c r="M30" s="5">
        <v>5.6260000000000003</v>
      </c>
      <c r="N30" s="21">
        <v>0.60899999999999999</v>
      </c>
      <c r="O30" s="16">
        <f>Table25723[[#This Row],[Faiz gəlirləri
 (mln. manat)]]+Table25723[[#This Row],[Qeyri-faiz gəlirləri 
(mln. manat)]]-Table25723[[#This Row],[Faiz xərcləri
 (mln. manat)]]-Table25723[[#This Row],[Qeyri-faiz xərcləri 
(mln. manat)]]</f>
        <v>7.6359999999999975</v>
      </c>
      <c r="P30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-9.9999999999944578E-4</v>
      </c>
      <c r="Q30" s="21">
        <f>Table25723[[#This Row],[Xalis Əməliyyat Mənfəəti 
(mln. manat)]]-Table25723[[#This Row],[XƏM düstur]]</f>
        <v>1.0000000000021103E-3</v>
      </c>
      <c r="R30" s="1"/>
      <c r="S30" s="1"/>
    </row>
    <row r="31" spans="1:19" x14ac:dyDescent="0.25">
      <c r="A31" s="4">
        <v>30</v>
      </c>
      <c r="B31" s="6" t="s">
        <v>41</v>
      </c>
      <c r="C31" s="5">
        <v>229.86768000000001</v>
      </c>
      <c r="D31" s="5">
        <v>89.562809999999999</v>
      </c>
      <c r="E31" s="5">
        <v>94.277000000000001</v>
      </c>
      <c r="F31" s="5">
        <v>67.062749999999994</v>
      </c>
      <c r="G31" s="5">
        <v>1.1371599999999999</v>
      </c>
      <c r="H31" s="5">
        <v>3.0268199999999998</v>
      </c>
      <c r="I31" s="5">
        <v>5.9811699999999997</v>
      </c>
      <c r="J31" s="5">
        <v>2.1150899999999999</v>
      </c>
      <c r="K31" s="5">
        <v>2.5712999999999999</v>
      </c>
      <c r="L31" s="5">
        <v>3.4105599999999998</v>
      </c>
      <c r="M31" s="5">
        <v>1.6524099999999999</v>
      </c>
      <c r="N31" s="21">
        <v>0.23724999999999999</v>
      </c>
      <c r="O31" s="16">
        <f>Table25723[[#This Row],[Faiz gəlirləri
 (mln. manat)]]+Table25723[[#This Row],[Qeyri-faiz gəlirləri 
(mln. manat)]]-Table25723[[#This Row],[Faiz xərcləri
 (mln. manat)]]-Table25723[[#This Row],[Qeyri-faiz xərcləri 
(mln. manat)]]</f>
        <v>3.0268199999999994</v>
      </c>
      <c r="P31" s="16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1" s="21">
        <f>Table25723[[#This Row],[Xalis Əməliyyat Mənfəəti 
(mln. manat)]]-Table25723[[#This Row],[XƏM düstur]]</f>
        <v>0</v>
      </c>
      <c r="R31" s="1"/>
    </row>
    <row r="34" spans="2:13" x14ac:dyDescent="0.25">
      <c r="B34" s="8" t="s">
        <v>43</v>
      </c>
      <c r="C34" s="17" t="s">
        <v>44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 x14ac:dyDescent="0.25"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2:13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2:13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2:13" x14ac:dyDescent="0.2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 x14ac:dyDescent="0.2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2:13" x14ac:dyDescent="0.2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2:13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2:13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2:13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2:13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2:13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2:13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2:13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3:13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3:13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3:13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3:13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3:13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3:13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3:13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3:13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3:13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3:13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3:13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3:13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3:13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3:13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3:13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3:13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3:13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3:13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3:13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3:13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3:13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3:13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3:13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3:13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3:13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3:13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3:13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3:13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3:13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3:13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3:13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3:13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3:13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3:13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3:13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3:13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3:13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3:13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3:13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3:13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3:13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3:13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3:13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3:13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3:13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3:13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3:13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3:13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3:13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3:13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3:13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3:13" x14ac:dyDescent="0.25">
      <c r="C100" s="17"/>
    </row>
    <row r="101" spans="3:13" x14ac:dyDescent="0.25">
      <c r="C101" s="17"/>
    </row>
    <row r="102" spans="3:13" x14ac:dyDescent="0.25">
      <c r="C102" s="17"/>
    </row>
    <row r="103" spans="3:13" x14ac:dyDescent="0.25">
      <c r="C103" s="17"/>
    </row>
    <row r="104" spans="3:13" x14ac:dyDescent="0.25">
      <c r="C104" s="17"/>
    </row>
    <row r="105" spans="3:13" x14ac:dyDescent="0.25">
      <c r="C105" s="17"/>
    </row>
    <row r="106" spans="3:13" x14ac:dyDescent="0.25">
      <c r="C106" s="17"/>
    </row>
    <row r="107" spans="3:13" x14ac:dyDescent="0.25">
      <c r="C107" s="17"/>
    </row>
    <row r="108" spans="3:13" x14ac:dyDescent="0.25">
      <c r="C108" s="17"/>
    </row>
    <row r="109" spans="3:13" x14ac:dyDescent="0.25">
      <c r="C109" s="17"/>
    </row>
    <row r="110" spans="3:13" x14ac:dyDescent="0.25">
      <c r="C110" s="17"/>
    </row>
    <row r="111" spans="3:13" x14ac:dyDescent="0.25">
      <c r="C111" s="17"/>
    </row>
    <row r="112" spans="3:1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.5703125" customWidth="1"/>
    <col min="3" max="3" width="31.28515625" customWidth="1"/>
    <col min="4" max="4" width="26.85546875" customWidth="1"/>
  </cols>
  <sheetData>
    <row r="1" spans="1:4" ht="30" x14ac:dyDescent="0.25">
      <c r="A1" s="10" t="s">
        <v>0</v>
      </c>
      <c r="B1" s="10" t="s">
        <v>27</v>
      </c>
      <c r="C1" s="14" t="s">
        <v>50</v>
      </c>
      <c r="D1" s="14" t="s">
        <v>51</v>
      </c>
    </row>
    <row r="2" spans="1:4" x14ac:dyDescent="0.25">
      <c r="A2" s="20">
        <v>1</v>
      </c>
      <c r="B2" s="9" t="s">
        <v>20</v>
      </c>
      <c r="C2" s="22">
        <v>0.15160803383151072</v>
      </c>
      <c r="D2" s="21">
        <v>13.156999999999996</v>
      </c>
    </row>
    <row r="3" spans="1:4" x14ac:dyDescent="0.25">
      <c r="A3" s="20">
        <v>2</v>
      </c>
      <c r="B3" s="9" t="s">
        <v>26</v>
      </c>
      <c r="C3" s="22">
        <v>8.4982892781374539E-2</v>
      </c>
      <c r="D3" s="21">
        <v>93.094000000000051</v>
      </c>
    </row>
    <row r="4" spans="1:4" x14ac:dyDescent="0.25">
      <c r="A4" s="20">
        <v>3</v>
      </c>
      <c r="B4" s="9" t="s">
        <v>14</v>
      </c>
      <c r="C4" s="22">
        <v>8.1457367336219819E-2</v>
      </c>
      <c r="D4" s="21">
        <v>20.50915999999998</v>
      </c>
    </row>
    <row r="5" spans="1:4" x14ac:dyDescent="0.25">
      <c r="A5" s="20">
        <v>4</v>
      </c>
      <c r="B5" s="9" t="s">
        <v>38</v>
      </c>
      <c r="C5" s="22">
        <v>4.3545272458603485E-2</v>
      </c>
      <c r="D5" s="21">
        <v>1.5750999999999991</v>
      </c>
    </row>
    <row r="6" spans="1:4" x14ac:dyDescent="0.25">
      <c r="A6" s="20">
        <v>5</v>
      </c>
      <c r="B6" s="9" t="s">
        <v>23</v>
      </c>
      <c r="C6" s="22">
        <v>2.5684915849394554E-2</v>
      </c>
      <c r="D6" s="21">
        <v>6.8538399999999911</v>
      </c>
    </row>
    <row r="7" spans="1:4" x14ac:dyDescent="0.25">
      <c r="A7" s="20">
        <v>6</v>
      </c>
      <c r="B7" s="9" t="s">
        <v>8</v>
      </c>
      <c r="C7" s="22">
        <v>2.3591304795093044E-2</v>
      </c>
      <c r="D7" s="21">
        <v>1.4677000000000007</v>
      </c>
    </row>
    <row r="8" spans="1:4" x14ac:dyDescent="0.25">
      <c r="A8" s="20">
        <v>7</v>
      </c>
      <c r="B8" s="9" t="s">
        <v>16</v>
      </c>
      <c r="C8" s="22">
        <v>1.9258237845694279E-2</v>
      </c>
      <c r="D8" s="43">
        <v>1.4212100000000021</v>
      </c>
    </row>
    <row r="9" spans="1:4" x14ac:dyDescent="0.25">
      <c r="A9" s="20">
        <v>8</v>
      </c>
      <c r="B9" s="9" t="s">
        <v>7</v>
      </c>
      <c r="C9" s="22">
        <v>1.8448856759674281E-2</v>
      </c>
      <c r="D9" s="21">
        <v>1.6920000000000073</v>
      </c>
    </row>
    <row r="10" spans="1:4" x14ac:dyDescent="0.25">
      <c r="A10" s="20">
        <v>9</v>
      </c>
      <c r="B10" s="9" t="s">
        <v>17</v>
      </c>
      <c r="C10" s="22">
        <v>1.7700957934194017E-2</v>
      </c>
      <c r="D10" s="21">
        <v>1.019999999999996</v>
      </c>
    </row>
    <row r="11" spans="1:4" x14ac:dyDescent="0.25">
      <c r="A11" s="20">
        <v>10</v>
      </c>
      <c r="B11" s="9" t="s">
        <v>9</v>
      </c>
      <c r="C11" s="22">
        <v>1.4894717601900902E-2</v>
      </c>
      <c r="D11" s="21">
        <v>0.81488999999999834</v>
      </c>
    </row>
    <row r="12" spans="1:4" x14ac:dyDescent="0.25">
      <c r="A12" s="20">
        <v>11</v>
      </c>
      <c r="B12" s="9" t="s">
        <v>24</v>
      </c>
      <c r="C12" s="22">
        <v>1.2320636044327078E-2</v>
      </c>
      <c r="D12" s="33">
        <v>0.90500000000000114</v>
      </c>
    </row>
    <row r="13" spans="1:4" x14ac:dyDescent="0.25">
      <c r="A13" s="20">
        <v>12</v>
      </c>
      <c r="B13" s="9" t="s">
        <v>11</v>
      </c>
      <c r="C13" s="22">
        <v>1.024381103083548E-2</v>
      </c>
      <c r="D13" s="21">
        <v>0.49199999999999733</v>
      </c>
    </row>
    <row r="14" spans="1:4" x14ac:dyDescent="0.25">
      <c r="A14" s="20">
        <v>13</v>
      </c>
      <c r="B14" s="9" t="s">
        <v>21</v>
      </c>
      <c r="C14" s="22">
        <v>9.4672548354258548E-3</v>
      </c>
      <c r="D14" s="21">
        <v>0.55799999999999983</v>
      </c>
    </row>
    <row r="15" spans="1:4" x14ac:dyDescent="0.25">
      <c r="A15" s="20">
        <v>14</v>
      </c>
      <c r="B15" s="9" t="s">
        <v>40</v>
      </c>
      <c r="C15" s="22">
        <v>9.2259469141330163E-3</v>
      </c>
      <c r="D15" s="21">
        <v>1.1949999999999932</v>
      </c>
    </row>
    <row r="16" spans="1:4" x14ac:dyDescent="0.25">
      <c r="A16" s="20">
        <v>15</v>
      </c>
      <c r="B16" s="9" t="s">
        <v>13</v>
      </c>
      <c r="C16" s="22">
        <v>3.2138340002901087E-3</v>
      </c>
      <c r="D16" s="21">
        <v>0.46499999999997499</v>
      </c>
    </row>
    <row r="17" spans="1:4" x14ac:dyDescent="0.25">
      <c r="A17" s="20">
        <v>16</v>
      </c>
      <c r="B17" s="9" t="s">
        <v>18</v>
      </c>
      <c r="C17" s="22">
        <v>1.8378577171439354E-3</v>
      </c>
      <c r="D17" s="21">
        <v>1.8789999999999196E-2</v>
      </c>
    </row>
    <row r="18" spans="1:4" x14ac:dyDescent="0.25">
      <c r="A18" s="20">
        <v>17</v>
      </c>
      <c r="B18" s="9" t="s">
        <v>2</v>
      </c>
      <c r="C18" s="22">
        <v>1.0098426291496512E-3</v>
      </c>
      <c r="D18" s="21">
        <v>7.263999999999271E-2</v>
      </c>
    </row>
    <row r="19" spans="1:4" x14ac:dyDescent="0.25">
      <c r="A19" s="20">
        <v>18</v>
      </c>
      <c r="B19" s="9" t="s">
        <v>6</v>
      </c>
      <c r="C19" s="22">
        <v>-1.2300034768606134E-3</v>
      </c>
      <c r="D19" s="21">
        <v>-6.7216000000001941E-2</v>
      </c>
    </row>
    <row r="20" spans="1:4" x14ac:dyDescent="0.25">
      <c r="A20" s="20">
        <v>19</v>
      </c>
      <c r="B20" s="9" t="s">
        <v>10</v>
      </c>
      <c r="C20" s="22">
        <v>-6.7789178906575249E-3</v>
      </c>
      <c r="D20" s="40">
        <v>-0.47929999999999495</v>
      </c>
    </row>
    <row r="21" spans="1:4" x14ac:dyDescent="0.25">
      <c r="A21" s="20">
        <v>20</v>
      </c>
      <c r="B21" s="9" t="s">
        <v>41</v>
      </c>
      <c r="C21" s="22">
        <v>-1.1661066407286308E-2</v>
      </c>
      <c r="D21" s="21">
        <v>-0.79125000000000512</v>
      </c>
    </row>
    <row r="22" spans="1:4" x14ac:dyDescent="0.25">
      <c r="A22" s="20">
        <v>21</v>
      </c>
      <c r="B22" s="9" t="s">
        <v>15</v>
      </c>
      <c r="C22" s="22">
        <v>-1.4138587927134015E-2</v>
      </c>
      <c r="D22" s="21">
        <v>-0.94999999999998863</v>
      </c>
    </row>
    <row r="23" spans="1:4" x14ac:dyDescent="0.25">
      <c r="A23" s="20">
        <v>22</v>
      </c>
      <c r="B23" s="9" t="s">
        <v>25</v>
      </c>
      <c r="C23" s="22">
        <v>-1.416004313178163E-2</v>
      </c>
      <c r="D23" s="21">
        <v>-0.87221999999999866</v>
      </c>
    </row>
    <row r="24" spans="1:4" x14ac:dyDescent="0.25">
      <c r="A24" s="20">
        <v>23</v>
      </c>
      <c r="B24" s="9" t="s">
        <v>3</v>
      </c>
      <c r="C24" s="22">
        <v>-1.550057378721212E-2</v>
      </c>
      <c r="D24" s="21">
        <v>-0.68008999999999986</v>
      </c>
    </row>
    <row r="25" spans="1:4" x14ac:dyDescent="0.25">
      <c r="A25" s="20">
        <v>24</v>
      </c>
      <c r="B25" s="9" t="s">
        <v>5</v>
      </c>
      <c r="C25" s="32">
        <v>-1.695445062823208E-2</v>
      </c>
      <c r="D25" s="33">
        <v>-2.4950000000000045</v>
      </c>
    </row>
    <row r="26" spans="1:4" x14ac:dyDescent="0.25">
      <c r="A26" s="20">
        <v>25</v>
      </c>
      <c r="B26" s="9" t="s">
        <v>1</v>
      </c>
      <c r="C26" s="22">
        <v>-4.9791080554676959E-2</v>
      </c>
      <c r="D26" s="21">
        <v>-2.9909999999999997</v>
      </c>
    </row>
    <row r="27" spans="1:4" x14ac:dyDescent="0.25">
      <c r="A27" s="20">
        <v>26</v>
      </c>
      <c r="B27" s="9" t="s">
        <v>12</v>
      </c>
      <c r="C27" s="22">
        <v>-5.4806491434945662E-2</v>
      </c>
      <c r="D27" s="21">
        <v>-3.1916500000000028</v>
      </c>
    </row>
    <row r="28" spans="1:4" x14ac:dyDescent="0.25">
      <c r="A28" s="20">
        <v>27</v>
      </c>
      <c r="B28" s="9" t="s">
        <v>22</v>
      </c>
      <c r="C28" s="22">
        <v>-6.7900598820015631E-2</v>
      </c>
      <c r="D28" s="21">
        <v>-4.615000000000002</v>
      </c>
    </row>
    <row r="29" spans="1:4" x14ac:dyDescent="0.25">
      <c r="A29" s="20">
        <v>28</v>
      </c>
      <c r="B29" s="9" t="s">
        <v>4</v>
      </c>
      <c r="C29" s="22">
        <v>-7.2387685260037707E-2</v>
      </c>
      <c r="D29" s="21">
        <v>-2.6863069999999993</v>
      </c>
    </row>
    <row r="30" spans="1:4" x14ac:dyDescent="0.25">
      <c r="A30" s="20">
        <v>29</v>
      </c>
      <c r="B30" s="9" t="s">
        <v>19</v>
      </c>
      <c r="C30" s="22">
        <v>-0.11185688341590869</v>
      </c>
      <c r="D30" s="21">
        <v>-45.762999999999977</v>
      </c>
    </row>
    <row r="31" spans="1:4" x14ac:dyDescent="0.25">
      <c r="A31" s="20">
        <v>30</v>
      </c>
      <c r="B31" s="9" t="s">
        <v>39</v>
      </c>
      <c r="C31" s="22">
        <v>-0.45912371773804977</v>
      </c>
      <c r="D31" s="21">
        <v>-45.794680000000007</v>
      </c>
    </row>
  </sheetData>
  <conditionalFormatting sqref="C2:C19 C21:C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2" sqref="D2:D31"/>
    </sheetView>
  </sheetViews>
  <sheetFormatPr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20">
        <v>1</v>
      </c>
      <c r="B2" s="3" t="s">
        <v>26</v>
      </c>
      <c r="C2" s="5">
        <v>139.89500000000001</v>
      </c>
      <c r="D2" s="5">
        <v>229.792</v>
      </c>
    </row>
    <row r="3" spans="1:4" x14ac:dyDescent="0.25">
      <c r="A3" s="20">
        <v>2</v>
      </c>
      <c r="B3" s="3" t="s">
        <v>14</v>
      </c>
      <c r="C3" s="5">
        <v>22.262720000000002</v>
      </c>
      <c r="D3" s="5">
        <v>41.673000000000002</v>
      </c>
    </row>
    <row r="4" spans="1:4" x14ac:dyDescent="0.25">
      <c r="A4" s="20">
        <v>3</v>
      </c>
      <c r="B4" s="3" t="s">
        <v>19</v>
      </c>
      <c r="C4" s="5">
        <v>6.532</v>
      </c>
      <c r="D4" s="5">
        <v>22.161999999999999</v>
      </c>
    </row>
    <row r="5" spans="1:4" x14ac:dyDescent="0.25">
      <c r="A5" s="20">
        <v>4</v>
      </c>
      <c r="B5" s="3" t="s">
        <v>22</v>
      </c>
      <c r="C5" s="5">
        <v>4.7389999999999999</v>
      </c>
      <c r="D5" s="5">
        <v>14.638999999999999</v>
      </c>
    </row>
    <row r="6" spans="1:4" x14ac:dyDescent="0.25">
      <c r="A6" s="20">
        <v>5</v>
      </c>
      <c r="B6" s="3" t="s">
        <v>23</v>
      </c>
      <c r="C6" s="5">
        <v>7.5225200000000001</v>
      </c>
      <c r="D6" s="5">
        <v>12.318490000000001</v>
      </c>
    </row>
    <row r="7" spans="1:4" x14ac:dyDescent="0.25">
      <c r="A7" s="20">
        <v>6</v>
      </c>
      <c r="B7" s="3" t="s">
        <v>40</v>
      </c>
      <c r="C7" s="5">
        <v>11.679</v>
      </c>
      <c r="D7" s="5">
        <v>11.679</v>
      </c>
    </row>
    <row r="8" spans="1:4" x14ac:dyDescent="0.25">
      <c r="A8" s="20">
        <v>7</v>
      </c>
      <c r="B8" s="3" t="s">
        <v>2</v>
      </c>
      <c r="C8" s="5">
        <v>5.1911699999999996</v>
      </c>
      <c r="D8" s="5">
        <v>5.3300999999999998</v>
      </c>
    </row>
    <row r="9" spans="1:4" x14ac:dyDescent="0.25">
      <c r="A9" s="20">
        <v>8</v>
      </c>
      <c r="B9" s="3" t="s">
        <v>8</v>
      </c>
      <c r="C9" s="5">
        <v>3.2336999999999998</v>
      </c>
      <c r="D9" s="5">
        <v>4.6449999999999996</v>
      </c>
    </row>
    <row r="10" spans="1:4" x14ac:dyDescent="0.25">
      <c r="A10" s="20">
        <v>9</v>
      </c>
      <c r="B10" s="3" t="s">
        <v>17</v>
      </c>
      <c r="C10" s="5">
        <v>0.81810000000000005</v>
      </c>
      <c r="D10" s="5">
        <v>2.9142000000000001</v>
      </c>
    </row>
    <row r="11" spans="1:4" x14ac:dyDescent="0.25">
      <c r="A11" s="20">
        <v>10</v>
      </c>
      <c r="B11" s="3" t="s">
        <v>7</v>
      </c>
      <c r="C11" s="5">
        <v>1.6890000000000001</v>
      </c>
      <c r="D11" s="5">
        <v>2.3326699999999998</v>
      </c>
    </row>
    <row r="12" spans="1:4" x14ac:dyDescent="0.25">
      <c r="A12" s="20">
        <v>11</v>
      </c>
      <c r="B12" s="3" t="s">
        <v>16</v>
      </c>
      <c r="C12" s="5">
        <v>0.85285999999999995</v>
      </c>
      <c r="D12" s="5">
        <v>2.3265099999999999</v>
      </c>
    </row>
    <row r="13" spans="1:4" x14ac:dyDescent="0.25">
      <c r="A13" s="20">
        <v>12</v>
      </c>
      <c r="B13" s="3" t="s">
        <v>38</v>
      </c>
      <c r="C13" s="5">
        <v>0.23400000000000001</v>
      </c>
      <c r="D13" s="5">
        <v>1.8140000000000001</v>
      </c>
    </row>
    <row r="14" spans="1:4" x14ac:dyDescent="0.25">
      <c r="A14" s="20">
        <v>13</v>
      </c>
      <c r="B14" s="3" t="s">
        <v>24</v>
      </c>
      <c r="C14" s="5">
        <v>0.66</v>
      </c>
      <c r="D14" s="5">
        <v>1.401</v>
      </c>
    </row>
    <row r="15" spans="1:4" x14ac:dyDescent="0.25">
      <c r="A15" s="20">
        <v>14</v>
      </c>
      <c r="B15" s="3" t="s">
        <v>10</v>
      </c>
      <c r="C15" s="5">
        <v>0.85589999999999999</v>
      </c>
      <c r="D15" s="5">
        <v>1.3839999999999999</v>
      </c>
    </row>
    <row r="16" spans="1:4" x14ac:dyDescent="0.25">
      <c r="A16" s="20">
        <v>15</v>
      </c>
      <c r="B16" s="3" t="s">
        <v>41</v>
      </c>
      <c r="C16" s="5">
        <v>1.69241</v>
      </c>
      <c r="D16" s="5">
        <v>1.1371599999999999</v>
      </c>
    </row>
    <row r="17" spans="1:4" x14ac:dyDescent="0.25">
      <c r="A17" s="20">
        <v>16</v>
      </c>
      <c r="B17" s="3" t="s">
        <v>9</v>
      </c>
      <c r="C17" s="5">
        <v>0.29799999999999999</v>
      </c>
      <c r="D17" s="21">
        <v>1.0479099999999999</v>
      </c>
    </row>
    <row r="18" spans="1:4" x14ac:dyDescent="0.25">
      <c r="A18" s="20">
        <v>17</v>
      </c>
      <c r="B18" s="3" t="s">
        <v>13</v>
      </c>
      <c r="C18" s="5">
        <v>0.749</v>
      </c>
      <c r="D18" s="5">
        <v>0.99199999999999999</v>
      </c>
    </row>
    <row r="19" spans="1:4" x14ac:dyDescent="0.25">
      <c r="A19" s="20">
        <v>18</v>
      </c>
      <c r="B19" s="3" t="s">
        <v>11</v>
      </c>
      <c r="C19" s="5">
        <v>0.21099999999999999</v>
      </c>
      <c r="D19" s="5">
        <v>0.63800000000000001</v>
      </c>
    </row>
    <row r="20" spans="1:4" x14ac:dyDescent="0.25">
      <c r="A20" s="20">
        <v>19</v>
      </c>
      <c r="B20" s="3" t="s">
        <v>25</v>
      </c>
      <c r="C20" s="5">
        <v>1.2666500000000001</v>
      </c>
      <c r="D20" s="5">
        <v>0.61660000000000004</v>
      </c>
    </row>
    <row r="21" spans="1:4" x14ac:dyDescent="0.25">
      <c r="A21" s="20">
        <v>20</v>
      </c>
      <c r="B21" s="3" t="s">
        <v>6</v>
      </c>
      <c r="C21" s="5">
        <v>0.192</v>
      </c>
      <c r="D21" s="5">
        <v>0.35278199999999998</v>
      </c>
    </row>
    <row r="22" spans="1:4" x14ac:dyDescent="0.25">
      <c r="A22" s="20">
        <v>21</v>
      </c>
      <c r="B22" s="3" t="s">
        <v>20</v>
      </c>
      <c r="C22" s="5">
        <v>0.10199999999999999</v>
      </c>
      <c r="D22" s="21">
        <v>0.311</v>
      </c>
    </row>
    <row r="23" spans="1:4" x14ac:dyDescent="0.25">
      <c r="A23" s="20">
        <v>22</v>
      </c>
      <c r="B23" s="3" t="s">
        <v>21</v>
      </c>
      <c r="C23" s="5">
        <v>-0.216</v>
      </c>
      <c r="D23" s="5">
        <v>0.20499999999999999</v>
      </c>
    </row>
    <row r="24" spans="1:4" x14ac:dyDescent="0.25">
      <c r="A24" s="20">
        <v>23</v>
      </c>
      <c r="B24" s="3" t="s">
        <v>5</v>
      </c>
      <c r="C24" s="21">
        <v>0.34098000000000001</v>
      </c>
      <c r="D24" s="5">
        <v>0.12284</v>
      </c>
    </row>
    <row r="25" spans="1:4" x14ac:dyDescent="0.25">
      <c r="A25" s="20">
        <v>24</v>
      </c>
      <c r="B25" s="3" t="s">
        <v>18</v>
      </c>
      <c r="C25" s="5">
        <v>1.3010000000000001E-2</v>
      </c>
      <c r="D25" s="21">
        <v>3.0769999999999999E-2</v>
      </c>
    </row>
    <row r="26" spans="1:4" x14ac:dyDescent="0.25">
      <c r="A26" s="20">
        <v>25</v>
      </c>
      <c r="B26" s="3" t="s">
        <v>15</v>
      </c>
      <c r="C26" s="5">
        <v>-1.82419</v>
      </c>
      <c r="D26" s="5">
        <v>-2.7745799999999998</v>
      </c>
    </row>
    <row r="27" spans="1:4" x14ac:dyDescent="0.25">
      <c r="A27" s="20">
        <v>26</v>
      </c>
      <c r="B27" s="3" t="s">
        <v>3</v>
      </c>
      <c r="C27" s="5">
        <v>-3.2235</v>
      </c>
      <c r="D27" s="5">
        <v>-5.1394000000000002</v>
      </c>
    </row>
    <row r="28" spans="1:4" x14ac:dyDescent="0.25">
      <c r="A28" s="20">
        <v>27</v>
      </c>
      <c r="B28" s="3" t="s">
        <v>4</v>
      </c>
      <c r="C28" s="5">
        <v>-5.3841000000000001</v>
      </c>
      <c r="D28" s="5">
        <v>-8.0818600000000007</v>
      </c>
    </row>
    <row r="29" spans="1:4" x14ac:dyDescent="0.25">
      <c r="A29" s="20">
        <v>28</v>
      </c>
      <c r="B29" s="3" t="s">
        <v>1</v>
      </c>
      <c r="C29" s="5">
        <v>-8.6010000000000009</v>
      </c>
      <c r="D29" s="5">
        <v>-10.887</v>
      </c>
    </row>
    <row r="30" spans="1:4" x14ac:dyDescent="0.25">
      <c r="A30" s="20">
        <v>29</v>
      </c>
      <c r="B30" s="3" t="s">
        <v>39</v>
      </c>
      <c r="C30" s="5">
        <v>-0.30931999999999998</v>
      </c>
      <c r="D30" s="5">
        <v>-45.860720000000001</v>
      </c>
    </row>
    <row r="31" spans="1:4" x14ac:dyDescent="0.25">
      <c r="A31" s="20">
        <v>30</v>
      </c>
      <c r="B31" s="3" t="s">
        <v>12</v>
      </c>
      <c r="C31" s="5">
        <v>-247.41220999999999</v>
      </c>
      <c r="D31" s="5">
        <v>-250.37116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33" sqref="B33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20">
        <v>1</v>
      </c>
      <c r="B2" s="3" t="s">
        <v>26</v>
      </c>
      <c r="C2" s="5">
        <v>75.491</v>
      </c>
      <c r="D2" s="5">
        <v>141.624</v>
      </c>
    </row>
    <row r="3" spans="1:4" x14ac:dyDescent="0.25">
      <c r="A3" s="20">
        <v>2</v>
      </c>
      <c r="B3" s="3" t="s">
        <v>14</v>
      </c>
      <c r="C3" s="5">
        <v>50.17839</v>
      </c>
      <c r="D3" s="5">
        <v>106.979</v>
      </c>
    </row>
    <row r="4" spans="1:4" x14ac:dyDescent="0.25">
      <c r="A4" s="20">
        <v>3</v>
      </c>
      <c r="B4" s="3" t="s">
        <v>19</v>
      </c>
      <c r="C4" s="5">
        <v>21.83</v>
      </c>
      <c r="D4" s="5">
        <v>37.300000000000004</v>
      </c>
    </row>
    <row r="5" spans="1:4" x14ac:dyDescent="0.25">
      <c r="A5" s="20">
        <v>4</v>
      </c>
      <c r="B5" s="3" t="s">
        <v>23</v>
      </c>
      <c r="C5" s="5">
        <v>15.81061</v>
      </c>
      <c r="D5" s="5">
        <v>27.24042</v>
      </c>
    </row>
    <row r="6" spans="1:4" x14ac:dyDescent="0.25">
      <c r="A6" s="20">
        <v>5</v>
      </c>
      <c r="B6" s="3" t="s">
        <v>39</v>
      </c>
      <c r="C6" s="5">
        <v>8.5927699999999998</v>
      </c>
      <c r="D6" s="5">
        <v>17.568899999999999</v>
      </c>
    </row>
    <row r="7" spans="1:4" x14ac:dyDescent="0.25">
      <c r="A7" s="20">
        <v>6</v>
      </c>
      <c r="B7" s="3" t="s">
        <v>2</v>
      </c>
      <c r="C7" s="5">
        <v>7.7009999999999996</v>
      </c>
      <c r="D7" s="5">
        <v>12.891999999999999</v>
      </c>
    </row>
    <row r="8" spans="1:4" x14ac:dyDescent="0.25">
      <c r="A8" s="20">
        <v>7</v>
      </c>
      <c r="B8" s="3" t="s">
        <v>24</v>
      </c>
      <c r="C8" s="5">
        <v>3.4809999999999999</v>
      </c>
      <c r="D8" s="5">
        <v>7.6369999999999996</v>
      </c>
    </row>
    <row r="9" spans="1:4" x14ac:dyDescent="0.25">
      <c r="A9" s="20">
        <v>8</v>
      </c>
      <c r="B9" s="3" t="s">
        <v>17</v>
      </c>
      <c r="C9" s="5">
        <v>0.67410000000000003</v>
      </c>
      <c r="D9" s="5">
        <f>2.9142+1.611</f>
        <v>4.5251999999999999</v>
      </c>
    </row>
    <row r="10" spans="1:4" x14ac:dyDescent="0.25">
      <c r="A10" s="20">
        <v>9</v>
      </c>
      <c r="B10" s="3" t="s">
        <v>20</v>
      </c>
      <c r="C10" s="5">
        <v>2.234</v>
      </c>
      <c r="D10" s="21">
        <v>3.9889999999999999</v>
      </c>
    </row>
    <row r="11" spans="1:4" x14ac:dyDescent="0.25">
      <c r="A11" s="20">
        <v>10</v>
      </c>
      <c r="B11" s="3" t="s">
        <v>25</v>
      </c>
      <c r="C11" s="5">
        <v>1.8371599999999999</v>
      </c>
      <c r="D11" s="5">
        <v>3.9159999999999999</v>
      </c>
    </row>
    <row r="12" spans="1:4" x14ac:dyDescent="0.25">
      <c r="A12" s="20">
        <v>11</v>
      </c>
      <c r="B12" s="3" t="s">
        <v>7</v>
      </c>
      <c r="C12" s="5">
        <v>2.06406</v>
      </c>
      <c r="D12" s="5">
        <v>3.5552299999999999</v>
      </c>
    </row>
    <row r="13" spans="1:4" x14ac:dyDescent="0.25">
      <c r="A13" s="20">
        <v>12</v>
      </c>
      <c r="B13" s="3" t="s">
        <v>8</v>
      </c>
      <c r="C13" s="5">
        <v>1.379</v>
      </c>
      <c r="D13" s="5">
        <v>3.0836000000000001</v>
      </c>
    </row>
    <row r="14" spans="1:4" x14ac:dyDescent="0.25">
      <c r="A14" s="20">
        <v>13</v>
      </c>
      <c r="B14" s="3" t="s">
        <v>41</v>
      </c>
      <c r="C14" s="5">
        <v>1.9645300000000001</v>
      </c>
      <c r="D14" s="5">
        <v>3.0268199999999998</v>
      </c>
    </row>
    <row r="15" spans="1:4" x14ac:dyDescent="0.25">
      <c r="A15" s="20">
        <v>14</v>
      </c>
      <c r="B15" s="3" t="s">
        <v>16</v>
      </c>
      <c r="C15" s="34">
        <v>1.2014800000000001</v>
      </c>
      <c r="D15" s="5">
        <v>2.9776500000000001</v>
      </c>
    </row>
    <row r="16" spans="1:4" x14ac:dyDescent="0.25">
      <c r="A16" s="20">
        <v>15</v>
      </c>
      <c r="B16" s="3" t="s">
        <v>11</v>
      </c>
      <c r="C16" s="5">
        <v>0.54900000000000004</v>
      </c>
      <c r="D16" s="5">
        <v>2.8090000000000002</v>
      </c>
    </row>
    <row r="17" spans="1:4" x14ac:dyDescent="0.25">
      <c r="A17" s="20">
        <v>16</v>
      </c>
      <c r="B17" s="3" t="s">
        <v>40</v>
      </c>
      <c r="C17" s="5">
        <v>1.61</v>
      </c>
      <c r="D17" s="5">
        <v>1.61</v>
      </c>
    </row>
    <row r="18" spans="1:4" x14ac:dyDescent="0.25">
      <c r="A18" s="20">
        <v>17</v>
      </c>
      <c r="B18" s="3" t="s">
        <v>10</v>
      </c>
      <c r="C18" s="5">
        <v>0.65288999999999997</v>
      </c>
      <c r="D18" s="5">
        <f>1.384017-0.331981</f>
        <v>1.052036</v>
      </c>
    </row>
    <row r="19" spans="1:4" x14ac:dyDescent="0.25">
      <c r="A19" s="20">
        <v>18</v>
      </c>
      <c r="B19" s="3" t="s">
        <v>21</v>
      </c>
      <c r="C19" s="5">
        <v>-7.0000000000000007E-2</v>
      </c>
      <c r="D19" s="5">
        <v>0.64500000000000002</v>
      </c>
    </row>
    <row r="20" spans="1:4" x14ac:dyDescent="0.25">
      <c r="A20" s="20">
        <v>19</v>
      </c>
      <c r="B20" s="3" t="s">
        <v>15</v>
      </c>
      <c r="C20" s="5">
        <v>0.19237000000000037</v>
      </c>
      <c r="D20" s="21">
        <f>-2.77458+3.17409</f>
        <v>0.39951000000000025</v>
      </c>
    </row>
    <row r="21" spans="1:4" x14ac:dyDescent="0.25">
      <c r="A21" s="20">
        <v>20</v>
      </c>
      <c r="B21" s="3" t="s">
        <v>9</v>
      </c>
      <c r="C21" s="5">
        <v>-3.1E-2</v>
      </c>
      <c r="D21" s="21">
        <v>0.35465000000000002</v>
      </c>
    </row>
    <row r="22" spans="1:4" x14ac:dyDescent="0.25">
      <c r="A22" s="20">
        <v>21</v>
      </c>
      <c r="B22" s="3" t="s">
        <v>18</v>
      </c>
      <c r="C22" s="5">
        <v>8.3000000000000001E-3</v>
      </c>
      <c r="D22" s="21">
        <v>2.5139999999999999E-2</v>
      </c>
    </row>
    <row r="23" spans="1:4" x14ac:dyDescent="0.25">
      <c r="A23" s="20">
        <v>22</v>
      </c>
      <c r="B23" s="3" t="s">
        <v>13</v>
      </c>
      <c r="C23" s="5">
        <v>-0.32199999999999995</v>
      </c>
      <c r="D23" s="5">
        <v>-0.23200000000000001</v>
      </c>
    </row>
    <row r="24" spans="1:4" x14ac:dyDescent="0.25">
      <c r="A24" s="20">
        <v>23</v>
      </c>
      <c r="B24" s="3" t="s">
        <v>6</v>
      </c>
      <c r="C24" s="5">
        <v>-7.6999999999999999E-2</v>
      </c>
      <c r="D24" s="5">
        <v>-0.66119099999999997</v>
      </c>
    </row>
    <row r="25" spans="1:4" x14ac:dyDescent="0.25">
      <c r="A25" s="20">
        <v>24</v>
      </c>
      <c r="B25" s="3" t="s">
        <v>5</v>
      </c>
      <c r="C25" s="5">
        <v>0.83367999999999998</v>
      </c>
      <c r="D25" s="5">
        <v>-1.4560200000000001</v>
      </c>
    </row>
    <row r="26" spans="1:4" x14ac:dyDescent="0.25">
      <c r="A26" s="20">
        <v>25</v>
      </c>
      <c r="B26" s="3" t="s">
        <v>3</v>
      </c>
      <c r="C26" s="5">
        <v>-2.2686000000000002</v>
      </c>
      <c r="D26" s="5">
        <v>-3.0548799999999998</v>
      </c>
    </row>
    <row r="27" spans="1:4" x14ac:dyDescent="0.25">
      <c r="A27" s="20">
        <v>26</v>
      </c>
      <c r="B27" s="3" t="s">
        <v>4</v>
      </c>
      <c r="C27" s="5">
        <v>-2.7393000000000001</v>
      </c>
      <c r="D27" s="5">
        <f>-8.08186+2.389</f>
        <v>-5.6928600000000014</v>
      </c>
    </row>
    <row r="28" spans="1:4" x14ac:dyDescent="0.25">
      <c r="A28" s="20">
        <v>27</v>
      </c>
      <c r="B28" s="3" t="s">
        <v>22</v>
      </c>
      <c r="C28" s="5">
        <v>-3.532</v>
      </c>
      <c r="D28" s="5">
        <v>-8.0109999999999992</v>
      </c>
    </row>
    <row r="29" spans="1:4" x14ac:dyDescent="0.25">
      <c r="A29" s="20">
        <v>28</v>
      </c>
      <c r="B29" s="3" t="s">
        <v>12</v>
      </c>
      <c r="C29" s="5">
        <v>-9.9817999999999998</v>
      </c>
      <c r="D29" s="5">
        <v>-16.08231</v>
      </c>
    </row>
    <row r="30" spans="1:4" x14ac:dyDescent="0.25">
      <c r="A30" s="20">
        <v>29</v>
      </c>
      <c r="B30" s="3" t="s">
        <v>1</v>
      </c>
      <c r="C30" s="5">
        <v>-9.0820000000000007</v>
      </c>
      <c r="D30" s="5">
        <v>-17.867999999999999</v>
      </c>
    </row>
    <row r="31" spans="1:4" x14ac:dyDescent="0.25">
      <c r="A31" s="20">
        <v>30</v>
      </c>
      <c r="B31" s="3" t="s">
        <v>38</v>
      </c>
      <c r="C31" s="5">
        <v>-22.108999999999998</v>
      </c>
      <c r="D31" s="5">
        <f>1.814-25.012</f>
        <v>-23.198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33" sqref="B33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1" t="s">
        <v>0</v>
      </c>
      <c r="B1" s="1" t="s">
        <v>27</v>
      </c>
      <c r="C1" s="20" t="s">
        <v>49</v>
      </c>
      <c r="D1" s="20" t="s">
        <v>54</v>
      </c>
      <c r="I1" s="1" t="s">
        <v>44</v>
      </c>
    </row>
    <row r="2" spans="1:9" x14ac:dyDescent="0.25">
      <c r="A2" s="20">
        <v>1</v>
      </c>
      <c r="B2" s="3" t="s">
        <v>26</v>
      </c>
      <c r="C2" s="5">
        <v>110.651</v>
      </c>
      <c r="D2" s="5">
        <v>207.31200000000001</v>
      </c>
    </row>
    <row r="3" spans="1:9" x14ac:dyDescent="0.25">
      <c r="A3" s="20">
        <v>2</v>
      </c>
      <c r="B3" s="3" t="s">
        <v>14</v>
      </c>
      <c r="C3" s="5">
        <v>73.466120000000004</v>
      </c>
      <c r="D3" s="5">
        <v>150.65700000000001</v>
      </c>
    </row>
    <row r="4" spans="1:9" x14ac:dyDescent="0.25">
      <c r="A4" s="20">
        <v>3</v>
      </c>
      <c r="B4" s="3" t="s">
        <v>19</v>
      </c>
      <c r="C4" s="5">
        <v>40.307000000000002</v>
      </c>
      <c r="D4" s="5">
        <v>80.768000000000001</v>
      </c>
    </row>
    <row r="5" spans="1:9" x14ac:dyDescent="0.25">
      <c r="A5" s="20">
        <v>4</v>
      </c>
      <c r="B5" s="3" t="s">
        <v>23</v>
      </c>
      <c r="C5" s="5">
        <v>27.087679999999999</v>
      </c>
      <c r="D5" s="5">
        <v>54.473050000000001</v>
      </c>
    </row>
    <row r="6" spans="1:9" x14ac:dyDescent="0.25">
      <c r="A6" s="20">
        <v>5</v>
      </c>
      <c r="B6" s="3" t="s">
        <v>1</v>
      </c>
      <c r="C6" s="5">
        <v>21.722999999999999</v>
      </c>
      <c r="D6" s="5">
        <v>43.39</v>
      </c>
    </row>
    <row r="7" spans="1:9" x14ac:dyDescent="0.25">
      <c r="A7" s="20">
        <v>6</v>
      </c>
      <c r="B7" s="3" t="s">
        <v>39</v>
      </c>
      <c r="C7" s="5">
        <v>16.537410000000001</v>
      </c>
      <c r="D7" s="5">
        <v>32.601419999999997</v>
      </c>
    </row>
    <row r="8" spans="1:9" x14ac:dyDescent="0.25">
      <c r="A8" s="20">
        <v>7</v>
      </c>
      <c r="B8" s="3" t="s">
        <v>22</v>
      </c>
      <c r="C8" s="5">
        <v>11.186999999999999</v>
      </c>
      <c r="D8" s="5">
        <v>21.372</v>
      </c>
    </row>
    <row r="9" spans="1:9" x14ac:dyDescent="0.25">
      <c r="A9" s="20">
        <v>8</v>
      </c>
      <c r="B9" s="3" t="s">
        <v>5</v>
      </c>
      <c r="C9" s="5">
        <v>10.66892</v>
      </c>
      <c r="D9" s="5">
        <v>21.008379999999999</v>
      </c>
    </row>
    <row r="10" spans="1:9" x14ac:dyDescent="0.25">
      <c r="A10" s="20">
        <v>9</v>
      </c>
      <c r="B10" s="3" t="s">
        <v>38</v>
      </c>
      <c r="C10" s="5">
        <v>10.891999999999999</v>
      </c>
      <c r="D10" s="5">
        <v>20.834</v>
      </c>
    </row>
    <row r="11" spans="1:9" x14ac:dyDescent="0.25">
      <c r="A11" s="20">
        <v>10</v>
      </c>
      <c r="B11" s="3" t="s">
        <v>2</v>
      </c>
      <c r="C11" s="5">
        <v>10.384</v>
      </c>
      <c r="D11" s="5">
        <v>18.95018</v>
      </c>
    </row>
    <row r="12" spans="1:9" x14ac:dyDescent="0.25">
      <c r="A12" s="20">
        <v>11</v>
      </c>
      <c r="B12" s="3" t="s">
        <v>15</v>
      </c>
      <c r="C12" s="5">
        <f>8.69979+0.28927</f>
        <v>8.9890600000000003</v>
      </c>
      <c r="D12" s="5">
        <v>17.976109999999998</v>
      </c>
    </row>
    <row r="13" spans="1:9" x14ac:dyDescent="0.25">
      <c r="A13" s="20">
        <v>12</v>
      </c>
      <c r="B13" s="3" t="s">
        <v>11</v>
      </c>
      <c r="C13" s="5">
        <v>8.3339999999999996</v>
      </c>
      <c r="D13" s="5">
        <v>17.766999999999999</v>
      </c>
    </row>
    <row r="14" spans="1:9" x14ac:dyDescent="0.25">
      <c r="A14" s="20">
        <v>13</v>
      </c>
      <c r="B14" s="3" t="s">
        <v>20</v>
      </c>
      <c r="C14" s="5">
        <v>8.91</v>
      </c>
      <c r="D14" s="21">
        <v>17.483000000000001</v>
      </c>
    </row>
    <row r="15" spans="1:9" x14ac:dyDescent="0.25">
      <c r="A15" s="20">
        <v>14</v>
      </c>
      <c r="B15" s="3" t="s">
        <v>24</v>
      </c>
      <c r="C15" s="5">
        <v>8.4550000000000001</v>
      </c>
      <c r="D15" s="5">
        <v>16.925999999999998</v>
      </c>
    </row>
    <row r="16" spans="1:9" x14ac:dyDescent="0.25">
      <c r="A16" s="20">
        <v>15</v>
      </c>
      <c r="B16" s="3" t="s">
        <v>21</v>
      </c>
      <c r="C16" s="5">
        <v>7.2430000000000003</v>
      </c>
      <c r="D16" s="5">
        <v>15.009</v>
      </c>
    </row>
    <row r="17" spans="1:4" x14ac:dyDescent="0.25">
      <c r="A17" s="20">
        <v>16</v>
      </c>
      <c r="B17" s="3" t="s">
        <v>13</v>
      </c>
      <c r="C17" s="5">
        <v>7.2309999999999999</v>
      </c>
      <c r="D17" s="5">
        <v>14.933</v>
      </c>
    </row>
    <row r="18" spans="1:4" x14ac:dyDescent="0.25">
      <c r="A18" s="20">
        <v>17</v>
      </c>
      <c r="B18" s="3" t="s">
        <v>17</v>
      </c>
      <c r="C18" s="5">
        <v>3.9740000000000002</v>
      </c>
      <c r="D18" s="5">
        <v>13.894</v>
      </c>
    </row>
    <row r="19" spans="1:4" x14ac:dyDescent="0.25">
      <c r="A19" s="20">
        <v>18</v>
      </c>
      <c r="B19" s="3" t="s">
        <v>7</v>
      </c>
      <c r="C19" s="5">
        <v>6.13</v>
      </c>
      <c r="D19" s="5">
        <v>12.268840000000001</v>
      </c>
    </row>
    <row r="20" spans="1:4" x14ac:dyDescent="0.25">
      <c r="A20" s="20">
        <v>19</v>
      </c>
      <c r="B20" s="3" t="s">
        <v>3</v>
      </c>
      <c r="C20" s="21">
        <v>4.9493200000000002</v>
      </c>
      <c r="D20" s="5">
        <v>9.6755200000000006</v>
      </c>
    </row>
    <row r="21" spans="1:4" x14ac:dyDescent="0.25">
      <c r="A21" s="20">
        <v>20</v>
      </c>
      <c r="B21" s="3" t="s">
        <v>9</v>
      </c>
      <c r="C21" s="5">
        <v>4.1239999999999997</v>
      </c>
      <c r="D21" s="21">
        <v>8.7944800000000001</v>
      </c>
    </row>
    <row r="22" spans="1:4" x14ac:dyDescent="0.25">
      <c r="A22" s="20">
        <v>21</v>
      </c>
      <c r="B22" s="3" t="s">
        <v>6</v>
      </c>
      <c r="C22" s="5">
        <v>4.2089999999999996</v>
      </c>
      <c r="D22" s="5">
        <v>8.1128549999999997</v>
      </c>
    </row>
    <row r="23" spans="1:4" x14ac:dyDescent="0.25">
      <c r="A23" s="20">
        <v>22</v>
      </c>
      <c r="B23" s="3" t="s">
        <v>40</v>
      </c>
      <c r="C23" s="5">
        <v>7.4450000000000003</v>
      </c>
      <c r="D23" s="5">
        <v>7.4450000000000003</v>
      </c>
    </row>
    <row r="24" spans="1:4" x14ac:dyDescent="0.25">
      <c r="A24" s="20">
        <v>23</v>
      </c>
      <c r="B24" s="3" t="s">
        <v>8</v>
      </c>
      <c r="C24" s="5">
        <v>2.7942999999999998</v>
      </c>
      <c r="D24" s="5">
        <v>6.0439999999999996</v>
      </c>
    </row>
    <row r="25" spans="1:4" x14ac:dyDescent="0.25">
      <c r="A25" s="20">
        <v>24</v>
      </c>
      <c r="B25" s="3" t="s">
        <v>41</v>
      </c>
      <c r="C25" s="5">
        <v>3.3530000000000002</v>
      </c>
      <c r="D25" s="5">
        <v>5.9811699999999997</v>
      </c>
    </row>
    <row r="26" spans="1:4" x14ac:dyDescent="0.25">
      <c r="A26" s="20">
        <v>25</v>
      </c>
      <c r="B26" s="3" t="s">
        <v>25</v>
      </c>
      <c r="C26" s="5">
        <v>1.98597</v>
      </c>
      <c r="D26" s="5">
        <v>4.3031800000000002</v>
      </c>
    </row>
    <row r="27" spans="1:4" x14ac:dyDescent="0.25">
      <c r="A27" s="20">
        <v>26</v>
      </c>
      <c r="B27" s="3" t="s">
        <v>4</v>
      </c>
      <c r="C27" s="5">
        <v>2.1238999999999999</v>
      </c>
      <c r="D27" s="5">
        <v>3.77325</v>
      </c>
    </row>
    <row r="28" spans="1:4" x14ac:dyDescent="0.25">
      <c r="A28" s="20">
        <v>27</v>
      </c>
      <c r="B28" s="3" t="s">
        <v>12</v>
      </c>
      <c r="C28" s="5">
        <v>2.1280000000000001</v>
      </c>
      <c r="D28" s="5">
        <v>3.7271399999999999</v>
      </c>
    </row>
    <row r="29" spans="1:4" x14ac:dyDescent="0.25">
      <c r="A29" s="20">
        <v>28</v>
      </c>
      <c r="B29" s="3" t="s">
        <v>16</v>
      </c>
      <c r="C29" s="34">
        <v>1.3981399999999999</v>
      </c>
      <c r="D29" s="5">
        <v>3.1377899999999999</v>
      </c>
    </row>
    <row r="30" spans="1:4" x14ac:dyDescent="0.25">
      <c r="A30" s="20">
        <v>29</v>
      </c>
      <c r="B30" s="3" t="s">
        <v>10</v>
      </c>
      <c r="C30" s="5">
        <v>0.76265000000000005</v>
      </c>
      <c r="D30" s="5">
        <v>1.479927</v>
      </c>
    </row>
    <row r="31" spans="1:4" x14ac:dyDescent="0.25">
      <c r="A31" s="20">
        <v>30</v>
      </c>
      <c r="B31" s="3" t="s">
        <v>18</v>
      </c>
      <c r="C31" s="5">
        <v>0.21154999999999999</v>
      </c>
      <c r="D31" s="21">
        <v>0.43512000000000001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40" sqref="B40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20">
        <v>1</v>
      </c>
      <c r="B2" s="3" t="s">
        <v>26</v>
      </c>
      <c r="C2" s="5">
        <v>31.873000000000001</v>
      </c>
      <c r="D2" s="5">
        <v>63.274999999999999</v>
      </c>
    </row>
    <row r="3" spans="1:4" x14ac:dyDescent="0.25">
      <c r="A3" s="20">
        <v>2</v>
      </c>
      <c r="B3" s="3" t="s">
        <v>14</v>
      </c>
      <c r="C3" s="5">
        <v>19.413589999999999</v>
      </c>
      <c r="D3" s="5">
        <v>38.811999999999998</v>
      </c>
    </row>
    <row r="4" spans="1:4" x14ac:dyDescent="0.25">
      <c r="A4" s="20">
        <v>3</v>
      </c>
      <c r="B4" s="3" t="s">
        <v>1</v>
      </c>
      <c r="C4" s="5">
        <v>13.388999999999999</v>
      </c>
      <c r="D4" s="5">
        <v>26.617999999999999</v>
      </c>
    </row>
    <row r="5" spans="1:4" x14ac:dyDescent="0.25">
      <c r="A5" s="20">
        <v>4</v>
      </c>
      <c r="B5" s="3" t="s">
        <v>19</v>
      </c>
      <c r="C5" s="5">
        <v>8.5150000000000006</v>
      </c>
      <c r="D5" s="5">
        <v>18.375</v>
      </c>
    </row>
    <row r="6" spans="1:4" x14ac:dyDescent="0.25">
      <c r="A6" s="20">
        <v>5</v>
      </c>
      <c r="B6" s="3" t="s">
        <v>5</v>
      </c>
      <c r="C6" s="5">
        <v>6.3833099999999998</v>
      </c>
      <c r="D6" s="5">
        <v>12.90921</v>
      </c>
    </row>
    <row r="7" spans="1:4" x14ac:dyDescent="0.25">
      <c r="A7" s="20">
        <v>6</v>
      </c>
      <c r="B7" s="3" t="s">
        <v>15</v>
      </c>
      <c r="C7" s="5">
        <v>6.0795599999999999</v>
      </c>
      <c r="D7" s="5">
        <v>12.244999999999999</v>
      </c>
    </row>
    <row r="8" spans="1:4" x14ac:dyDescent="0.25">
      <c r="A8" s="20">
        <v>7</v>
      </c>
      <c r="B8" s="3" t="s">
        <v>23</v>
      </c>
      <c r="C8" s="5">
        <v>5.7673699999999997</v>
      </c>
      <c r="D8" s="5">
        <v>11.59327</v>
      </c>
    </row>
    <row r="9" spans="1:4" x14ac:dyDescent="0.25">
      <c r="A9" s="20">
        <v>8</v>
      </c>
      <c r="B9" s="3" t="s">
        <v>21</v>
      </c>
      <c r="C9" s="5">
        <v>5.1189999999999998</v>
      </c>
      <c r="D9" s="5">
        <v>10.5</v>
      </c>
    </row>
    <row r="10" spans="1:4" x14ac:dyDescent="0.25">
      <c r="A10" s="20">
        <v>9</v>
      </c>
      <c r="B10" s="3" t="s">
        <v>22</v>
      </c>
      <c r="C10" s="5">
        <v>5.1760000000000002</v>
      </c>
      <c r="D10" s="5">
        <v>10.282999999999999</v>
      </c>
    </row>
    <row r="11" spans="1:4" x14ac:dyDescent="0.25">
      <c r="A11" s="20">
        <v>10</v>
      </c>
      <c r="B11" s="3" t="s">
        <v>3</v>
      </c>
      <c r="C11" s="21">
        <v>4.8037799999999997</v>
      </c>
      <c r="D11" s="5">
        <v>9.1108700000000002</v>
      </c>
    </row>
    <row r="12" spans="1:4" x14ac:dyDescent="0.25">
      <c r="A12" s="20">
        <v>11</v>
      </c>
      <c r="B12" s="3" t="s">
        <v>39</v>
      </c>
      <c r="C12" s="5">
        <v>4.1037600000000003</v>
      </c>
      <c r="D12" s="5">
        <v>8.3383800000000008</v>
      </c>
    </row>
    <row r="13" spans="1:4" x14ac:dyDescent="0.25">
      <c r="A13" s="20">
        <v>12</v>
      </c>
      <c r="B13" s="3" t="s">
        <v>11</v>
      </c>
      <c r="C13" s="5">
        <v>4.2149999999999999</v>
      </c>
      <c r="D13" s="5">
        <v>8.2249999999999996</v>
      </c>
    </row>
    <row r="14" spans="1:4" x14ac:dyDescent="0.25">
      <c r="A14" s="20">
        <v>13</v>
      </c>
      <c r="B14" s="3" t="s">
        <v>38</v>
      </c>
      <c r="C14" s="5">
        <v>4.4039999999999999</v>
      </c>
      <c r="D14" s="5">
        <v>7.7779999999999996</v>
      </c>
    </row>
    <row r="15" spans="1:4" x14ac:dyDescent="0.25">
      <c r="A15" s="20">
        <v>14</v>
      </c>
      <c r="B15" s="3" t="s">
        <v>20</v>
      </c>
      <c r="C15" s="5">
        <v>3.7090000000000001</v>
      </c>
      <c r="D15" s="21">
        <v>7.0759999999999996</v>
      </c>
    </row>
    <row r="16" spans="1:4" x14ac:dyDescent="0.25">
      <c r="A16" s="20">
        <v>15</v>
      </c>
      <c r="B16" s="3" t="s">
        <v>12</v>
      </c>
      <c r="C16" s="5">
        <v>5.72194</v>
      </c>
      <c r="D16" s="5">
        <v>6.7923099999999996</v>
      </c>
    </row>
    <row r="17" spans="1:4" x14ac:dyDescent="0.25">
      <c r="A17" s="20">
        <v>16</v>
      </c>
      <c r="B17" s="3" t="s">
        <v>17</v>
      </c>
      <c r="C17" s="5">
        <v>2.4039999999999999</v>
      </c>
      <c r="D17" s="5">
        <v>6.4790000000000001</v>
      </c>
    </row>
    <row r="18" spans="1:4" x14ac:dyDescent="0.25">
      <c r="A18" s="20">
        <v>17</v>
      </c>
      <c r="B18" s="3" t="s">
        <v>7</v>
      </c>
      <c r="C18" s="5">
        <v>3.0830000000000002</v>
      </c>
      <c r="D18" s="5">
        <v>6.3992300000000002</v>
      </c>
    </row>
    <row r="19" spans="1:4" x14ac:dyDescent="0.25">
      <c r="A19" s="20">
        <v>18</v>
      </c>
      <c r="B19" s="3" t="s">
        <v>4</v>
      </c>
      <c r="C19" s="5">
        <v>2.8675000000000002</v>
      </c>
      <c r="D19" s="5">
        <v>5.6143770000000002</v>
      </c>
    </row>
    <row r="20" spans="1:4" x14ac:dyDescent="0.25">
      <c r="A20" s="20">
        <v>19</v>
      </c>
      <c r="B20" s="3" t="s">
        <v>9</v>
      </c>
      <c r="C20" s="5">
        <v>2.536</v>
      </c>
      <c r="D20" s="21">
        <v>5.1947799999999997</v>
      </c>
    </row>
    <row r="21" spans="1:4" x14ac:dyDescent="0.25">
      <c r="A21" s="20">
        <v>20</v>
      </c>
      <c r="B21" s="3" t="s">
        <v>13</v>
      </c>
      <c r="C21" s="5">
        <v>1.9710000000000001</v>
      </c>
      <c r="D21" s="5">
        <v>4.2060000000000004</v>
      </c>
    </row>
    <row r="22" spans="1:4" x14ac:dyDescent="0.25">
      <c r="A22" s="20">
        <v>21</v>
      </c>
      <c r="B22" s="3" t="s">
        <v>6</v>
      </c>
      <c r="C22" s="5">
        <v>1.83</v>
      </c>
      <c r="D22" s="5">
        <v>3.6840480000000002</v>
      </c>
    </row>
    <row r="23" spans="1:4" x14ac:dyDescent="0.25">
      <c r="A23" s="20">
        <v>22</v>
      </c>
      <c r="B23" s="3" t="s">
        <v>40</v>
      </c>
      <c r="C23" s="5">
        <v>3.3380000000000001</v>
      </c>
      <c r="D23" s="5">
        <v>3.3380000000000001</v>
      </c>
    </row>
    <row r="24" spans="1:4" x14ac:dyDescent="0.25">
      <c r="A24" s="20">
        <v>23</v>
      </c>
      <c r="B24" s="3" t="s">
        <v>24</v>
      </c>
      <c r="C24" s="5">
        <v>1.5249999999999999</v>
      </c>
      <c r="D24" s="5">
        <v>2.6920000000000002</v>
      </c>
    </row>
    <row r="25" spans="1:4" x14ac:dyDescent="0.25">
      <c r="A25" s="20">
        <v>24</v>
      </c>
      <c r="B25" s="3" t="s">
        <v>41</v>
      </c>
      <c r="C25" s="5">
        <v>1.1024799999999999</v>
      </c>
      <c r="D25" s="5">
        <v>2.1150899999999999</v>
      </c>
    </row>
    <row r="26" spans="1:4" x14ac:dyDescent="0.25">
      <c r="A26" s="20">
        <v>25</v>
      </c>
      <c r="B26" s="3" t="s">
        <v>25</v>
      </c>
      <c r="C26" s="5">
        <v>0.90554000000000001</v>
      </c>
      <c r="D26" s="5">
        <v>2.11253</v>
      </c>
    </row>
    <row r="27" spans="1:4" x14ac:dyDescent="0.25">
      <c r="A27" s="20">
        <v>26</v>
      </c>
      <c r="B27" s="3" t="s">
        <v>2</v>
      </c>
      <c r="C27" s="5">
        <v>0.84775</v>
      </c>
      <c r="D27" s="5">
        <v>1.6133200000000001</v>
      </c>
    </row>
    <row r="28" spans="1:4" x14ac:dyDescent="0.25">
      <c r="A28" s="20">
        <v>27</v>
      </c>
      <c r="B28" s="3" t="s">
        <v>8</v>
      </c>
      <c r="C28" s="5">
        <v>0.65720000000000001</v>
      </c>
      <c r="D28" s="5">
        <v>1.371</v>
      </c>
    </row>
    <row r="29" spans="1:4" x14ac:dyDescent="0.25">
      <c r="A29" s="20">
        <v>28</v>
      </c>
      <c r="B29" s="3" t="s">
        <v>16</v>
      </c>
      <c r="C29" s="34">
        <v>9.6740000000000007E-2</v>
      </c>
      <c r="D29" s="5">
        <v>0.20619999999999999</v>
      </c>
    </row>
    <row r="30" spans="1:4" x14ac:dyDescent="0.25">
      <c r="A30" s="20">
        <v>29</v>
      </c>
      <c r="B30" s="3" t="s">
        <v>10</v>
      </c>
      <c r="C30" s="5">
        <v>2.3300000000000001E-2</v>
      </c>
      <c r="D30" s="5">
        <v>5.2226000000000002E-2</v>
      </c>
    </row>
    <row r="31" spans="1:4" x14ac:dyDescent="0.25">
      <c r="A31" s="20">
        <v>30</v>
      </c>
      <c r="B31" s="3" t="s">
        <v>18</v>
      </c>
      <c r="C31" s="5">
        <v>1.8500000000000001E-3</v>
      </c>
      <c r="D31" s="21">
        <v>2.0699999999999998E-3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33" sqref="B33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20">
        <v>1</v>
      </c>
      <c r="B2" s="3" t="s">
        <v>14</v>
      </c>
      <c r="C2" s="5">
        <v>32.868110000000001</v>
      </c>
      <c r="D2" s="5">
        <v>70.575000000000003</v>
      </c>
    </row>
    <row r="3" spans="1:4" x14ac:dyDescent="0.25">
      <c r="A3" s="20">
        <v>2</v>
      </c>
      <c r="B3" s="3" t="s">
        <v>26</v>
      </c>
      <c r="C3" s="5">
        <v>20.943000000000001</v>
      </c>
      <c r="D3" s="5">
        <v>52.488999999999997</v>
      </c>
    </row>
    <row r="4" spans="1:4" x14ac:dyDescent="0.25">
      <c r="A4" s="20">
        <v>3</v>
      </c>
      <c r="B4" s="3" t="s">
        <v>3</v>
      </c>
      <c r="C4" s="5">
        <v>6.3995899999999999</v>
      </c>
      <c r="D4" s="5">
        <v>14.099019999999999</v>
      </c>
    </row>
    <row r="5" spans="1:4" x14ac:dyDescent="0.25">
      <c r="A5" s="20">
        <v>4</v>
      </c>
      <c r="B5" s="3" t="s">
        <v>19</v>
      </c>
      <c r="C5" s="5">
        <v>6.7910000000000004</v>
      </c>
      <c r="D5" s="5">
        <v>13.162000000000001</v>
      </c>
    </row>
    <row r="6" spans="1:4" x14ac:dyDescent="0.25">
      <c r="A6" s="20">
        <v>5</v>
      </c>
      <c r="B6" s="3" t="s">
        <v>11</v>
      </c>
      <c r="C6" s="5">
        <v>5.0090000000000003</v>
      </c>
      <c r="D6" s="5">
        <v>11.468999999999999</v>
      </c>
    </row>
    <row r="7" spans="1:4" x14ac:dyDescent="0.25">
      <c r="A7" s="20">
        <v>6</v>
      </c>
      <c r="B7" s="3" t="s">
        <v>22</v>
      </c>
      <c r="C7" s="5">
        <v>4.149</v>
      </c>
      <c r="D7" s="5">
        <v>9.2430000000000003</v>
      </c>
    </row>
    <row r="8" spans="1:4" x14ac:dyDescent="0.25">
      <c r="A8" s="20">
        <v>7</v>
      </c>
      <c r="B8" s="3" t="s">
        <v>24</v>
      </c>
      <c r="C8" s="5">
        <v>4.0709999999999997</v>
      </c>
      <c r="D8" s="5">
        <v>8.4930000000000003</v>
      </c>
    </row>
    <row r="9" spans="1:4" x14ac:dyDescent="0.25">
      <c r="A9" s="20">
        <v>8</v>
      </c>
      <c r="B9" s="3" t="s">
        <v>15</v>
      </c>
      <c r="C9" s="5">
        <f>2.55789+0.59176</f>
        <v>3.1496499999999998</v>
      </c>
      <c r="D9" s="5">
        <v>7.4704100000000002</v>
      </c>
    </row>
    <row r="10" spans="1:4" x14ac:dyDescent="0.25">
      <c r="A10" s="20">
        <v>9</v>
      </c>
      <c r="B10" s="3" t="s">
        <v>13</v>
      </c>
      <c r="C10" s="5">
        <v>2.387</v>
      </c>
      <c r="D10" s="5">
        <v>5.423</v>
      </c>
    </row>
    <row r="11" spans="1:4" x14ac:dyDescent="0.25">
      <c r="A11" s="20">
        <v>10</v>
      </c>
      <c r="B11" s="3" t="s">
        <v>6</v>
      </c>
      <c r="C11" s="5">
        <v>11.265000000000001</v>
      </c>
      <c r="D11" s="5">
        <v>5.1047919999999998</v>
      </c>
    </row>
    <row r="12" spans="1:4" x14ac:dyDescent="0.25">
      <c r="A12" s="20">
        <v>11</v>
      </c>
      <c r="B12" s="3" t="s">
        <v>2</v>
      </c>
      <c r="C12" s="5">
        <v>2.2130000000000001</v>
      </c>
      <c r="D12" s="5">
        <v>4.99099</v>
      </c>
    </row>
    <row r="13" spans="1:4" x14ac:dyDescent="0.25">
      <c r="A13" s="20">
        <v>12</v>
      </c>
      <c r="B13" s="3" t="s">
        <v>25</v>
      </c>
      <c r="C13" s="5">
        <v>2.1954899999999999</v>
      </c>
      <c r="D13" s="5">
        <v>4.8309600000000001</v>
      </c>
    </row>
    <row r="14" spans="1:4" x14ac:dyDescent="0.25">
      <c r="A14" s="20">
        <v>13</v>
      </c>
      <c r="B14" s="3" t="s">
        <v>40</v>
      </c>
      <c r="C14" s="5">
        <v>4.5389999999999997</v>
      </c>
      <c r="D14" s="5">
        <v>4.5389999999999997</v>
      </c>
    </row>
    <row r="15" spans="1:4" x14ac:dyDescent="0.25">
      <c r="A15" s="20">
        <v>14</v>
      </c>
      <c r="B15" s="3" t="s">
        <v>20</v>
      </c>
      <c r="C15" s="5">
        <v>2.21</v>
      </c>
      <c r="D15" s="21">
        <v>4.4630000000000001</v>
      </c>
    </row>
    <row r="16" spans="1:4" x14ac:dyDescent="0.25">
      <c r="A16" s="20">
        <v>15</v>
      </c>
      <c r="B16" s="3" t="s">
        <v>23</v>
      </c>
      <c r="C16" s="5">
        <v>3.0457299999999998</v>
      </c>
      <c r="D16" s="5">
        <v>3.6727300000000001</v>
      </c>
    </row>
    <row r="17" spans="1:4" x14ac:dyDescent="0.25">
      <c r="A17" s="20">
        <v>16</v>
      </c>
      <c r="B17" s="3" t="s">
        <v>39</v>
      </c>
      <c r="C17" s="5">
        <v>1.43696</v>
      </c>
      <c r="D17" s="5">
        <v>3.5451999999999999</v>
      </c>
    </row>
    <row r="18" spans="1:4" x14ac:dyDescent="0.25">
      <c r="A18" s="20">
        <v>17</v>
      </c>
      <c r="B18" s="3" t="s">
        <v>4</v>
      </c>
      <c r="C18" s="5">
        <v>1.4633</v>
      </c>
      <c r="D18" s="5">
        <f>1.607548+1.791788+0.001187</f>
        <v>3.4005229999999997</v>
      </c>
    </row>
    <row r="19" spans="1:4" x14ac:dyDescent="0.25">
      <c r="A19" s="20">
        <v>18</v>
      </c>
      <c r="B19" s="3" t="s">
        <v>7</v>
      </c>
      <c r="C19" s="5">
        <v>1.96</v>
      </c>
      <c r="D19" s="5">
        <v>3.29332</v>
      </c>
    </row>
    <row r="20" spans="1:4" x14ac:dyDescent="0.25">
      <c r="A20" s="20">
        <v>19</v>
      </c>
      <c r="B20" s="3" t="s">
        <v>17</v>
      </c>
      <c r="C20" s="5">
        <v>0.63900000000000001</v>
      </c>
      <c r="D20" s="5">
        <v>3.1419999999999999</v>
      </c>
    </row>
    <row r="21" spans="1:4" x14ac:dyDescent="0.25">
      <c r="A21" s="20">
        <v>20</v>
      </c>
      <c r="B21" s="3" t="s">
        <v>9</v>
      </c>
      <c r="C21" s="5">
        <v>1.252</v>
      </c>
      <c r="D21" s="21">
        <v>2.83778</v>
      </c>
    </row>
    <row r="22" spans="1:4" x14ac:dyDescent="0.25">
      <c r="A22" s="20">
        <v>21</v>
      </c>
      <c r="B22" s="3" t="s">
        <v>5</v>
      </c>
      <c r="C22" s="5">
        <v>2.3279999999999998</v>
      </c>
      <c r="D22" s="5">
        <v>2.64446</v>
      </c>
    </row>
    <row r="23" spans="1:4" x14ac:dyDescent="0.25">
      <c r="A23" s="20">
        <v>22</v>
      </c>
      <c r="B23" s="3" t="s">
        <v>41</v>
      </c>
      <c r="C23" s="5">
        <v>1.3081199999999999</v>
      </c>
      <c r="D23" s="5">
        <v>2.5712999999999999</v>
      </c>
    </row>
    <row r="24" spans="1:4" x14ac:dyDescent="0.25">
      <c r="A24" s="20">
        <v>23</v>
      </c>
      <c r="B24" s="3" t="s">
        <v>21</v>
      </c>
      <c r="C24" s="5">
        <v>0.81</v>
      </c>
      <c r="D24" s="5">
        <v>1.716</v>
      </c>
    </row>
    <row r="25" spans="1:4" x14ac:dyDescent="0.25">
      <c r="A25" s="20">
        <v>24</v>
      </c>
      <c r="B25" s="3" t="s">
        <v>16</v>
      </c>
      <c r="C25" s="34">
        <v>0.66259000000000001</v>
      </c>
      <c r="D25" s="5">
        <v>1.66778</v>
      </c>
    </row>
    <row r="26" spans="1:4" x14ac:dyDescent="0.25">
      <c r="A26" s="20">
        <v>25</v>
      </c>
      <c r="B26" s="3" t="s">
        <v>38</v>
      </c>
      <c r="C26" s="5">
        <v>0.93100000000000005</v>
      </c>
      <c r="D26" s="5">
        <f>1.49</f>
        <v>1.49</v>
      </c>
    </row>
    <row r="27" spans="1:4" x14ac:dyDescent="0.25">
      <c r="A27" s="20">
        <v>26</v>
      </c>
      <c r="B27" s="3" t="s">
        <v>8</v>
      </c>
      <c r="C27" s="5">
        <v>0.2969</v>
      </c>
      <c r="D27" s="5">
        <v>0.63170000000000004</v>
      </c>
    </row>
    <row r="28" spans="1:4" x14ac:dyDescent="0.25">
      <c r="A28" s="20">
        <v>27</v>
      </c>
      <c r="B28" s="3" t="s">
        <v>10</v>
      </c>
      <c r="C28" s="21">
        <v>0.27251500000000001</v>
      </c>
      <c r="D28" s="5">
        <f>0.238513+0.162353+0.001798</f>
        <v>0.40266400000000002</v>
      </c>
    </row>
    <row r="29" spans="1:4" x14ac:dyDescent="0.25">
      <c r="A29" s="20">
        <v>28</v>
      </c>
      <c r="B29" s="3" t="s">
        <v>18</v>
      </c>
      <c r="C29" s="5">
        <v>3.29E-3</v>
      </c>
      <c r="D29" s="21">
        <v>1.1800000000000001E-3</v>
      </c>
    </row>
    <row r="30" spans="1:4" x14ac:dyDescent="0.25">
      <c r="A30" s="20">
        <v>29</v>
      </c>
      <c r="B30" s="3" t="s">
        <v>12</v>
      </c>
      <c r="C30" s="5">
        <v>-1.4740500000000001</v>
      </c>
      <c r="D30" s="5">
        <v>-4.5193700000000003</v>
      </c>
    </row>
    <row r="31" spans="1:4" x14ac:dyDescent="0.25">
      <c r="A31" s="20">
        <v>30</v>
      </c>
      <c r="B31" s="3" t="s">
        <v>1</v>
      </c>
      <c r="C31" s="5">
        <v>-3.052</v>
      </c>
      <c r="D31" s="5">
        <v>-5.3579999999999997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33" sqref="B33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20">
        <v>1</v>
      </c>
      <c r="B2" s="3" t="s">
        <v>14</v>
      </c>
      <c r="C2" s="5">
        <v>36.742249999999999</v>
      </c>
      <c r="D2" s="5">
        <v>75.441000000000003</v>
      </c>
    </row>
    <row r="3" spans="1:4" x14ac:dyDescent="0.25">
      <c r="A3" s="20">
        <v>2</v>
      </c>
      <c r="B3" s="3" t="s">
        <v>26</v>
      </c>
      <c r="C3" s="5">
        <v>24.23</v>
      </c>
      <c r="D3" s="5">
        <v>54.902000000000001</v>
      </c>
    </row>
    <row r="4" spans="1:4" x14ac:dyDescent="0.25">
      <c r="A4" s="20">
        <v>3</v>
      </c>
      <c r="B4" s="3" t="s">
        <v>19</v>
      </c>
      <c r="C4" s="5">
        <v>16.754000000000001</v>
      </c>
      <c r="D4" s="5">
        <v>38.256</v>
      </c>
    </row>
    <row r="5" spans="1:4" x14ac:dyDescent="0.25">
      <c r="A5" s="20">
        <v>4</v>
      </c>
      <c r="B5" s="3" t="s">
        <v>38</v>
      </c>
      <c r="C5" s="5">
        <v>29.617999999999999</v>
      </c>
      <c r="D5" s="5">
        <v>37.744</v>
      </c>
    </row>
    <row r="6" spans="1:4" x14ac:dyDescent="0.25">
      <c r="A6" s="20">
        <v>5</v>
      </c>
      <c r="B6" s="3" t="s">
        <v>1</v>
      </c>
      <c r="C6" s="5">
        <v>14.364000000000001</v>
      </c>
      <c r="D6" s="5">
        <v>29.282</v>
      </c>
    </row>
    <row r="7" spans="1:4" x14ac:dyDescent="0.25">
      <c r="A7" s="20">
        <v>6</v>
      </c>
      <c r="B7" s="3" t="s">
        <v>22</v>
      </c>
      <c r="C7" s="5">
        <v>13.692</v>
      </c>
      <c r="D7" s="5">
        <v>28.343</v>
      </c>
    </row>
    <row r="8" spans="1:4" x14ac:dyDescent="0.25">
      <c r="A8" s="20">
        <v>7</v>
      </c>
      <c r="B8" s="3" t="s">
        <v>23</v>
      </c>
      <c r="C8" s="5">
        <v>8.5554299999999994</v>
      </c>
      <c r="D8" s="5">
        <v>19.312090000000001</v>
      </c>
    </row>
    <row r="9" spans="1:4" x14ac:dyDescent="0.25">
      <c r="A9" s="20">
        <v>8</v>
      </c>
      <c r="B9" s="3" t="s">
        <v>11</v>
      </c>
      <c r="C9" s="5">
        <v>8.5790000000000006</v>
      </c>
      <c r="D9" s="5">
        <v>18.202000000000002</v>
      </c>
    </row>
    <row r="10" spans="1:4" x14ac:dyDescent="0.25">
      <c r="A10" s="20">
        <v>9</v>
      </c>
      <c r="B10" s="3" t="s">
        <v>3</v>
      </c>
      <c r="C10" s="5">
        <v>8.81372</v>
      </c>
      <c r="D10" s="5">
        <v>17.718540000000001</v>
      </c>
    </row>
    <row r="11" spans="1:4" x14ac:dyDescent="0.25">
      <c r="A11" s="20">
        <v>10</v>
      </c>
      <c r="B11" s="3" t="s">
        <v>13</v>
      </c>
      <c r="C11" s="5">
        <v>7.97</v>
      </c>
      <c r="D11" s="5">
        <v>16.382000000000001</v>
      </c>
    </row>
    <row r="12" spans="1:4" x14ac:dyDescent="0.25">
      <c r="A12" s="20">
        <v>11</v>
      </c>
      <c r="B12" s="3" t="s">
        <v>24</v>
      </c>
      <c r="C12" s="5">
        <v>7.5209999999999999</v>
      </c>
      <c r="D12" s="5">
        <v>15.090999999999999</v>
      </c>
    </row>
    <row r="13" spans="1:4" x14ac:dyDescent="0.25">
      <c r="A13" s="20">
        <v>12</v>
      </c>
      <c r="B13" s="3" t="s">
        <v>15</v>
      </c>
      <c r="C13" s="5">
        <f>0.51312+3.48344+1.87022</f>
        <v>5.8667799999999994</v>
      </c>
      <c r="D13" s="21">
        <f>7.01435+4.61346+1.17937</f>
        <v>12.807180000000001</v>
      </c>
    </row>
    <row r="14" spans="1:4" x14ac:dyDescent="0.25">
      <c r="A14" s="20">
        <v>13</v>
      </c>
      <c r="B14" s="3" t="s">
        <v>5</v>
      </c>
      <c r="C14" s="5">
        <v>5.7800599999999998</v>
      </c>
      <c r="D14" s="5">
        <v>12.19964</v>
      </c>
    </row>
    <row r="15" spans="1:4" x14ac:dyDescent="0.25">
      <c r="A15" s="20">
        <v>14</v>
      </c>
      <c r="B15" s="3" t="s">
        <v>20</v>
      </c>
      <c r="C15" s="5">
        <f>1.833+3.342</f>
        <v>5.1749999999999998</v>
      </c>
      <c r="D15" s="21">
        <v>10.879</v>
      </c>
    </row>
    <row r="16" spans="1:4" x14ac:dyDescent="0.25">
      <c r="A16" s="20">
        <v>15</v>
      </c>
      <c r="B16" s="3" t="s">
        <v>39</v>
      </c>
      <c r="C16" s="5">
        <v>5.2770000000000001</v>
      </c>
      <c r="D16" s="5">
        <v>10.23934</v>
      </c>
    </row>
    <row r="17" spans="1:4" x14ac:dyDescent="0.25">
      <c r="A17" s="20">
        <v>16</v>
      </c>
      <c r="B17" s="3" t="s">
        <v>6</v>
      </c>
      <c r="C17" s="5">
        <v>13.721</v>
      </c>
      <c r="D17" s="5">
        <v>10.195790000000001</v>
      </c>
    </row>
    <row r="18" spans="1:4" x14ac:dyDescent="0.25">
      <c r="A18" s="20">
        <v>17</v>
      </c>
      <c r="B18" s="3" t="s">
        <v>2</v>
      </c>
      <c r="C18" s="5">
        <v>4.0495999999999999</v>
      </c>
      <c r="D18" s="5">
        <v>9.4357699999999998</v>
      </c>
    </row>
    <row r="19" spans="1:4" x14ac:dyDescent="0.25">
      <c r="A19" s="20">
        <v>18</v>
      </c>
      <c r="B19" s="3" t="s">
        <v>12</v>
      </c>
      <c r="C19" s="5">
        <v>4.9139400000000002</v>
      </c>
      <c r="D19" s="5">
        <v>8.4977699999999992</v>
      </c>
    </row>
    <row r="20" spans="1:4" x14ac:dyDescent="0.25">
      <c r="A20" s="20">
        <v>19</v>
      </c>
      <c r="B20" s="3" t="s">
        <v>4</v>
      </c>
      <c r="C20" s="5">
        <v>3.4590000000000001</v>
      </c>
      <c r="D20" s="5">
        <f>0.5036396+6.748649</f>
        <v>7.2522886</v>
      </c>
    </row>
    <row r="21" spans="1:4" x14ac:dyDescent="0.25">
      <c r="A21" s="20">
        <v>20</v>
      </c>
      <c r="B21" s="3" t="s">
        <v>40</v>
      </c>
      <c r="C21" s="5">
        <v>7.0359999999999996</v>
      </c>
      <c r="D21" s="5">
        <v>7.0359999999999996</v>
      </c>
    </row>
    <row r="22" spans="1:4" x14ac:dyDescent="0.25">
      <c r="A22" s="20">
        <v>21</v>
      </c>
      <c r="B22" s="3" t="s">
        <v>9</v>
      </c>
      <c r="C22" s="5">
        <v>2.8889999999999998</v>
      </c>
      <c r="D22" s="21">
        <v>6.08284</v>
      </c>
    </row>
    <row r="23" spans="1:4" x14ac:dyDescent="0.25">
      <c r="A23" s="20">
        <v>22</v>
      </c>
      <c r="B23" s="3" t="s">
        <v>17</v>
      </c>
      <c r="C23" s="5">
        <v>1.534</v>
      </c>
      <c r="D23" s="5">
        <v>6.032</v>
      </c>
    </row>
    <row r="24" spans="1:4" x14ac:dyDescent="0.25">
      <c r="A24" s="20">
        <v>23</v>
      </c>
      <c r="B24" s="3" t="s">
        <v>7</v>
      </c>
      <c r="C24" s="5">
        <v>2.9427500000000002</v>
      </c>
      <c r="D24" s="5">
        <v>5.6077000000000004</v>
      </c>
    </row>
    <row r="25" spans="1:4" x14ac:dyDescent="0.25">
      <c r="A25" s="20">
        <v>24</v>
      </c>
      <c r="B25" s="3" t="s">
        <v>21</v>
      </c>
      <c r="C25" s="5">
        <v>3.004</v>
      </c>
      <c r="D25" s="5">
        <v>5.58</v>
      </c>
    </row>
    <row r="26" spans="1:4" x14ac:dyDescent="0.25">
      <c r="A26" s="20">
        <v>25</v>
      </c>
      <c r="B26" s="3" t="s">
        <v>41</v>
      </c>
      <c r="C26" s="5">
        <v>1.59476</v>
      </c>
      <c r="D26" s="5">
        <v>3.4105599999999998</v>
      </c>
    </row>
    <row r="27" spans="1:4" x14ac:dyDescent="0.25">
      <c r="A27" s="20">
        <v>26</v>
      </c>
      <c r="B27" s="3" t="s">
        <v>25</v>
      </c>
      <c r="C27" s="5">
        <v>1.43875</v>
      </c>
      <c r="D27" s="5">
        <v>3.1055000000000001</v>
      </c>
    </row>
    <row r="28" spans="1:4" x14ac:dyDescent="0.25">
      <c r="A28" s="20">
        <v>27</v>
      </c>
      <c r="B28" s="3" t="s">
        <v>8</v>
      </c>
      <c r="C28" s="5">
        <v>1.0545</v>
      </c>
      <c r="D28" s="5">
        <v>2.2210000000000001</v>
      </c>
    </row>
    <row r="29" spans="1:4" x14ac:dyDescent="0.25">
      <c r="A29" s="20">
        <v>28</v>
      </c>
      <c r="B29" s="3" t="s">
        <v>16</v>
      </c>
      <c r="C29" s="34">
        <v>0.76351999999999998</v>
      </c>
      <c r="D29" s="5">
        <v>1.6217299999999999</v>
      </c>
    </row>
    <row r="30" spans="1:4" x14ac:dyDescent="0.25">
      <c r="A30" s="20">
        <v>29</v>
      </c>
      <c r="B30" s="3" t="s">
        <v>10</v>
      </c>
      <c r="C30" s="5">
        <v>0.35888399999999998</v>
      </c>
      <c r="D30" s="5">
        <f>0.055+0.058476+0.665388</f>
        <v>0.778864</v>
      </c>
    </row>
    <row r="31" spans="1:4" x14ac:dyDescent="0.25">
      <c r="A31" s="20">
        <v>30</v>
      </c>
      <c r="B31" s="3" t="s">
        <v>18</v>
      </c>
      <c r="C31" s="5">
        <v>0.20468</v>
      </c>
      <c r="D31" s="21">
        <v>0.40909000000000001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39" sqref="H39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4" x14ac:dyDescent="0.25">
      <c r="A2" s="1">
        <v>1</v>
      </c>
      <c r="B2" s="3" t="s">
        <v>12</v>
      </c>
      <c r="C2" s="5">
        <v>237.43039999999999</v>
      </c>
      <c r="D2" s="5">
        <v>234.28883999999999</v>
      </c>
    </row>
    <row r="3" spans="1:4" x14ac:dyDescent="0.25">
      <c r="A3" s="1">
        <v>2</v>
      </c>
      <c r="B3" s="3" t="s">
        <v>39</v>
      </c>
      <c r="C3" s="5">
        <v>8.9020899999999994</v>
      </c>
      <c r="D3" s="5">
        <v>63.42962</v>
      </c>
    </row>
    <row r="4" spans="1:4" x14ac:dyDescent="0.25">
      <c r="A4" s="1">
        <v>3</v>
      </c>
      <c r="B4" s="3" t="s">
        <v>14</v>
      </c>
      <c r="C4" s="5">
        <v>21.999669999999998</v>
      </c>
      <c r="D4" s="5">
        <v>54.073999999999998</v>
      </c>
    </row>
    <row r="5" spans="1:4" x14ac:dyDescent="0.25">
      <c r="A5" s="20">
        <v>4</v>
      </c>
      <c r="B5" s="3" t="s">
        <v>19</v>
      </c>
      <c r="C5" s="5">
        <v>14.166</v>
      </c>
      <c r="D5" s="5">
        <v>14.1</v>
      </c>
    </row>
    <row r="6" spans="1:4" x14ac:dyDescent="0.25">
      <c r="A6" s="20">
        <v>5</v>
      </c>
      <c r="B6" s="3" t="s">
        <v>23</v>
      </c>
      <c r="C6" s="5">
        <v>8.2992100000000004</v>
      </c>
      <c r="D6" s="5">
        <v>13.36857</v>
      </c>
    </row>
    <row r="7" spans="1:4" x14ac:dyDescent="0.25">
      <c r="A7" s="20">
        <v>6</v>
      </c>
      <c r="B7" s="3" t="s">
        <v>2</v>
      </c>
      <c r="C7" s="5">
        <v>2.5099</v>
      </c>
      <c r="D7" s="5">
        <v>7.5619800000000001</v>
      </c>
    </row>
    <row r="8" spans="1:4" x14ac:dyDescent="0.25">
      <c r="A8" s="20">
        <v>7</v>
      </c>
      <c r="B8" s="3" t="s">
        <v>24</v>
      </c>
      <c r="C8" s="5">
        <v>2.5190000000000001</v>
      </c>
      <c r="D8" s="5">
        <v>5.6260000000000003</v>
      </c>
    </row>
    <row r="9" spans="1:4" x14ac:dyDescent="0.25">
      <c r="A9" s="20">
        <v>8</v>
      </c>
      <c r="B9" s="3" t="s">
        <v>20</v>
      </c>
      <c r="C9" s="5">
        <v>2.1320000000000001</v>
      </c>
      <c r="D9" s="21">
        <v>3.6779999999999999</v>
      </c>
    </row>
    <row r="10" spans="1:4" x14ac:dyDescent="0.25">
      <c r="A10" s="20">
        <v>9</v>
      </c>
      <c r="B10" s="3" t="s">
        <v>25</v>
      </c>
      <c r="C10" s="5">
        <v>0.57050999999999996</v>
      </c>
      <c r="D10" s="5">
        <v>3.2995000000000001</v>
      </c>
    </row>
    <row r="11" spans="1:4" x14ac:dyDescent="0.25">
      <c r="A11" s="20">
        <v>10</v>
      </c>
      <c r="B11" s="3" t="s">
        <v>15</v>
      </c>
      <c r="C11" s="5">
        <v>2.0165600000000001</v>
      </c>
      <c r="D11" s="5">
        <v>3.1740900000000001</v>
      </c>
    </row>
    <row r="12" spans="1:4" x14ac:dyDescent="0.25">
      <c r="A12" s="20">
        <v>11</v>
      </c>
      <c r="B12" s="3" t="s">
        <v>4</v>
      </c>
      <c r="C12" s="5">
        <v>2.6446999999999998</v>
      </c>
      <c r="D12" s="5">
        <v>2.3889999999999998</v>
      </c>
    </row>
    <row r="13" spans="1:4" x14ac:dyDescent="0.25">
      <c r="A13" s="20">
        <v>12</v>
      </c>
      <c r="B13" s="3" t="s">
        <v>11</v>
      </c>
      <c r="C13" s="5">
        <v>0.33800000000000002</v>
      </c>
      <c r="D13" s="21">
        <v>2.1709999999999998</v>
      </c>
    </row>
    <row r="14" spans="1:4" x14ac:dyDescent="0.25">
      <c r="A14" s="20">
        <v>13</v>
      </c>
      <c r="B14" s="3" t="s">
        <v>3</v>
      </c>
      <c r="C14" s="29">
        <v>0.95218999999999998</v>
      </c>
      <c r="D14" s="5">
        <v>1.92303</v>
      </c>
    </row>
    <row r="15" spans="1:4" x14ac:dyDescent="0.25">
      <c r="A15" s="20">
        <v>14</v>
      </c>
      <c r="B15" s="3" t="s">
        <v>41</v>
      </c>
      <c r="C15" s="5">
        <v>0.27211999999999997</v>
      </c>
      <c r="D15" s="5">
        <v>1.6524099999999999</v>
      </c>
    </row>
    <row r="16" spans="1:4" x14ac:dyDescent="0.25">
      <c r="A16" s="20">
        <v>15</v>
      </c>
      <c r="B16" s="3" t="s">
        <v>17</v>
      </c>
      <c r="C16" s="5">
        <v>-0.14399999999999999</v>
      </c>
      <c r="D16" s="5">
        <v>1.611</v>
      </c>
    </row>
    <row r="17" spans="1:4" x14ac:dyDescent="0.25">
      <c r="A17" s="20">
        <v>16</v>
      </c>
      <c r="B17" s="3" t="s">
        <v>16</v>
      </c>
      <c r="C17" s="34">
        <v>0.34861999999999999</v>
      </c>
      <c r="D17" s="5">
        <v>0.65114000000000005</v>
      </c>
    </row>
    <row r="18" spans="1:4" x14ac:dyDescent="0.25">
      <c r="A18" s="20">
        <v>17</v>
      </c>
      <c r="B18" s="3" t="s">
        <v>7</v>
      </c>
      <c r="C18" s="5">
        <v>0</v>
      </c>
      <c r="D18" s="5">
        <v>0.61511000000000005</v>
      </c>
    </row>
    <row r="19" spans="1:4" x14ac:dyDescent="0.25">
      <c r="A19" s="20">
        <v>18</v>
      </c>
      <c r="B19" s="3" t="s">
        <v>21</v>
      </c>
      <c r="C19" s="5">
        <v>0.14599999999999999</v>
      </c>
      <c r="D19" s="5">
        <v>0.44</v>
      </c>
    </row>
    <row r="20" spans="1:4" x14ac:dyDescent="0.25">
      <c r="A20" s="20">
        <v>19</v>
      </c>
      <c r="B20" s="3" t="s">
        <v>18</v>
      </c>
      <c r="C20" s="5">
        <v>-4.7099999999999998E-3</v>
      </c>
      <c r="D20" s="21">
        <v>-5.6299999999999996E-3</v>
      </c>
    </row>
    <row r="21" spans="1:4" x14ac:dyDescent="0.25">
      <c r="A21" s="20">
        <v>20</v>
      </c>
      <c r="B21" s="3" t="s">
        <v>10</v>
      </c>
      <c r="C21" s="5">
        <v>-0.20300000000000001</v>
      </c>
      <c r="D21" s="5">
        <v>-0.33198100000000003</v>
      </c>
    </row>
    <row r="22" spans="1:4" x14ac:dyDescent="0.25">
      <c r="A22" s="20">
        <v>21</v>
      </c>
      <c r="B22" s="3" t="s">
        <v>9</v>
      </c>
      <c r="C22" s="5">
        <v>-0.32900000000000001</v>
      </c>
      <c r="D22" s="21">
        <v>-0.69325999999999999</v>
      </c>
    </row>
    <row r="23" spans="1:4" x14ac:dyDescent="0.25">
      <c r="A23" s="20">
        <v>22</v>
      </c>
      <c r="B23" s="3" t="s">
        <v>6</v>
      </c>
      <c r="C23" s="5">
        <v>-0.26800000000000002</v>
      </c>
      <c r="D23" s="5">
        <v>-1.0149729999999999</v>
      </c>
    </row>
    <row r="24" spans="1:4" x14ac:dyDescent="0.25">
      <c r="A24" s="20">
        <v>23</v>
      </c>
      <c r="B24" s="3" t="s">
        <v>13</v>
      </c>
      <c r="C24" s="5">
        <v>-1.071</v>
      </c>
      <c r="D24" s="5">
        <v>-1.224</v>
      </c>
    </row>
    <row r="25" spans="1:4" x14ac:dyDescent="0.25">
      <c r="A25" s="20">
        <v>24</v>
      </c>
      <c r="B25" s="3" t="s">
        <v>8</v>
      </c>
      <c r="C25" s="5">
        <v>-1.8532</v>
      </c>
      <c r="D25" s="5">
        <v>-1.5604</v>
      </c>
    </row>
    <row r="26" spans="1:4" x14ac:dyDescent="0.25">
      <c r="A26" s="20">
        <v>25</v>
      </c>
      <c r="B26" s="3" t="s">
        <v>5</v>
      </c>
      <c r="C26" s="5">
        <v>0.49199999999999999</v>
      </c>
      <c r="D26" s="5">
        <v>-1.5788599999999999</v>
      </c>
    </row>
    <row r="27" spans="1:4" x14ac:dyDescent="0.25">
      <c r="A27" s="20">
        <v>26</v>
      </c>
      <c r="B27" s="3" t="s">
        <v>1</v>
      </c>
      <c r="C27" s="5">
        <v>-0.48099999999999998</v>
      </c>
      <c r="D27" s="5">
        <v>-6.9809999999999999</v>
      </c>
    </row>
    <row r="28" spans="1:4" x14ac:dyDescent="0.25">
      <c r="A28" s="20">
        <v>27</v>
      </c>
      <c r="B28" s="3" t="s">
        <v>40</v>
      </c>
      <c r="C28" s="5">
        <v>-10.069000000000001</v>
      </c>
      <c r="D28" s="5">
        <v>-10.069000000000001</v>
      </c>
    </row>
    <row r="29" spans="1:4" x14ac:dyDescent="0.25">
      <c r="A29" s="20">
        <v>28</v>
      </c>
      <c r="B29" s="3" t="s">
        <v>22</v>
      </c>
      <c r="C29" s="5">
        <v>-8.2710000000000008</v>
      </c>
      <c r="D29" s="5">
        <v>-22.651</v>
      </c>
    </row>
    <row r="30" spans="1:4" x14ac:dyDescent="0.25">
      <c r="A30" s="20">
        <v>29</v>
      </c>
      <c r="B30" s="3" t="s">
        <v>38</v>
      </c>
      <c r="C30" s="5">
        <v>-22.343</v>
      </c>
      <c r="D30" s="5">
        <v>-25.012</v>
      </c>
    </row>
    <row r="31" spans="1:4" x14ac:dyDescent="0.25">
      <c r="A31" s="20">
        <v>30</v>
      </c>
      <c r="B31" s="3" t="s">
        <v>26</v>
      </c>
      <c r="C31" s="5">
        <v>-64.403999999999996</v>
      </c>
      <c r="D31" s="5">
        <v>-88.168999999999997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C9" sqref="C9"/>
    </sheetView>
  </sheetViews>
  <sheetFormatPr defaultRowHeight="15" x14ac:dyDescent="0.25"/>
  <cols>
    <col min="2" max="2" width="25.7109375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34.42578125" customWidth="1"/>
    <col min="14" max="14" width="21.5703125" hidden="1" customWidth="1"/>
    <col min="15" max="15" width="17.42578125" hidden="1" customWidth="1"/>
    <col min="16" max="16" width="12.5703125" hidden="1" customWidth="1"/>
    <col min="17" max="17" width="13" hidden="1" customWidth="1"/>
  </cols>
  <sheetData>
    <row r="1" spans="1:17" ht="87" customHeight="1" x14ac:dyDescent="0.25">
      <c r="A1" s="18" t="s">
        <v>0</v>
      </c>
      <c r="B1" s="18" t="s">
        <v>27</v>
      </c>
      <c r="C1" s="19" t="s">
        <v>28</v>
      </c>
      <c r="D1" s="19" t="s">
        <v>29</v>
      </c>
      <c r="E1" s="19" t="s">
        <v>30</v>
      </c>
      <c r="F1" s="19" t="s">
        <v>31</v>
      </c>
      <c r="G1" s="19" t="s">
        <v>32</v>
      </c>
      <c r="H1" s="19" t="s">
        <v>33</v>
      </c>
      <c r="I1" s="19" t="s">
        <v>34</v>
      </c>
      <c r="J1" s="19" t="s">
        <v>35</v>
      </c>
      <c r="K1" s="19" t="s">
        <v>36</v>
      </c>
      <c r="L1" s="19" t="s">
        <v>37</v>
      </c>
      <c r="M1" s="19" t="s">
        <v>42</v>
      </c>
      <c r="N1" t="s">
        <v>45</v>
      </c>
      <c r="O1" t="s">
        <v>46</v>
      </c>
      <c r="P1" t="s">
        <v>47</v>
      </c>
      <c r="Q1" t="s">
        <v>48</v>
      </c>
    </row>
    <row r="2" spans="1:17" x14ac:dyDescent="0.25">
      <c r="A2" s="4">
        <v>1</v>
      </c>
      <c r="B2" s="4" t="s">
        <v>1</v>
      </c>
      <c r="C2" s="5">
        <v>824.97900000000004</v>
      </c>
      <c r="D2" s="7">
        <v>491.16300000000001</v>
      </c>
      <c r="E2" s="5">
        <v>428.19600000000003</v>
      </c>
      <c r="F2" s="5">
        <v>60.070999999999998</v>
      </c>
      <c r="G2" s="5">
        <v>-8.6010000000000009</v>
      </c>
      <c r="H2" s="5">
        <v>-9.0820000000000007</v>
      </c>
      <c r="I2" s="5">
        <v>21.722999999999999</v>
      </c>
      <c r="J2" s="5">
        <v>13.388999999999999</v>
      </c>
      <c r="K2" s="5">
        <v>-3.052</v>
      </c>
      <c r="L2" s="5">
        <v>14.364000000000001</v>
      </c>
      <c r="M2" s="5">
        <v>-0.48099999999999998</v>
      </c>
      <c r="N2" s="2"/>
      <c r="O2" s="16">
        <f>Table2572[[#This Row],[Faiz gəlirləri
 (mln. manat)]]+Table2572[[#This Row],[Qeyr-faiz gəlirləri 
(mln. manat)]]-Table2572[[#This Row],[Faiz xərcləri
 (mln. manat)]]-Table2572[[#This Row],[Qeyri-faiz xərcləri 
(mln. manat)]]</f>
        <v>-9.0820000000000007</v>
      </c>
      <c r="P2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-1.1102230246251565E-16</v>
      </c>
      <c r="Q2" s="2">
        <f>Table2572[[#This Row],[Xalis Əməliyyat Mənfəəti 
(mln. manat)]]-Table2572[[#This Row],[XƏM düstur]]</f>
        <v>0</v>
      </c>
    </row>
    <row r="3" spans="1:17" x14ac:dyDescent="0.25">
      <c r="A3" s="4">
        <v>2</v>
      </c>
      <c r="B3" s="4" t="s">
        <v>2</v>
      </c>
      <c r="C3" s="5">
        <v>466.20699999999999</v>
      </c>
      <c r="D3" s="5">
        <v>226.16399999999999</v>
      </c>
      <c r="E3" s="5">
        <v>249.46600000000001</v>
      </c>
      <c r="F3" s="5">
        <v>71.932000000000002</v>
      </c>
      <c r="G3" s="5">
        <v>5.1911699999999996</v>
      </c>
      <c r="H3" s="5">
        <v>7.7009999999999996</v>
      </c>
      <c r="I3" s="5">
        <v>10.384</v>
      </c>
      <c r="J3" s="5">
        <v>0.84775</v>
      </c>
      <c r="K3" s="5">
        <v>2.2130000000000001</v>
      </c>
      <c r="L3" s="5">
        <v>4.0495999999999999</v>
      </c>
      <c r="M3" s="5">
        <v>2.5099</v>
      </c>
      <c r="N3" s="2"/>
      <c r="O3" s="16">
        <f>Table2572[[#This Row],[Faiz gəlirləri
 (mln. manat)]]+Table2572[[#This Row],[Qeyr-faiz gəlirləri 
(mln. manat)]]-Table2572[[#This Row],[Faiz xərcləri
 (mln. manat)]]-Table2572[[#This Row],[Qeyri-faiz xərcləri 
(mln. manat)]]</f>
        <v>7.6996500000000019</v>
      </c>
      <c r="P3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7.0000000000014495E-5</v>
      </c>
      <c r="Q3" s="2">
        <f>Table2572[[#This Row],[Xalis Əməliyyat Mənfəəti 
(mln. manat)]]-Table2572[[#This Row],[XƏM düstur]]</f>
        <v>1.3499999999977419E-3</v>
      </c>
    </row>
    <row r="4" spans="1:17" x14ac:dyDescent="0.25">
      <c r="A4" s="4">
        <v>3</v>
      </c>
      <c r="B4" s="4" t="s">
        <v>3</v>
      </c>
      <c r="C4" s="5">
        <v>504.28899999999999</v>
      </c>
      <c r="D4" s="5">
        <v>278.79739999999998</v>
      </c>
      <c r="E4" s="5">
        <v>231.60140000000001</v>
      </c>
      <c r="F4" s="5">
        <v>43.875149999999998</v>
      </c>
      <c r="G4" s="5">
        <v>-3.2235</v>
      </c>
      <c r="H4" s="5">
        <v>-2.2686000000000002</v>
      </c>
      <c r="I4" s="21">
        <v>4.9493200000000002</v>
      </c>
      <c r="J4" s="21">
        <v>4.8037799999999997</v>
      </c>
      <c r="K4" s="5">
        <v>6.3995899999999999</v>
      </c>
      <c r="L4" s="5">
        <v>8.81372</v>
      </c>
      <c r="M4" s="29">
        <v>0.95218999999999998</v>
      </c>
      <c r="N4" s="2"/>
      <c r="O4" s="16">
        <f>Table2572[[#This Row],[Faiz gəlirləri
 (mln. manat)]]+Table2572[[#This Row],[Qeyr-faiz gəlirləri 
(mln. manat)]]-Table2572[[#This Row],[Faiz xərcləri
 (mln. manat)]]-Table2572[[#This Row],[Qeyri-faiz xərcləri 
(mln. manat)]]</f>
        <v>-2.2685899999999997</v>
      </c>
      <c r="P4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-2.7099999999998792E-3</v>
      </c>
      <c r="Q4" s="2">
        <f>Table2572[[#This Row],[Xalis Əməliyyat Mənfəəti 
(mln. manat)]]-Table2572[[#This Row],[XƏM düstur]]</f>
        <v>-1.0000000000509601E-5</v>
      </c>
    </row>
    <row r="5" spans="1:17" x14ac:dyDescent="0.25">
      <c r="A5" s="4">
        <v>4</v>
      </c>
      <c r="B5" s="4" t="s">
        <v>4</v>
      </c>
      <c r="C5" s="5">
        <v>198.32599999999999</v>
      </c>
      <c r="D5" s="7">
        <v>89.55</v>
      </c>
      <c r="E5" s="5">
        <v>143.517</v>
      </c>
      <c r="F5" s="5">
        <v>37.11</v>
      </c>
      <c r="G5" s="5">
        <v>-5.3841000000000001</v>
      </c>
      <c r="H5" s="5">
        <f>Table2572[[#This Row],[Faiz gəlirləri
 (mln. manat)]]+Table2572[[#This Row],[Qeyr-faiz gəlirləri 
(mln. manat)]]-Table2572[[#This Row],[Faiz xərcləri
 (mln. manat)]]-Table2572[[#This Row],[Qeyri-faiz xərcləri 
(mln. manat)]]</f>
        <v>-2.7393000000000001</v>
      </c>
      <c r="I5" s="5">
        <v>2.1238999999999999</v>
      </c>
      <c r="J5" s="5">
        <v>2.8675000000000002</v>
      </c>
      <c r="K5" s="5">
        <v>1.4633</v>
      </c>
      <c r="L5" s="5">
        <v>3.4590000000000001</v>
      </c>
      <c r="M5" s="5">
        <v>2.6446999999999998</v>
      </c>
      <c r="N5" s="2"/>
      <c r="O5" s="16">
        <f>Table2572[[#This Row],[Faiz gəlirləri
 (mln. manat)]]+Table2572[[#This Row],[Qeyr-faiz gəlirləri 
(mln. manat)]]-Table2572[[#This Row],[Faiz xərcləri
 (mln. manat)]]-Table2572[[#This Row],[Qeyri-faiz xərcləri 
(mln. manat)]]</f>
        <v>-2.7393000000000001</v>
      </c>
      <c r="P5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-1.0000000000021103E-4</v>
      </c>
      <c r="Q5" s="2">
        <f>Table2572[[#This Row],[Xalis Əməliyyat Mənfəəti 
(mln. manat)]]-Table2572[[#This Row],[XƏM düstur]]</f>
        <v>0</v>
      </c>
    </row>
    <row r="6" spans="1:17" x14ac:dyDescent="0.25">
      <c r="A6" s="4">
        <v>5</v>
      </c>
      <c r="B6" s="4" t="s">
        <v>5</v>
      </c>
      <c r="C6" s="5">
        <v>619.51199999999994</v>
      </c>
      <c r="D6" s="5">
        <v>464.33166999999997</v>
      </c>
      <c r="E6" s="5">
        <v>329.10696000000002</v>
      </c>
      <c r="F6" s="5">
        <v>147.15899999999999</v>
      </c>
      <c r="G6" s="2">
        <v>0.34098000000000001</v>
      </c>
      <c r="H6" s="5">
        <v>0.83367999999999998</v>
      </c>
      <c r="I6" s="5">
        <v>10.66892</v>
      </c>
      <c r="J6" s="5">
        <v>6.3833099999999998</v>
      </c>
      <c r="K6" s="5">
        <v>2.3279999999999998</v>
      </c>
      <c r="L6" s="5">
        <v>5.7800599999999998</v>
      </c>
      <c r="M6" s="5">
        <v>0.49199999999999999</v>
      </c>
      <c r="N6" s="2"/>
      <c r="O6" s="16">
        <f>Table2572[[#This Row],[Faiz gəlirləri
 (mln. manat)]]+Table2572[[#This Row],[Qeyr-faiz gəlirləri 
(mln. manat)]]-Table2572[[#This Row],[Faiz xərcləri
 (mln. manat)]]-Table2572[[#This Row],[Qeyri-faiz xərcləri 
(mln. manat)]]</f>
        <v>0.83354999999999979</v>
      </c>
      <c r="P6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-6.9999999999997842E-4</v>
      </c>
      <c r="Q6" s="2">
        <f>Table2572[[#This Row],[Xalis Əməliyyat Mənfəəti 
(mln. manat)]]-Table2572[[#This Row],[XƏM düstur]]</f>
        <v>1.3000000000018552E-4</v>
      </c>
    </row>
    <row r="7" spans="1:17" x14ac:dyDescent="0.25">
      <c r="A7" s="4">
        <v>6</v>
      </c>
      <c r="B7" s="4" t="s">
        <v>6</v>
      </c>
      <c r="C7" s="5">
        <v>310.5</v>
      </c>
      <c r="D7" s="5">
        <v>117.036</v>
      </c>
      <c r="E7" s="5">
        <v>183.797</v>
      </c>
      <c r="F7" s="5">
        <v>54.646999999999998</v>
      </c>
      <c r="G7" s="5">
        <v>0.192</v>
      </c>
      <c r="H7" s="5">
        <v>-7.6999999999999999E-2</v>
      </c>
      <c r="I7" s="5">
        <v>4.2089999999999996</v>
      </c>
      <c r="J7" s="5">
        <v>1.83</v>
      </c>
      <c r="K7" s="5">
        <v>11.265000000000001</v>
      </c>
      <c r="L7" s="5">
        <v>13.721</v>
      </c>
      <c r="M7" s="5">
        <v>-0.26800000000000002</v>
      </c>
      <c r="N7" s="2">
        <v>0</v>
      </c>
      <c r="O7" s="16">
        <f>Table2572[[#This Row],[Faiz gəlirləri
 (mln. manat)]]+Table2572[[#This Row],[Qeyr-faiz gəlirləri 
(mln. manat)]]-Table2572[[#This Row],[Faiz xərcləri
 (mln. manat)]]-Table2572[[#This Row],[Qeyri-faiz xərcləri 
(mln. manat)]]</f>
        <v>-7.6999999999999957E-2</v>
      </c>
      <c r="P7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1.0000000000000009E-3</v>
      </c>
      <c r="Q7" s="2">
        <f>Table2572[[#This Row],[Xalis Əməliyyat Mənfəəti 
(mln. manat)]]-Table2572[[#This Row],[XƏM düstur]]</f>
        <v>0</v>
      </c>
    </row>
    <row r="8" spans="1:17" x14ac:dyDescent="0.25">
      <c r="A8" s="4">
        <v>7</v>
      </c>
      <c r="B8" s="4" t="s">
        <v>26</v>
      </c>
      <c r="C8" s="5">
        <v>8403.1620000000003</v>
      </c>
      <c r="D8" s="5">
        <v>1670.3989999999999</v>
      </c>
      <c r="E8" s="5">
        <f>560.945+2677.208+1020.724</f>
        <v>4258.8770000000004</v>
      </c>
      <c r="F8" s="5">
        <v>1095.444</v>
      </c>
      <c r="G8" s="5">
        <v>139.89500000000001</v>
      </c>
      <c r="H8" s="5">
        <v>75.491</v>
      </c>
      <c r="I8" s="5">
        <v>110.651</v>
      </c>
      <c r="J8" s="5">
        <v>31.873000000000001</v>
      </c>
      <c r="K8" s="5">
        <v>20.943000000000001</v>
      </c>
      <c r="L8" s="5">
        <v>24.23</v>
      </c>
      <c r="M8" s="5">
        <v>-64.403999999999996</v>
      </c>
      <c r="N8" s="2"/>
      <c r="O8" s="16">
        <f>Table2572[[#This Row],[Faiz gəlirləri
 (mln. manat)]]+Table2572[[#This Row],[Qeyr-faiz gəlirləri 
(mln. manat)]]-Table2572[[#This Row],[Faiz xərcləri
 (mln. manat)]]-Table2572[[#This Row],[Qeyri-faiz xərcləri 
(mln. manat)]]</f>
        <v>75.490999999999985</v>
      </c>
      <c r="P8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1.4210854715202004E-14</v>
      </c>
      <c r="Q8" s="2">
        <f>Table2572[[#This Row],[Xalis Əməliyyat Mənfəəti 
(mln. manat)]]-Table2572[[#This Row],[XƏM düstur]]</f>
        <v>0</v>
      </c>
    </row>
    <row r="9" spans="1:17" x14ac:dyDescent="0.25">
      <c r="A9" s="4">
        <v>8</v>
      </c>
      <c r="B9" s="4" t="s">
        <v>7</v>
      </c>
      <c r="C9" s="5">
        <v>904.99599999999998</v>
      </c>
      <c r="D9" s="5">
        <v>270.72500000000002</v>
      </c>
      <c r="E9" s="5">
        <v>586.28700000000003</v>
      </c>
      <c r="F9" s="5">
        <v>91.712999999999994</v>
      </c>
      <c r="G9" s="5">
        <v>1.6890000000000001</v>
      </c>
      <c r="H9" s="5">
        <v>2.06406</v>
      </c>
      <c r="I9" s="5">
        <v>6.13</v>
      </c>
      <c r="J9" s="5">
        <v>3.0830000000000002</v>
      </c>
      <c r="K9" s="5">
        <v>1.96021</v>
      </c>
      <c r="L9" s="5">
        <v>2.9427500000000002</v>
      </c>
      <c r="M9" s="5">
        <v>0</v>
      </c>
      <c r="N9" s="2">
        <v>0.37480999999999998</v>
      </c>
      <c r="O9" s="16">
        <f>Table2572[[#This Row],[Faiz gəlirləri
 (mln. manat)]]+Table2572[[#This Row],[Qeyr-faiz gəlirləri 
(mln. manat)]]-Table2572[[#This Row],[Faiz xərcləri
 (mln. manat)]]-Table2572[[#This Row],[Qeyri-faiz xərcləri 
(mln. manat)]]</f>
        <v>2.0644599999999986</v>
      </c>
      <c r="P9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-2.4999999999997247E-4</v>
      </c>
      <c r="Q9" s="2">
        <f>Table2572[[#This Row],[Xalis Əməliyyat Mənfəəti 
(mln. manat)]]-Table2572[[#This Row],[XƏM düstur]]</f>
        <v>-3.9999999999862368E-4</v>
      </c>
    </row>
    <row r="10" spans="1:17" x14ac:dyDescent="0.25">
      <c r="A10" s="4">
        <v>9</v>
      </c>
      <c r="B10" s="4" t="s">
        <v>8</v>
      </c>
      <c r="C10" s="5">
        <v>162.21600000000001</v>
      </c>
      <c r="D10" s="5">
        <v>89.79</v>
      </c>
      <c r="E10" s="5">
        <v>51.774500000000003</v>
      </c>
      <c r="F10" s="5">
        <v>62.2136</v>
      </c>
      <c r="G10" s="5">
        <v>3.2336999999999998</v>
      </c>
      <c r="H10" s="5">
        <v>1.379</v>
      </c>
      <c r="I10" s="5">
        <v>2.7942999999999998</v>
      </c>
      <c r="J10" s="5">
        <v>0.65720000000000001</v>
      </c>
      <c r="K10" s="5">
        <v>0.2969</v>
      </c>
      <c r="L10" s="5">
        <v>1.0545</v>
      </c>
      <c r="M10" s="5">
        <v>-1.8532</v>
      </c>
      <c r="N10" s="2"/>
      <c r="O10" s="16">
        <f>Table2572[[#This Row],[Faiz gəlirləri
 (mln. manat)]]+Table2572[[#This Row],[Qeyr-faiz gəlirləri 
(mln. manat)]]-Table2572[[#This Row],[Faiz xərcləri
 (mln. manat)]]-Table2572[[#This Row],[Qeyri-faiz xərcləri 
(mln. manat)]]</f>
        <v>1.3794999999999997</v>
      </c>
      <c r="P10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1.4999999999998348E-3</v>
      </c>
      <c r="Q10" s="2">
        <f>Table2572[[#This Row],[Xalis Əməliyyat Mənfəəti 
(mln. manat)]]-Table2572[[#This Row],[XƏM düstur]]</f>
        <v>-4.9999999999972289E-4</v>
      </c>
    </row>
    <row r="11" spans="1:17" x14ac:dyDescent="0.25">
      <c r="A11" s="4">
        <v>10</v>
      </c>
      <c r="B11" s="4" t="s">
        <v>9</v>
      </c>
      <c r="C11" s="5">
        <v>290.27</v>
      </c>
      <c r="D11" s="2">
        <v>153.52000000000001</v>
      </c>
      <c r="E11" s="5">
        <v>93.210999999999999</v>
      </c>
      <c r="F11" s="5">
        <v>54.71</v>
      </c>
      <c r="G11" s="5">
        <v>0.29799999999999999</v>
      </c>
      <c r="H11" s="5">
        <v>-3.1E-2</v>
      </c>
      <c r="I11" s="5">
        <v>4.1239999999999997</v>
      </c>
      <c r="J11" s="5">
        <v>2.536</v>
      </c>
      <c r="K11" s="5">
        <v>1.252</v>
      </c>
      <c r="L11" s="5">
        <v>2.8889999999999998</v>
      </c>
      <c r="M11" s="5">
        <v>-0.32900000000000001</v>
      </c>
      <c r="N11" s="2"/>
      <c r="O11" s="16">
        <f>Table2572[[#This Row],[Faiz gəlirləri
 (mln. manat)]]+Table2572[[#This Row],[Qeyr-faiz gəlirləri 
(mln. manat)]]-Table2572[[#This Row],[Faiz xərcləri
 (mln. manat)]]-Table2572[[#This Row],[Qeyri-faiz xərcləri 
(mln. manat)]]</f>
        <v>-4.9000000000000377E-2</v>
      </c>
      <c r="P11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-5.5511151231257827E-17</v>
      </c>
      <c r="Q11" s="2">
        <f>Table2572[[#This Row],[Xalis Əməliyyat Mənfəəti 
(mln. manat)]]-Table2572[[#This Row],[XƏM düstur]]</f>
        <v>1.8000000000000377E-2</v>
      </c>
    </row>
    <row r="12" spans="1:17" x14ac:dyDescent="0.25">
      <c r="A12" s="4">
        <v>11</v>
      </c>
      <c r="B12" s="4" t="s">
        <v>10</v>
      </c>
      <c r="C12" s="5">
        <v>110.544</v>
      </c>
      <c r="D12" s="5">
        <v>3.1793999999999998</v>
      </c>
      <c r="E12" s="5">
        <v>3.9359999999999999</v>
      </c>
      <c r="F12" s="5">
        <v>70.704499999999996</v>
      </c>
      <c r="G12" s="5">
        <v>0.85589999999999999</v>
      </c>
      <c r="H12" s="5">
        <v>0.65288999999999997</v>
      </c>
      <c r="I12" s="5">
        <v>0.76265000000000005</v>
      </c>
      <c r="J12" s="5">
        <v>2.3300000000000001E-2</v>
      </c>
      <c r="K12" s="2">
        <v>0.27251500000000001</v>
      </c>
      <c r="L12" s="5">
        <v>0.35888399999999998</v>
      </c>
      <c r="M12" s="5">
        <v>-0.20300000000000001</v>
      </c>
      <c r="N12" s="2"/>
      <c r="O12" s="16">
        <f>Table2572[[#This Row],[Faiz gəlirləri
 (mln. manat)]]+Table2572[[#This Row],[Qeyr-faiz gəlirləri 
(mln. manat)]]-Table2572[[#This Row],[Faiz xərcləri
 (mln. manat)]]-Table2572[[#This Row],[Qeyri-faiz xərcləri 
(mln. manat)]]</f>
        <v>0.65298100000000003</v>
      </c>
      <c r="P12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1.0000000000010001E-5</v>
      </c>
      <c r="Q12" s="2">
        <f>Table2572[[#This Row],[Xalis Əməliyyat Mənfəəti 
(mln. manat)]]-Table2572[[#This Row],[XƏM düstur]]</f>
        <v>-9.1000000000063253E-5</v>
      </c>
    </row>
    <row r="13" spans="1:17" x14ac:dyDescent="0.25">
      <c r="A13" s="4">
        <v>12</v>
      </c>
      <c r="B13" s="4" t="s">
        <v>38</v>
      </c>
      <c r="C13" s="5">
        <v>311.82799999999997</v>
      </c>
      <c r="D13" s="7">
        <v>177.82900000000001</v>
      </c>
      <c r="E13" s="5">
        <v>178.25944999999999</v>
      </c>
      <c r="F13" s="5">
        <v>36.171550000000003</v>
      </c>
      <c r="G13" s="5">
        <v>0.23400000000000001</v>
      </c>
      <c r="H13" s="5">
        <f>0.234-22.343</f>
        <v>-22.108999999999998</v>
      </c>
      <c r="I13" s="5">
        <v>10.981999999999999</v>
      </c>
      <c r="J13" s="5">
        <v>4.4039999999999999</v>
      </c>
      <c r="K13" s="5">
        <v>0.93100000000000005</v>
      </c>
      <c r="L13" s="5">
        <v>29.617999999999999</v>
      </c>
      <c r="M13" s="5">
        <v>-22.343</v>
      </c>
      <c r="N13" s="2"/>
      <c r="O13" s="16">
        <f>Table2572[[#This Row],[Faiz gəlirləri
 (mln. manat)]]+Table2572[[#This Row],[Qeyr-faiz gəlirləri 
(mln. manat)]]-Table2572[[#This Row],[Faiz xərcləri
 (mln. manat)]]-Table2572[[#This Row],[Qeyri-faiz xərcləri 
(mln. manat)]]</f>
        <v>-22.108999999999998</v>
      </c>
      <c r="P13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13" s="2">
        <f>Table2572[[#This Row],[Xalis Əməliyyat Mənfəəti 
(mln. manat)]]-Table2572[[#This Row],[XƏM düstur]]</f>
        <v>0</v>
      </c>
    </row>
    <row r="14" spans="1:17" x14ac:dyDescent="0.25">
      <c r="A14" s="4">
        <v>13</v>
      </c>
      <c r="B14" s="4" t="s">
        <v>11</v>
      </c>
      <c r="C14" s="5">
        <v>739.09400000000005</v>
      </c>
      <c r="D14" s="5">
        <v>248.02699999999999</v>
      </c>
      <c r="E14" s="5">
        <f>309.919+187.07</f>
        <v>496.98899999999998</v>
      </c>
      <c r="F14" s="5">
        <v>48.029000000000003</v>
      </c>
      <c r="G14" s="5">
        <v>0.21099999999999999</v>
      </c>
      <c r="H14" s="5">
        <v>0.54900000000000004</v>
      </c>
      <c r="I14" s="5">
        <v>8.3339999999999996</v>
      </c>
      <c r="J14" s="5">
        <v>4.2149999999999999</v>
      </c>
      <c r="K14" s="5">
        <v>5.0090000000000003</v>
      </c>
      <c r="L14" s="5">
        <v>8.5790000000000006</v>
      </c>
      <c r="M14" s="5">
        <v>0.33800000000000002</v>
      </c>
      <c r="N14" s="2"/>
      <c r="O14" s="16">
        <f>Table2572[[#This Row],[Faiz gəlirləri
 (mln. manat)]]+Table2572[[#This Row],[Qeyr-faiz gəlirləri 
(mln. manat)]]-Table2572[[#This Row],[Faiz xərcləri
 (mln. manat)]]-Table2572[[#This Row],[Qeyri-faiz xərcləri 
(mln. manat)]]</f>
        <v>0.54899999999999949</v>
      </c>
      <c r="P14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-5.5511151231257827E-17</v>
      </c>
      <c r="Q14" s="2">
        <f>Table2572[[#This Row],[Xalis Əməliyyat Mənfəəti 
(mln. manat)]]-Table2572[[#This Row],[XƏM düstur]]</f>
        <v>0</v>
      </c>
    </row>
    <row r="15" spans="1:17" x14ac:dyDescent="0.25">
      <c r="A15" s="4">
        <v>14</v>
      </c>
      <c r="B15" s="4" t="s">
        <v>12</v>
      </c>
      <c r="C15" s="5">
        <v>151.66920999999999</v>
      </c>
      <c r="D15" s="7">
        <v>64.841939999999994</v>
      </c>
      <c r="E15" s="5">
        <v>47.720100000000002</v>
      </c>
      <c r="F15" s="5">
        <v>58.23489</v>
      </c>
      <c r="G15" s="5">
        <v>-247.41220999999999</v>
      </c>
      <c r="H15" s="5">
        <v>-9.9817999999999998</v>
      </c>
      <c r="I15" s="5">
        <v>2.1280000000000001</v>
      </c>
      <c r="J15" s="5">
        <v>5.72194</v>
      </c>
      <c r="K15" s="5">
        <v>-1.4740500000000001</v>
      </c>
      <c r="L15" s="5">
        <v>4.9139400000000002</v>
      </c>
      <c r="M15" s="5">
        <v>237.43039999999999</v>
      </c>
      <c r="N15" s="2"/>
      <c r="O15" s="16">
        <f>Table2572[[#This Row],[Faiz gəlirləri
 (mln. manat)]]+Table2572[[#This Row],[Qeyr-faiz gəlirləri 
(mln. manat)]]-Table2572[[#This Row],[Faiz xərcləri
 (mln. manat)]]-Table2572[[#This Row],[Qeyri-faiz xərcləri 
(mln. manat)]]</f>
        <v>-9.9819300000000002</v>
      </c>
      <c r="P15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-1.0000000003174137E-5</v>
      </c>
      <c r="Q15" s="2">
        <f>Table2572[[#This Row],[Xalis Əməliyyat Mənfəəti 
(mln. manat)]]-Table2572[[#This Row],[XƏM düstur]]</f>
        <v>1.3000000000040757E-4</v>
      </c>
    </row>
    <row r="16" spans="1:17" x14ac:dyDescent="0.25">
      <c r="A16" s="4">
        <v>15</v>
      </c>
      <c r="B16" s="4" t="s">
        <v>13</v>
      </c>
      <c r="C16" s="5">
        <v>354.709</v>
      </c>
      <c r="D16" s="5">
        <v>189.751</v>
      </c>
      <c r="E16" s="5">
        <v>182.16800000000001</v>
      </c>
      <c r="F16" s="5">
        <v>144.68700000000001</v>
      </c>
      <c r="G16" s="5">
        <v>0.749</v>
      </c>
      <c r="H16" s="5">
        <f>0.749-1.071</f>
        <v>-0.32199999999999995</v>
      </c>
      <c r="I16" s="5">
        <v>7.2309999999999999</v>
      </c>
      <c r="J16" s="5">
        <v>1.9710000000000001</v>
      </c>
      <c r="K16" s="5">
        <v>2.387</v>
      </c>
      <c r="L16" s="5">
        <v>7.97</v>
      </c>
      <c r="M16" s="5">
        <v>-1.071</v>
      </c>
      <c r="N16" s="2"/>
      <c r="O16" s="16">
        <f>Table2572[[#This Row],[Faiz gəlirləri
 (mln. manat)]]+Table2572[[#This Row],[Qeyr-faiz gəlirləri 
(mln. manat)]]-Table2572[[#This Row],[Faiz xərcləri
 (mln. manat)]]-Table2572[[#This Row],[Qeyri-faiz xərcləri 
(mln. manat)]]</f>
        <v>-0.32299999999999951</v>
      </c>
      <c r="P16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16" s="2">
        <f>Table2572[[#This Row],[Xalis Əməliyyat Mənfəəti 
(mln. manat)]]-Table2572[[#This Row],[XƏM düstur]]</f>
        <v>9.999999999995568E-4</v>
      </c>
    </row>
    <row r="17" spans="1:17" x14ac:dyDescent="0.25">
      <c r="A17" s="4">
        <v>16</v>
      </c>
      <c r="B17" s="4" t="s">
        <v>25</v>
      </c>
      <c r="C17" s="5">
        <v>191.80950999999999</v>
      </c>
      <c r="D17" s="5">
        <v>146.34700000000001</v>
      </c>
      <c r="E17" s="5">
        <v>89.475390000000004</v>
      </c>
      <c r="F17" s="5">
        <v>61.597270000000002</v>
      </c>
      <c r="G17" s="5">
        <v>1.2666500000000001</v>
      </c>
      <c r="H17" s="5">
        <v>1.8371599999999999</v>
      </c>
      <c r="I17" s="5">
        <v>1.98597</v>
      </c>
      <c r="J17" s="5">
        <v>0.90554000000000001</v>
      </c>
      <c r="K17" s="5">
        <v>2.1954899999999999</v>
      </c>
      <c r="L17" s="5">
        <v>1.43875</v>
      </c>
      <c r="M17" s="5">
        <v>0.57050999999999996</v>
      </c>
      <c r="N17" s="2"/>
      <c r="O17" s="16">
        <f>Table2572[[#This Row],[Faiz gəlirləri
 (mln. manat)]]+Table2572[[#This Row],[Qeyr-faiz gəlirləri 
(mln. manat)]]-Table2572[[#This Row],[Faiz xərcləri
 (mln. manat)]]-Table2572[[#This Row],[Qeyri-faiz xərcləri 
(mln. manat)]]</f>
        <v>1.8371699999999993</v>
      </c>
      <c r="P17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1.1102230246251565E-16</v>
      </c>
      <c r="Q17" s="2">
        <f>Table2572[[#This Row],[Xalis Əməliyyat Mənfəəti 
(mln. manat)]]-Table2572[[#This Row],[XƏM düstur]]</f>
        <v>-9.9999999993993782E-6</v>
      </c>
    </row>
    <row r="18" spans="1:17" x14ac:dyDescent="0.25">
      <c r="A18" s="4">
        <v>17</v>
      </c>
      <c r="B18" s="4" t="s">
        <v>14</v>
      </c>
      <c r="C18" s="5">
        <v>3167.25803</v>
      </c>
      <c r="D18" s="5">
        <v>1213.51775</v>
      </c>
      <c r="E18" s="5">
        <v>2440.0489499999999</v>
      </c>
      <c r="F18" s="5">
        <v>251.77784</v>
      </c>
      <c r="G18" s="5">
        <v>22.262720000000002</v>
      </c>
      <c r="H18" s="5">
        <v>50.17839</v>
      </c>
      <c r="I18" s="5">
        <v>73.466120000000004</v>
      </c>
      <c r="J18" s="5">
        <v>19.413589999999999</v>
      </c>
      <c r="K18" s="5">
        <v>32.868110000000001</v>
      </c>
      <c r="L18" s="5">
        <v>36.742249999999999</v>
      </c>
      <c r="M18" s="5">
        <v>21.999669999999998</v>
      </c>
      <c r="N18" s="2">
        <v>5.9160000000000004</v>
      </c>
      <c r="O18" s="16">
        <f>Table2572[[#This Row],[Faiz gəlirləri
 (mln. manat)]]+Table2572[[#This Row],[Qeyr-faiz gəlirləri 
(mln. manat)]]-Table2572[[#This Row],[Faiz xərcləri
 (mln. manat)]]-Table2572[[#This Row],[Qeyri-faiz xərcləri 
(mln. manat)]]</f>
        <v>50.178390000000007</v>
      </c>
      <c r="P18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18" s="2">
        <f>Table2572[[#This Row],[Xalis Əməliyyat Mənfəəti 
(mln. manat)]]-Table2572[[#This Row],[XƏM düstur]]</f>
        <v>0</v>
      </c>
    </row>
    <row r="19" spans="1:17" x14ac:dyDescent="0.25">
      <c r="A19" s="4">
        <v>18</v>
      </c>
      <c r="B19" s="4" t="s">
        <v>15</v>
      </c>
      <c r="C19" s="5">
        <v>489.286</v>
      </c>
      <c r="D19" s="5">
        <v>342.613</v>
      </c>
      <c r="E19" s="5">
        <v>226.30500000000001</v>
      </c>
      <c r="F19" s="5">
        <v>67.191999999999993</v>
      </c>
      <c r="G19" s="5">
        <v>-1.82419</v>
      </c>
      <c r="H19" s="5">
        <v>0.19237000000000037</v>
      </c>
      <c r="I19" s="5">
        <f>8.69979+0.28927</f>
        <v>8.9890600000000003</v>
      </c>
      <c r="J19" s="5">
        <v>6.0795599999999999</v>
      </c>
      <c r="K19" s="5">
        <f>2.55789+0.59176</f>
        <v>3.1496499999999998</v>
      </c>
      <c r="L19" s="5">
        <f>0.51312+3.48344+1.87022</f>
        <v>5.8667799999999994</v>
      </c>
      <c r="M19" s="5">
        <v>2.0165600000000001</v>
      </c>
      <c r="N19" s="2"/>
      <c r="O19" s="16">
        <f>Table2572[[#This Row],[Faiz gəlirləri
 (mln. manat)]]+Table2572[[#This Row],[Qeyr-faiz gəlirləri 
(mln. manat)]]-Table2572[[#This Row],[Faiz xərcləri
 (mln. manat)]]-Table2572[[#This Row],[Qeyri-faiz xərcləri 
(mln. manat)]]</f>
        <v>0.19237000000000037</v>
      </c>
      <c r="P19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19" s="2">
        <f>Table2572[[#This Row],[Xalis Əməliyyat Mənfəəti 
(mln. manat)]]-Table2572[[#This Row],[XƏM düstur]]</f>
        <v>0</v>
      </c>
    </row>
    <row r="20" spans="1:17" x14ac:dyDescent="0.25">
      <c r="A20" s="4">
        <v>19</v>
      </c>
      <c r="B20" s="4" t="s">
        <v>16</v>
      </c>
      <c r="C20" s="5">
        <v>149.60437999999999</v>
      </c>
      <c r="D20" s="5">
        <v>69.515749999999997</v>
      </c>
      <c r="E20" s="5">
        <v>34.370280000000001</v>
      </c>
      <c r="F20" s="5">
        <v>73.797510000000003</v>
      </c>
      <c r="G20" s="5">
        <v>0.85285999999999995</v>
      </c>
      <c r="H20" s="34">
        <v>1.2014800000000001</v>
      </c>
      <c r="I20" s="34">
        <v>1.3981399999999999</v>
      </c>
      <c r="J20" s="34">
        <v>9.6740000000000007E-2</v>
      </c>
      <c r="K20" s="34">
        <v>0.66259000000000001</v>
      </c>
      <c r="L20" s="34">
        <v>0.76351999999999998</v>
      </c>
      <c r="M20" s="34">
        <v>0.34861999999999999</v>
      </c>
      <c r="N20" s="2"/>
      <c r="O20" s="16">
        <f>Table2572[[#This Row],[Faiz gəlirləri
 (mln. manat)]]+Table2572[[#This Row],[Qeyr-faiz gəlirləri 
(mln. manat)]]-Table2572[[#This Row],[Faiz xərcləri
 (mln. manat)]]-Table2572[[#This Row],[Qeyri-faiz xərcləri 
(mln. manat)]]</f>
        <v>1.2004699999999999</v>
      </c>
      <c r="P20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-1.6653345369377348E-16</v>
      </c>
      <c r="Q20" s="2">
        <f>Table2572[[#This Row],[Xalis Əməliyyat Mənfəəti 
(mln. manat)]]-Table2572[[#This Row],[XƏM düstur]]</f>
        <v>1.0100000000001774E-3</v>
      </c>
    </row>
    <row r="21" spans="1:17" x14ac:dyDescent="0.25">
      <c r="A21" s="4">
        <v>20</v>
      </c>
      <c r="B21" s="6" t="s">
        <v>17</v>
      </c>
      <c r="C21" s="5">
        <v>221.87899999999999</v>
      </c>
      <c r="D21" s="7">
        <v>164.62799999999999</v>
      </c>
      <c r="E21" s="5">
        <v>82.528999999999996</v>
      </c>
      <c r="F21" s="5">
        <v>57.624000000000002</v>
      </c>
      <c r="G21" s="5">
        <v>0.81810000000000005</v>
      </c>
      <c r="H21" s="5">
        <v>0.67410000000000003</v>
      </c>
      <c r="I21" s="5">
        <v>3.9740000000000002</v>
      </c>
      <c r="J21" s="5">
        <v>2.4039999999999999</v>
      </c>
      <c r="K21" s="5">
        <v>0.63900000000000001</v>
      </c>
      <c r="L21" s="5">
        <v>1.534</v>
      </c>
      <c r="M21" s="5">
        <v>-0.14399999999999999</v>
      </c>
      <c r="N21" s="2"/>
      <c r="O21" s="16">
        <f>Table2572[[#This Row],[Faiz gəlirləri
 (mln. manat)]]+Table2572[[#This Row],[Qeyr-faiz gəlirləri 
(mln. manat)]]-Table2572[[#This Row],[Faiz xərcləri
 (mln. manat)]]-Table2572[[#This Row],[Qeyri-faiz xərcləri 
(mln. manat)]]</f>
        <v>0.67500000000000049</v>
      </c>
      <c r="P21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2.7755575615628914E-17</v>
      </c>
      <c r="Q21" s="2">
        <f>Table2572[[#This Row],[Xalis Əməliyyat Mənfəəti 
(mln. manat)]]-Table2572[[#This Row],[XƏM düstur]]</f>
        <v>-9.0000000000045599E-4</v>
      </c>
    </row>
    <row r="22" spans="1:17" x14ac:dyDescent="0.25">
      <c r="A22" s="4">
        <v>21</v>
      </c>
      <c r="B22" s="6" t="s">
        <v>39</v>
      </c>
      <c r="C22" s="5">
        <v>488.36917999999997</v>
      </c>
      <c r="D22" s="5">
        <v>278.06429000000003</v>
      </c>
      <c r="E22" s="5">
        <v>250.03836999999999</v>
      </c>
      <c r="F22" s="5">
        <v>99.743660000000006</v>
      </c>
      <c r="G22" s="5">
        <v>-0.30931999999999998</v>
      </c>
      <c r="H22" s="5">
        <v>8.5927699999999998</v>
      </c>
      <c r="I22" s="5">
        <v>16.537410000000001</v>
      </c>
      <c r="J22" s="5">
        <v>4.1037600000000003</v>
      </c>
      <c r="K22" s="5">
        <v>1.43696</v>
      </c>
      <c r="L22" s="5">
        <v>5.2770000000000001</v>
      </c>
      <c r="M22" s="5">
        <v>8.9020899999999994</v>
      </c>
      <c r="N22" s="2"/>
      <c r="O22" s="16">
        <f>Table2572[[#This Row],[Faiz gəlirləri
 (mln. manat)]]+Table2572[[#This Row],[Qeyr-faiz gəlirləri 
(mln. manat)]]-Table2572[[#This Row],[Faiz xərcləri
 (mln. manat)]]-Table2572[[#This Row],[Qeyri-faiz xərcləri 
(mln. manat)]]</f>
        <v>8.5936099999999982</v>
      </c>
      <c r="P22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22" s="2">
        <f>Table2572[[#This Row],[Xalis Əməliyyat Mənfəəti 
(mln. manat)]]-Table2572[[#This Row],[XƏM düstur]]</f>
        <v>-8.3999999999839758E-4</v>
      </c>
    </row>
    <row r="23" spans="1:17" x14ac:dyDescent="0.25">
      <c r="A23" s="4">
        <v>22</v>
      </c>
      <c r="B23" s="6" t="s">
        <v>18</v>
      </c>
      <c r="C23" s="5">
        <v>11.11192</v>
      </c>
      <c r="D23" s="5">
        <v>1.70353</v>
      </c>
      <c r="E23" s="5">
        <v>0.6099</v>
      </c>
      <c r="F23" s="5">
        <v>10.22386</v>
      </c>
      <c r="G23" s="5">
        <v>1.3010000000000001E-2</v>
      </c>
      <c r="H23" s="5">
        <v>8.3000000000000001E-3</v>
      </c>
      <c r="I23" s="5">
        <v>0.21154999999999999</v>
      </c>
      <c r="J23" s="5">
        <v>1.8500000000000001E-3</v>
      </c>
      <c r="K23" s="5">
        <v>3.29E-3</v>
      </c>
      <c r="L23" s="5">
        <v>0.20468</v>
      </c>
      <c r="M23" s="5">
        <v>-4.7099999999999998E-3</v>
      </c>
      <c r="N23" s="2"/>
      <c r="O23" s="16">
        <f>Table2572[[#This Row],[Faiz gəlirləri
 (mln. manat)]]+Table2572[[#This Row],[Qeyr-faiz gəlirləri 
(mln. manat)]]-Table2572[[#This Row],[Faiz xərcləri
 (mln. manat)]]-Table2572[[#This Row],[Qeyri-faiz xərcləri 
(mln. manat)]]</f>
        <v>8.3099999999999841E-3</v>
      </c>
      <c r="P23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8.6736173798840355E-19</v>
      </c>
      <c r="Q23" s="2">
        <f>Table2572[[#This Row],[Xalis Əməliyyat Mənfəəti 
(mln. manat)]]-Table2572[[#This Row],[XƏM düstur]]</f>
        <v>-9.99999999998398E-6</v>
      </c>
    </row>
    <row r="24" spans="1:17" x14ac:dyDescent="0.25">
      <c r="A24" s="4">
        <v>23</v>
      </c>
      <c r="B24" s="6" t="s">
        <v>19</v>
      </c>
      <c r="C24" s="5">
        <v>3707.8490000000002</v>
      </c>
      <c r="D24" s="5">
        <v>977.875</v>
      </c>
      <c r="E24" s="5">
        <v>2976.0120000000002</v>
      </c>
      <c r="F24" s="5">
        <v>409.12099999999998</v>
      </c>
      <c r="G24" s="5">
        <v>6.532</v>
      </c>
      <c r="H24" s="5">
        <v>21.83</v>
      </c>
      <c r="I24" s="5">
        <v>40.307000000000002</v>
      </c>
      <c r="J24" s="5">
        <v>8.5150000000000006</v>
      </c>
      <c r="K24" s="5">
        <v>6.7910000000000004</v>
      </c>
      <c r="L24" s="5">
        <v>16.754000000000001</v>
      </c>
      <c r="M24" s="5">
        <v>14.166</v>
      </c>
      <c r="N24" s="2">
        <v>1.1319999999999999</v>
      </c>
      <c r="O24" s="16">
        <f>Table2572[[#This Row],[Faiz gəlirləri
 (mln. manat)]]+Table2572[[#This Row],[Qeyr-faiz gəlirləri 
(mln. manat)]]-Table2572[[#This Row],[Faiz xərcləri
 (mln. manat)]]-Table2572[[#This Row],[Qeyri-faiz xərcləri 
(mln. manat)]]</f>
        <v>21.828999999999997</v>
      </c>
      <c r="P24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1.9984014443252818E-15</v>
      </c>
      <c r="Q24" s="2">
        <f>Table2572[[#This Row],[Xalis Əməliyyat Mənfəəti 
(mln. manat)]]-Table2572[[#This Row],[XƏM düstur]]</f>
        <v>1.0000000000012221E-3</v>
      </c>
    </row>
    <row r="25" spans="1:17" x14ac:dyDescent="0.25">
      <c r="A25" s="4">
        <v>24</v>
      </c>
      <c r="B25" s="6" t="s">
        <v>20</v>
      </c>
      <c r="C25" s="5">
        <v>664.97799999999995</v>
      </c>
      <c r="D25" s="5">
        <v>246.12299999999999</v>
      </c>
      <c r="E25" s="5">
        <v>500.84300000000002</v>
      </c>
      <c r="F25" s="5">
        <v>86.783000000000001</v>
      </c>
      <c r="G25" s="5">
        <v>0.10199999999999999</v>
      </c>
      <c r="H25" s="5">
        <f>0.102+2.132</f>
        <v>2.234</v>
      </c>
      <c r="I25" s="5">
        <v>8.91</v>
      </c>
      <c r="J25" s="5">
        <v>3.7090000000000001</v>
      </c>
      <c r="K25" s="5">
        <v>2.21</v>
      </c>
      <c r="L25" s="5">
        <f>1.833+3.342</f>
        <v>5.1749999999999998</v>
      </c>
      <c r="M25" s="5">
        <v>2.1320000000000001</v>
      </c>
      <c r="N25" s="2"/>
      <c r="O25" s="16">
        <f>Table2572[[#This Row],[Faiz gəlirləri
 (mln. manat)]]+Table2572[[#This Row],[Qeyr-faiz gəlirləri 
(mln. manat)]]-Table2572[[#This Row],[Faiz xərcləri
 (mln. manat)]]-Table2572[[#This Row],[Qeyri-faiz xərcləri 
(mln. manat)]]</f>
        <v>2.2360000000000015</v>
      </c>
      <c r="P25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25" s="2">
        <f>Table2572[[#This Row],[Xalis Əməliyyat Mənfəəti 
(mln. manat)]]-Table2572[[#This Row],[XƏM düstur]]</f>
        <v>-2.0000000000015561E-3</v>
      </c>
    </row>
    <row r="26" spans="1:17" x14ac:dyDescent="0.25">
      <c r="A26" s="4">
        <v>25</v>
      </c>
      <c r="B26" s="4" t="s">
        <v>40</v>
      </c>
      <c r="C26" s="5">
        <v>492.87200000000001</v>
      </c>
      <c r="D26" s="5">
        <v>412.666</v>
      </c>
      <c r="E26" s="5">
        <v>324.78500000000003</v>
      </c>
      <c r="F26" s="5">
        <v>129.52600000000001</v>
      </c>
      <c r="G26" s="5">
        <v>11.679</v>
      </c>
      <c r="H26" s="5">
        <v>1.61</v>
      </c>
      <c r="I26" s="5">
        <v>7.4450000000000003</v>
      </c>
      <c r="J26" s="5">
        <v>3.3380000000000001</v>
      </c>
      <c r="K26" s="5">
        <v>4.5389999999999997</v>
      </c>
      <c r="L26" s="5">
        <v>7.0359999999999996</v>
      </c>
      <c r="M26" s="5">
        <v>-10.069000000000001</v>
      </c>
      <c r="N26" s="2"/>
      <c r="O26" s="16">
        <f>Table2572[[#This Row],[Faiz gəlirləri
 (mln. manat)]]+Table2572[[#This Row],[Qeyr-faiz gəlirləri 
(mln. manat)]]-Table2572[[#This Row],[Faiz xərcləri
 (mln. manat)]]-Table2572[[#This Row],[Qeyri-faiz xərcləri 
(mln. manat)]]</f>
        <v>1.6100000000000012</v>
      </c>
      <c r="P26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26" s="2">
        <f>Table2572[[#This Row],[Xalis Əməliyyat Mənfəəti 
(mln. manat)]]-Table2572[[#This Row],[XƏM düstur]]</f>
        <v>0</v>
      </c>
    </row>
    <row r="27" spans="1:17" x14ac:dyDescent="0.25">
      <c r="A27" s="4">
        <v>26</v>
      </c>
      <c r="B27" s="6" t="s">
        <v>21</v>
      </c>
      <c r="C27" s="5">
        <v>495.05399999999997</v>
      </c>
      <c r="D27" s="5">
        <v>272.25299999999999</v>
      </c>
      <c r="E27" s="5">
        <v>224.75299999999999</v>
      </c>
      <c r="F27" s="5">
        <v>58.94</v>
      </c>
      <c r="G27" s="5">
        <v>-0.216</v>
      </c>
      <c r="H27" s="5">
        <v>-7.0000000000000007E-2</v>
      </c>
      <c r="I27" s="5">
        <v>7.2430000000000003</v>
      </c>
      <c r="J27" s="5">
        <v>5.1189999999999998</v>
      </c>
      <c r="K27" s="5">
        <v>0.81</v>
      </c>
      <c r="L27" s="5">
        <v>3.004</v>
      </c>
      <c r="M27" s="5">
        <v>0.14599999999999999</v>
      </c>
      <c r="N27" s="2"/>
      <c r="O27" s="16">
        <f>Table2572[[#This Row],[Faiz gəlirləri
 (mln. manat)]]+Table2572[[#This Row],[Qeyr-faiz gəlirləri 
(mln. manat)]]-Table2572[[#This Row],[Faiz xərcləri
 (mln. manat)]]-Table2572[[#This Row],[Qeyri-faiz xərcləri 
(mln. manat)]]</f>
        <v>-6.9999999999998952E-2</v>
      </c>
      <c r="P27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27" s="2">
        <f>Table2572[[#This Row],[Xalis Əməliyyat Mənfəəti 
(mln. manat)]]-Table2572[[#This Row],[XƏM düstur]]</f>
        <v>-1.0547118733938987E-15</v>
      </c>
    </row>
    <row r="28" spans="1:17" x14ac:dyDescent="0.25">
      <c r="A28" s="4">
        <v>27</v>
      </c>
      <c r="B28" s="6" t="s">
        <v>22</v>
      </c>
      <c r="C28" s="5">
        <v>581.19500000000005</v>
      </c>
      <c r="D28" s="5">
        <v>296.48399999999998</v>
      </c>
      <c r="E28" s="5">
        <v>331.49099999999999</v>
      </c>
      <c r="F28" s="5">
        <v>67.966999999999999</v>
      </c>
      <c r="G28" s="5">
        <v>4.7389999999999999</v>
      </c>
      <c r="H28" s="5">
        <v>-3.532</v>
      </c>
      <c r="I28" s="5">
        <v>11.186999999999999</v>
      </c>
      <c r="J28" s="5">
        <v>5.1760000000000002</v>
      </c>
      <c r="K28" s="5">
        <v>4.149</v>
      </c>
      <c r="L28" s="5">
        <v>13.692</v>
      </c>
      <c r="M28" s="5">
        <v>-8.2710000000000008</v>
      </c>
      <c r="N28" s="2"/>
      <c r="O28" s="16">
        <f>Table2572[[#This Row],[Faiz gəlirləri
 (mln. manat)]]+Table2572[[#This Row],[Qeyr-faiz gəlirləri 
(mln. manat)]]-Table2572[[#This Row],[Faiz xərcləri
 (mln. manat)]]-Table2572[[#This Row],[Qeyri-faiz xərcləri 
(mln. manat)]]</f>
        <v>-3.5320000000000018</v>
      </c>
      <c r="P28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0</v>
      </c>
      <c r="Q28" s="2">
        <f>Table2572[[#This Row],[Xalis Əməliyyat Mənfəəti 
(mln. manat)]]-Table2572[[#This Row],[XƏM düstur]]</f>
        <v>0</v>
      </c>
    </row>
    <row r="29" spans="1:17" x14ac:dyDescent="0.25">
      <c r="A29" s="4">
        <v>28</v>
      </c>
      <c r="B29" s="4" t="s">
        <v>23</v>
      </c>
      <c r="C29" s="5">
        <v>2225.6511300000002</v>
      </c>
      <c r="D29" s="5">
        <v>1322.54908</v>
      </c>
      <c r="E29" s="5">
        <v>1489.903</v>
      </c>
      <c r="F29" s="5">
        <v>266.84300000000002</v>
      </c>
      <c r="G29" s="5">
        <v>7.5225200000000001</v>
      </c>
      <c r="H29" s="5">
        <v>15.81061</v>
      </c>
      <c r="I29" s="5">
        <v>27.087679999999999</v>
      </c>
      <c r="J29" s="5">
        <v>5.7673699999999997</v>
      </c>
      <c r="K29" s="5">
        <v>3.0457299999999998</v>
      </c>
      <c r="L29" s="5">
        <v>8.5554299999999994</v>
      </c>
      <c r="M29" s="5">
        <v>8.2992100000000004</v>
      </c>
      <c r="N29" s="2"/>
      <c r="O29" s="16">
        <f>Table2572[[#This Row],[Faiz gəlirləri
 (mln. manat)]]+Table2572[[#This Row],[Qeyr-faiz gəlirləri 
(mln. manat)]]-Table2572[[#This Row],[Faiz xərcləri
 (mln. manat)]]-Table2572[[#This Row],[Qeyri-faiz xərcləri 
(mln. manat)]]</f>
        <v>15.810609999999999</v>
      </c>
      <c r="P29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1.1120000000000019E-2</v>
      </c>
      <c r="Q29" s="2">
        <f>Table2572[[#This Row],[Xalis Əməliyyat Mənfəəti 
(mln. manat)]]-Table2572[[#This Row],[XƏM düstur]]</f>
        <v>0</v>
      </c>
    </row>
    <row r="30" spans="1:17" x14ac:dyDescent="0.25">
      <c r="A30" s="4">
        <v>29</v>
      </c>
      <c r="B30" s="6" t="s">
        <v>24</v>
      </c>
      <c r="C30" s="5">
        <v>411.09</v>
      </c>
      <c r="D30" s="5">
        <v>144.24199999999999</v>
      </c>
      <c r="E30" s="5">
        <v>310.53100000000001</v>
      </c>
      <c r="F30" s="5">
        <v>73.453999999999994</v>
      </c>
      <c r="G30" s="5">
        <v>0.66</v>
      </c>
      <c r="H30" s="5">
        <v>3.4809999999999999</v>
      </c>
      <c r="I30" s="5">
        <v>8.4550000000000001</v>
      </c>
      <c r="J30" s="5">
        <v>1.5249999999999999</v>
      </c>
      <c r="K30" s="5">
        <v>4.0709999999999997</v>
      </c>
      <c r="L30" s="5">
        <v>7.5209999999999999</v>
      </c>
      <c r="M30" s="5">
        <v>2.5190000000000001</v>
      </c>
      <c r="N30" s="2">
        <v>0.30099999999999999</v>
      </c>
      <c r="O30" s="16">
        <f>Table2572[[#This Row],[Faiz gəlirləri
 (mln. manat)]]+Table2572[[#This Row],[Qeyr-faiz gəlirləri 
(mln. manat)]]-Table2572[[#This Row],[Faiz xərcləri
 (mln. manat)]]-Table2572[[#This Row],[Qeyri-faiz xərcləri 
(mln. manat)]]</f>
        <v>3.4799999999999995</v>
      </c>
      <c r="P30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-9.9999999999961231E-4</v>
      </c>
      <c r="Q30" s="2">
        <f>Table2572[[#This Row],[Xalis Əməliyyat Mənfəəti 
(mln. manat)]]-Table2572[[#This Row],[XƏM düstur]]</f>
        <v>1.000000000000334E-3</v>
      </c>
    </row>
    <row r="31" spans="1:17" x14ac:dyDescent="0.25">
      <c r="A31" s="4">
        <v>30</v>
      </c>
      <c r="B31" s="6" t="s">
        <v>41</v>
      </c>
      <c r="C31" s="5">
        <v>222.55747</v>
      </c>
      <c r="D31" s="5">
        <v>79.414079999999998</v>
      </c>
      <c r="E31" s="5">
        <v>89.133200000000002</v>
      </c>
      <c r="F31" s="5">
        <v>67.853999999999999</v>
      </c>
      <c r="G31" s="5">
        <v>1.69241</v>
      </c>
      <c r="H31" s="5">
        <v>1.9645300000000001</v>
      </c>
      <c r="I31" s="5">
        <v>3.3530000000000002</v>
      </c>
      <c r="J31" s="5">
        <v>1.1024799999999999</v>
      </c>
      <c r="K31" s="5">
        <v>1.3081199999999999</v>
      </c>
      <c r="L31" s="5">
        <v>1.59476</v>
      </c>
      <c r="M31" s="5">
        <v>0.27211999999999997</v>
      </c>
      <c r="N31" s="2"/>
      <c r="O31" s="16">
        <f>Table2572[[#This Row],[Faiz gəlirləri
 (mln. manat)]]+Table2572[[#This Row],[Qeyr-faiz gəlirləri 
(mln. manat)]]-Table2572[[#This Row],[Faiz xərcləri
 (mln. manat)]]-Table2572[[#This Row],[Qeyri-faiz xərcləri 
(mln. manat)]]</f>
        <v>1.9638800000000005</v>
      </c>
      <c r="P31" s="16">
        <f>Table2572[[#This Row],[Xalis Mənfəət
 (mln. manat)]]-Table2572[[#This Row],[Xalis Əməliyyat Mənfəəti 
(mln. manat)]]+Table2572[[#This Row],[Aktivlər üzrə mümkün zərərin 
ödənilməsi üçün ehtiyat ayırmaları 
(mln. manat)]]+Table2572[[#This Row],[Mənfəət vergisi]]</f>
        <v>-1.6653345369377348E-16</v>
      </c>
      <c r="Q31" s="2">
        <f>Table2572[[#This Row],[Xalis Əməliyyat Mənfəəti 
(mln. manat)]]-Table2572[[#This Row],[XƏM düstur]]</f>
        <v>6.4999999999959535E-4</v>
      </c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3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8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{26B4AF77-F95F-411C-A149-4C606EFCB95A}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26B4AF77-F95F-411C-A149-4C606EFCB9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32"/>
    </sheetView>
  </sheetViews>
  <sheetFormatPr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customWidth="1"/>
    <col min="7" max="7" width="9.140625" style="1" hidden="1" customWidth="1"/>
    <col min="8" max="8" width="8.5703125" style="1" hidden="1" customWidth="1"/>
    <col min="9" max="9" width="9.140625" style="1" hidden="1" customWidth="1"/>
    <col min="10" max="10" width="0" hidden="1" customWidth="1"/>
    <col min="11" max="16384" width="9.140625" style="1"/>
  </cols>
  <sheetData>
    <row r="1" spans="1:16" x14ac:dyDescent="0.25">
      <c r="G1" s="1" t="s">
        <v>44</v>
      </c>
    </row>
    <row r="2" spans="1:16" x14ac:dyDescent="0.25">
      <c r="A2" s="1" t="s">
        <v>0</v>
      </c>
      <c r="B2" s="1" t="s">
        <v>27</v>
      </c>
      <c r="C2" s="1" t="s">
        <v>49</v>
      </c>
      <c r="D2" s="1" t="s">
        <v>54</v>
      </c>
    </row>
    <row r="3" spans="1:16" x14ac:dyDescent="0.25">
      <c r="A3" s="20">
        <v>1</v>
      </c>
      <c r="B3" s="3" t="s">
        <v>26</v>
      </c>
      <c r="C3" s="5">
        <v>8403.1620000000003</v>
      </c>
      <c r="D3" s="5">
        <v>7615.5529999999999</v>
      </c>
      <c r="E3" s="11"/>
      <c r="F3" s="22"/>
      <c r="G3" s="22"/>
      <c r="H3" s="22">
        <f>I3/Table41113141516181928[[#This Row],[IR/2018]]</f>
        <v>-9.3727694408366799E-2</v>
      </c>
      <c r="I3" s="25">
        <f t="shared" ref="I3:I32" si="0">D3-C3</f>
        <v>-787.60900000000038</v>
      </c>
      <c r="K3" s="22"/>
      <c r="L3" s="22"/>
      <c r="M3" s="22"/>
      <c r="N3" s="22"/>
      <c r="O3" s="22"/>
      <c r="P3" s="22"/>
    </row>
    <row r="4" spans="1:16" x14ac:dyDescent="0.25">
      <c r="A4" s="20">
        <v>2</v>
      </c>
      <c r="B4" s="3" t="s">
        <v>19</v>
      </c>
      <c r="C4" s="5">
        <v>3707.8490000000002</v>
      </c>
      <c r="D4" s="5">
        <v>3901.761</v>
      </c>
      <c r="E4" s="11"/>
      <c r="F4" s="22"/>
      <c r="G4" s="22"/>
      <c r="H4" s="22">
        <f>I4/Table41113141516181928[[#This Row],[IR/2018]]</f>
        <v>5.2297706837576126E-2</v>
      </c>
      <c r="I4" s="25">
        <f t="shared" si="0"/>
        <v>193.91199999999981</v>
      </c>
      <c r="K4" s="22"/>
      <c r="L4" s="22"/>
      <c r="M4" s="22"/>
      <c r="N4" s="22"/>
      <c r="O4" s="22"/>
      <c r="P4" s="22"/>
    </row>
    <row r="5" spans="1:16" x14ac:dyDescent="0.25">
      <c r="A5" s="20">
        <v>3</v>
      </c>
      <c r="B5" s="3" t="s">
        <v>14</v>
      </c>
      <c r="C5" s="5">
        <v>3167.25803</v>
      </c>
      <c r="D5" s="5">
        <v>3573.4189999999999</v>
      </c>
      <c r="E5" s="11"/>
      <c r="F5" s="22"/>
      <c r="G5" s="22"/>
      <c r="H5" s="22">
        <f>I5/Table41113141516181928[[#This Row],[IR/2018]]</f>
        <v>0.12823741108330219</v>
      </c>
      <c r="I5" s="25">
        <f t="shared" si="0"/>
        <v>406.16096999999991</v>
      </c>
      <c r="K5" s="22"/>
      <c r="L5" s="22"/>
      <c r="M5" s="22"/>
      <c r="N5" s="22"/>
      <c r="O5" s="22"/>
      <c r="P5" s="22"/>
    </row>
    <row r="6" spans="1:16" x14ac:dyDescent="0.25">
      <c r="A6" s="20">
        <v>4</v>
      </c>
      <c r="B6" s="3" t="s">
        <v>23</v>
      </c>
      <c r="C6" s="5">
        <v>2225.6511300000002</v>
      </c>
      <c r="D6" s="5">
        <v>1977.5245600000001</v>
      </c>
      <c r="E6" s="11"/>
      <c r="F6" s="22"/>
      <c r="G6" s="22"/>
      <c r="H6" s="22">
        <f>I6/Table41113141516181928[[#This Row],[IR/2018]]</f>
        <v>-0.11148493429875513</v>
      </c>
      <c r="I6" s="25">
        <f t="shared" si="0"/>
        <v>-248.12657000000013</v>
      </c>
      <c r="K6" s="22"/>
      <c r="L6" s="22"/>
      <c r="M6" s="22"/>
      <c r="N6" s="22"/>
      <c r="O6" s="22"/>
      <c r="P6" s="22"/>
    </row>
    <row r="7" spans="1:16" x14ac:dyDescent="0.25">
      <c r="A7" s="20">
        <v>5</v>
      </c>
      <c r="B7" s="3" t="s">
        <v>7</v>
      </c>
      <c r="C7" s="5">
        <v>904.99599999999998</v>
      </c>
      <c r="D7" s="5">
        <v>1019.6765</v>
      </c>
      <c r="E7" s="11"/>
      <c r="F7" s="22"/>
      <c r="G7" s="22"/>
      <c r="H7" s="22">
        <f>I7/Table41113141516181928[[#This Row],[IR/2018]]</f>
        <v>0.12671934461588785</v>
      </c>
      <c r="I7" s="25">
        <f t="shared" si="0"/>
        <v>114.68050000000005</v>
      </c>
      <c r="K7" s="22"/>
      <c r="L7" s="22"/>
      <c r="M7" s="22"/>
      <c r="N7" s="22"/>
      <c r="O7" s="22"/>
      <c r="P7" s="22"/>
    </row>
    <row r="8" spans="1:16" x14ac:dyDescent="0.25">
      <c r="A8" s="20">
        <v>6</v>
      </c>
      <c r="B8" s="3" t="s">
        <v>11</v>
      </c>
      <c r="C8" s="5">
        <v>739.09400000000005</v>
      </c>
      <c r="D8" s="5">
        <v>858.77700000000004</v>
      </c>
      <c r="E8" s="11"/>
      <c r="F8" s="22"/>
      <c r="G8" s="22"/>
      <c r="H8" s="22">
        <f>I8/Table41113141516181928[[#This Row],[IR/2018]]</f>
        <v>0.16193204112061521</v>
      </c>
      <c r="I8" s="25">
        <f t="shared" si="0"/>
        <v>119.68299999999999</v>
      </c>
      <c r="K8" s="22"/>
      <c r="L8" s="22"/>
      <c r="M8" s="22"/>
      <c r="N8" s="22"/>
      <c r="O8" s="22"/>
      <c r="P8" s="22"/>
    </row>
    <row r="9" spans="1:16" x14ac:dyDescent="0.25">
      <c r="A9" s="20">
        <v>7</v>
      </c>
      <c r="B9" s="3" t="s">
        <v>1</v>
      </c>
      <c r="C9" s="5">
        <v>824.97900000000004</v>
      </c>
      <c r="D9" s="5">
        <v>827.87300000000005</v>
      </c>
      <c r="E9" s="11"/>
      <c r="F9" s="22"/>
      <c r="G9" s="22"/>
      <c r="H9" s="22">
        <f>I9/Table41113141516181928[[#This Row],[IR/2018]]</f>
        <v>3.5079680816117809E-3</v>
      </c>
      <c r="I9" s="25">
        <f t="shared" si="0"/>
        <v>2.8940000000000055</v>
      </c>
      <c r="K9" s="22"/>
      <c r="L9" s="22"/>
      <c r="M9" s="22"/>
      <c r="N9" s="22"/>
      <c r="O9" s="22"/>
      <c r="P9" s="22"/>
    </row>
    <row r="10" spans="1:16" x14ac:dyDescent="0.25">
      <c r="A10" s="20">
        <v>8</v>
      </c>
      <c r="B10" s="3" t="s">
        <v>20</v>
      </c>
      <c r="C10" s="5">
        <v>664.97799999999995</v>
      </c>
      <c r="D10" s="5">
        <v>712.49199999999996</v>
      </c>
      <c r="E10" s="11"/>
      <c r="F10" s="22"/>
      <c r="G10" s="22"/>
      <c r="H10" s="22">
        <f>I10/Table41113141516181928[[#This Row],[IR/2018]]</f>
        <v>7.1451987885313525E-2</v>
      </c>
      <c r="I10" s="25">
        <f t="shared" si="0"/>
        <v>47.51400000000001</v>
      </c>
      <c r="K10" s="22"/>
      <c r="L10" s="22"/>
      <c r="M10" s="22"/>
      <c r="N10" s="22"/>
      <c r="O10" s="22"/>
      <c r="P10" s="22"/>
    </row>
    <row r="11" spans="1:16" x14ac:dyDescent="0.25">
      <c r="A11" s="20">
        <v>9</v>
      </c>
      <c r="B11" s="3" t="s">
        <v>22</v>
      </c>
      <c r="C11" s="5">
        <v>581.19500000000005</v>
      </c>
      <c r="D11" s="5">
        <v>621.245</v>
      </c>
      <c r="E11" s="11"/>
      <c r="F11" s="22"/>
      <c r="G11" s="22"/>
      <c r="H11" s="22">
        <f>I11/Table41113141516181928[[#This Row],[IR/2018]]</f>
        <v>6.8909746298574409E-2</v>
      </c>
      <c r="I11" s="25">
        <f t="shared" si="0"/>
        <v>40.049999999999955</v>
      </c>
      <c r="K11" s="22"/>
      <c r="L11" s="22"/>
      <c r="M11" s="22"/>
      <c r="N11" s="22"/>
      <c r="O11" s="22"/>
      <c r="P11" s="22"/>
    </row>
    <row r="12" spans="1:16" x14ac:dyDescent="0.25">
      <c r="A12" s="20">
        <v>10</v>
      </c>
      <c r="B12" s="3" t="s">
        <v>5</v>
      </c>
      <c r="C12" s="5">
        <v>619.51199999999994</v>
      </c>
      <c r="D12" s="5">
        <v>603.17655999999999</v>
      </c>
      <c r="E12" s="11"/>
      <c r="F12" s="22"/>
      <c r="G12" s="22"/>
      <c r="H12" s="22">
        <f>I12/Table41113141516181928[[#This Row],[IR/2018]]</f>
        <v>-2.6368238226216683E-2</v>
      </c>
      <c r="I12" s="25">
        <f t="shared" si="0"/>
        <v>-16.335439999999949</v>
      </c>
      <c r="K12" s="22"/>
      <c r="L12" s="22"/>
      <c r="M12" s="22"/>
      <c r="N12" s="22"/>
      <c r="O12" s="22"/>
      <c r="P12" s="22"/>
    </row>
    <row r="13" spans="1:16" x14ac:dyDescent="0.25">
      <c r="A13" s="20">
        <v>11</v>
      </c>
      <c r="B13" s="3" t="s">
        <v>40</v>
      </c>
      <c r="C13" s="5">
        <v>492.87200000000001</v>
      </c>
      <c r="D13" s="5">
        <v>599.178</v>
      </c>
      <c r="E13" s="11"/>
      <c r="F13" s="22"/>
      <c r="G13" s="22"/>
      <c r="H13" s="22">
        <f>I13/Table41113141516181928[[#This Row],[IR/2018]]</f>
        <v>0.21568683146942813</v>
      </c>
      <c r="I13" s="25">
        <f t="shared" si="0"/>
        <v>106.30599999999998</v>
      </c>
      <c r="K13" s="22"/>
      <c r="L13" s="22"/>
      <c r="M13" s="22"/>
      <c r="N13" s="22"/>
      <c r="O13" s="22"/>
      <c r="P13" s="22"/>
    </row>
    <row r="14" spans="1:16" x14ac:dyDescent="0.25">
      <c r="A14" s="20">
        <v>12</v>
      </c>
      <c r="B14" s="3" t="s">
        <v>2</v>
      </c>
      <c r="C14" s="5">
        <v>466.20699999999999</v>
      </c>
      <c r="D14" s="5">
        <v>522.78200000000004</v>
      </c>
      <c r="E14" s="11"/>
      <c r="F14" s="22"/>
      <c r="G14" s="22"/>
      <c r="H14" s="22">
        <f>I14/Table41113141516181928[[#This Row],[IR/2018]]</f>
        <v>0.1213516742562854</v>
      </c>
      <c r="I14" s="25">
        <f t="shared" si="0"/>
        <v>56.575000000000045</v>
      </c>
      <c r="K14" s="22"/>
      <c r="L14" s="22"/>
      <c r="M14" s="22"/>
      <c r="N14" s="22"/>
      <c r="O14" s="22"/>
      <c r="P14" s="22"/>
    </row>
    <row r="15" spans="1:16" x14ac:dyDescent="0.25">
      <c r="A15" s="20">
        <v>13</v>
      </c>
      <c r="B15" s="3" t="s">
        <v>21</v>
      </c>
      <c r="C15" s="5">
        <v>495.05399999999997</v>
      </c>
      <c r="D15" s="5">
        <v>492.74099999999999</v>
      </c>
      <c r="E15" s="11"/>
      <c r="F15" s="22"/>
      <c r="G15" s="22"/>
      <c r="H15" s="22">
        <f>I15/Table41113141516181928[[#This Row],[IR/2018]]</f>
        <v>-4.6722175762643836E-3</v>
      </c>
      <c r="I15" s="25">
        <f t="shared" si="0"/>
        <v>-2.3129999999999882</v>
      </c>
      <c r="K15" s="22"/>
      <c r="L15" s="22"/>
      <c r="M15" s="22"/>
      <c r="N15" s="22"/>
      <c r="O15" s="22"/>
      <c r="P15" s="22"/>
    </row>
    <row r="16" spans="1:16" x14ac:dyDescent="0.25">
      <c r="A16" s="20">
        <v>14</v>
      </c>
      <c r="B16" s="3" t="s">
        <v>3</v>
      </c>
      <c r="C16" s="5">
        <v>504.28899999999999</v>
      </c>
      <c r="D16" s="5">
        <v>487.79050999999998</v>
      </c>
      <c r="E16" s="11"/>
      <c r="F16" s="22"/>
      <c r="G16" s="22"/>
      <c r="H16" s="22">
        <f>I16/Table41113141516181928[[#This Row],[IR/2018]]</f>
        <v>-3.2716339241982285E-2</v>
      </c>
      <c r="I16" s="25">
        <f t="shared" si="0"/>
        <v>-16.498490000000004</v>
      </c>
      <c r="K16" s="22"/>
      <c r="L16" s="22"/>
      <c r="M16" s="22"/>
      <c r="N16" s="22"/>
      <c r="O16" s="22"/>
      <c r="P16" s="22"/>
    </row>
    <row r="17" spans="1:16" x14ac:dyDescent="0.25">
      <c r="A17" s="20">
        <v>15</v>
      </c>
      <c r="B17" s="3" t="s">
        <v>15</v>
      </c>
      <c r="C17" s="5">
        <v>489.286</v>
      </c>
      <c r="D17" s="5">
        <v>486.363</v>
      </c>
      <c r="E17" s="11"/>
      <c r="F17" s="22"/>
      <c r="G17" s="22"/>
      <c r="H17" s="22">
        <f>I17/Table41113141516181928[[#This Row],[IR/2018]]</f>
        <v>-5.9740111100665084E-3</v>
      </c>
      <c r="I17" s="25">
        <f t="shared" si="0"/>
        <v>-2.9230000000000018</v>
      </c>
      <c r="K17" s="22"/>
      <c r="L17" s="22"/>
      <c r="M17" s="22"/>
      <c r="N17" s="22"/>
      <c r="O17" s="22"/>
      <c r="P17" s="22"/>
    </row>
    <row r="18" spans="1:16" x14ac:dyDescent="0.25">
      <c r="A18" s="20">
        <v>16</v>
      </c>
      <c r="B18" s="3" t="s">
        <v>39</v>
      </c>
      <c r="C18" s="5">
        <v>488.36917999999997</v>
      </c>
      <c r="D18" s="5">
        <v>446.47291000000001</v>
      </c>
      <c r="E18" s="11"/>
      <c r="F18" s="22"/>
      <c r="G18" s="22"/>
      <c r="H18" s="22">
        <f>I18/Table41113141516181928[[#This Row],[IR/2018]]</f>
        <v>-8.5788112181853823E-2</v>
      </c>
      <c r="I18" s="25">
        <f t="shared" si="0"/>
        <v>-41.896269999999959</v>
      </c>
      <c r="K18" s="22"/>
      <c r="L18" s="22"/>
      <c r="M18" s="22"/>
      <c r="N18" s="22"/>
      <c r="O18" s="22"/>
      <c r="P18" s="22"/>
    </row>
    <row r="19" spans="1:16" x14ac:dyDescent="0.25">
      <c r="A19" s="20">
        <v>17</v>
      </c>
      <c r="B19" s="3" t="s">
        <v>13</v>
      </c>
      <c r="C19" s="5">
        <v>354.709</v>
      </c>
      <c r="D19" s="5">
        <v>440.15300000000002</v>
      </c>
      <c r="E19" s="11"/>
      <c r="F19" s="22"/>
      <c r="G19" s="22"/>
      <c r="H19" s="22">
        <f>I19/Table41113141516181928[[#This Row],[IR/2018]]</f>
        <v>0.24088478160971391</v>
      </c>
      <c r="I19" s="25">
        <f t="shared" si="0"/>
        <v>85.444000000000017</v>
      </c>
      <c r="K19" s="22"/>
      <c r="L19" s="22"/>
      <c r="M19" s="22"/>
      <c r="N19" s="22"/>
      <c r="O19" s="22"/>
      <c r="P19" s="22"/>
    </row>
    <row r="20" spans="1:16" x14ac:dyDescent="0.25">
      <c r="A20" s="20">
        <v>18</v>
      </c>
      <c r="B20" s="3" t="s">
        <v>24</v>
      </c>
      <c r="C20" s="5">
        <v>411.09</v>
      </c>
      <c r="D20" s="5">
        <v>406.82499999999999</v>
      </c>
      <c r="E20" s="11"/>
      <c r="F20" s="22"/>
      <c r="G20" s="22"/>
      <c r="H20" s="22">
        <f>I20/Table41113141516181928[[#This Row],[IR/2018]]</f>
        <v>-1.0374857087255799E-2</v>
      </c>
      <c r="I20" s="25">
        <f t="shared" si="0"/>
        <v>-4.2649999999999864</v>
      </c>
      <c r="K20" s="22"/>
      <c r="L20" s="22"/>
      <c r="M20" s="22"/>
      <c r="N20" s="22"/>
      <c r="O20" s="22"/>
      <c r="P20" s="22"/>
    </row>
    <row r="21" spans="1:16" x14ac:dyDescent="0.25">
      <c r="A21" s="20">
        <v>19</v>
      </c>
      <c r="B21" s="3" t="s">
        <v>6</v>
      </c>
      <c r="C21" s="5">
        <v>310.5</v>
      </c>
      <c r="D21" s="5">
        <v>313.74417099999999</v>
      </c>
      <c r="E21" s="11"/>
      <c r="F21" s="22"/>
      <c r="G21" s="22"/>
      <c r="H21" s="22">
        <f>I21/Table41113141516181928[[#This Row],[IR/2018]]</f>
        <v>1.0448215780998372E-2</v>
      </c>
      <c r="I21" s="25">
        <f t="shared" si="0"/>
        <v>3.2441709999999944</v>
      </c>
      <c r="K21" s="22"/>
      <c r="L21" s="22"/>
      <c r="M21" s="22"/>
      <c r="N21" s="22"/>
      <c r="O21" s="22"/>
      <c r="P21" s="22"/>
    </row>
    <row r="22" spans="1:16" x14ac:dyDescent="0.25">
      <c r="A22" s="20">
        <v>20</v>
      </c>
      <c r="B22" s="3" t="s">
        <v>38</v>
      </c>
      <c r="C22" s="5">
        <v>311.82799999999997</v>
      </c>
      <c r="D22" s="5">
        <v>299.45949000000002</v>
      </c>
      <c r="E22" s="11"/>
      <c r="F22" s="22"/>
      <c r="G22" s="22"/>
      <c r="H22" s="22">
        <f>I22/Table41113141516181928[[#This Row],[IR/2018]]</f>
        <v>-3.96645265979962E-2</v>
      </c>
      <c r="I22" s="25">
        <f t="shared" si="0"/>
        <v>-12.368509999999958</v>
      </c>
      <c r="K22" s="22"/>
      <c r="L22" s="22"/>
      <c r="M22" s="22"/>
      <c r="N22" s="22"/>
      <c r="O22" s="22"/>
      <c r="P22" s="22"/>
    </row>
    <row r="23" spans="1:16" x14ac:dyDescent="0.25">
      <c r="A23" s="20">
        <v>21</v>
      </c>
      <c r="B23" s="3" t="s">
        <v>9</v>
      </c>
      <c r="C23" s="5">
        <v>290.27</v>
      </c>
      <c r="D23" s="21">
        <v>299.44909000000001</v>
      </c>
      <c r="E23" s="11"/>
      <c r="F23" s="22"/>
      <c r="G23" s="22"/>
      <c r="H23" s="22">
        <f>I23/Table41113141516181928[[#This Row],[IR/2018]]</f>
        <v>3.1622592758466364E-2</v>
      </c>
      <c r="I23" s="25">
        <f t="shared" si="0"/>
        <v>9.1790900000000306</v>
      </c>
      <c r="K23" s="22"/>
      <c r="L23" s="22"/>
      <c r="M23" s="22"/>
      <c r="N23" s="22"/>
      <c r="O23" s="22"/>
      <c r="P23" s="22"/>
    </row>
    <row r="24" spans="1:16" x14ac:dyDescent="0.25">
      <c r="A24" s="20">
        <v>22</v>
      </c>
      <c r="B24" s="3" t="s">
        <v>17</v>
      </c>
      <c r="C24" s="5">
        <v>221.87899999999999</v>
      </c>
      <c r="D24" s="5">
        <v>240.01599999999999</v>
      </c>
      <c r="E24" s="11"/>
      <c r="F24" s="22"/>
      <c r="G24" s="22"/>
      <c r="H24" s="22">
        <f>I24/Table41113141516181928[[#This Row],[IR/2018]]</f>
        <v>8.1742751679969722E-2</v>
      </c>
      <c r="I24" s="25">
        <f t="shared" si="0"/>
        <v>18.137</v>
      </c>
      <c r="K24" s="22"/>
      <c r="L24" s="22"/>
      <c r="M24" s="22"/>
      <c r="N24" s="22"/>
      <c r="O24" s="22"/>
      <c r="P24" s="22"/>
    </row>
    <row r="25" spans="1:16" x14ac:dyDescent="0.25">
      <c r="A25" s="20">
        <v>23</v>
      </c>
      <c r="B25" s="3" t="s">
        <v>41</v>
      </c>
      <c r="C25" s="5">
        <v>222.55747</v>
      </c>
      <c r="D25" s="5">
        <v>229.86768000000001</v>
      </c>
      <c r="E25" s="11"/>
      <c r="F25" s="22"/>
      <c r="G25" s="22"/>
      <c r="H25" s="22">
        <f>I25/Table41113141516181928[[#This Row],[IR/2018]]</f>
        <v>3.2846392439669685E-2</v>
      </c>
      <c r="I25" s="25">
        <f t="shared" si="0"/>
        <v>7.3102100000000121</v>
      </c>
      <c r="K25" s="22"/>
      <c r="L25" s="22"/>
      <c r="M25" s="22"/>
      <c r="N25" s="22"/>
      <c r="O25" s="22"/>
      <c r="P25" s="22"/>
    </row>
    <row r="26" spans="1:16" x14ac:dyDescent="0.25">
      <c r="A26" s="20">
        <v>24</v>
      </c>
      <c r="B26" s="3" t="s">
        <v>4</v>
      </c>
      <c r="C26" s="5">
        <v>198.32599999999999</v>
      </c>
      <c r="D26" s="5">
        <v>196.21600000000001</v>
      </c>
      <c r="E26" s="11"/>
      <c r="F26" s="22"/>
      <c r="G26" s="22"/>
      <c r="H26" s="22">
        <f>I26/Table41113141516181928[[#This Row],[IR/2018]]</f>
        <v>-1.0639048838780519E-2</v>
      </c>
      <c r="I26" s="25">
        <f t="shared" si="0"/>
        <v>-2.1099999999999852</v>
      </c>
      <c r="K26" s="22"/>
      <c r="L26" s="22"/>
      <c r="M26" s="22"/>
      <c r="N26" s="22"/>
      <c r="O26" s="22"/>
      <c r="P26" s="22"/>
    </row>
    <row r="27" spans="1:16" x14ac:dyDescent="0.25">
      <c r="A27" s="20">
        <v>25</v>
      </c>
      <c r="B27" s="3" t="s">
        <v>16</v>
      </c>
      <c r="C27" s="5">
        <v>149.60437999999999</v>
      </c>
      <c r="D27" s="5">
        <v>191.81268</v>
      </c>
      <c r="E27" s="11"/>
      <c r="F27" s="22"/>
      <c r="G27" s="22"/>
      <c r="H27" s="22">
        <f>I27/Table41113141516181928[[#This Row],[IR/2018]]</f>
        <v>0.28213278247602114</v>
      </c>
      <c r="I27" s="25">
        <f t="shared" si="0"/>
        <v>42.208300000000008</v>
      </c>
      <c r="K27" s="22"/>
      <c r="L27" s="22"/>
      <c r="M27" s="22"/>
      <c r="N27" s="22"/>
      <c r="O27" s="22"/>
      <c r="P27" s="22"/>
    </row>
    <row r="28" spans="1:16" x14ac:dyDescent="0.25">
      <c r="A28" s="20">
        <v>26</v>
      </c>
      <c r="B28" s="3" t="s">
        <v>25</v>
      </c>
      <c r="C28" s="5">
        <v>191.80950999999999</v>
      </c>
      <c r="D28" s="5">
        <v>181.69576000000001</v>
      </c>
      <c r="E28" s="11"/>
      <c r="F28" s="22"/>
      <c r="G28" s="22"/>
      <c r="H28" s="22">
        <f>I28/Table41113141516181928[[#This Row],[IR/2018]]</f>
        <v>-5.2728094660165613E-2</v>
      </c>
      <c r="I28" s="25">
        <f t="shared" si="0"/>
        <v>-10.113749999999982</v>
      </c>
      <c r="K28" s="22"/>
      <c r="L28" s="22"/>
      <c r="M28" s="22"/>
      <c r="N28" s="22"/>
      <c r="O28" s="22"/>
      <c r="P28" s="22"/>
    </row>
    <row r="29" spans="1:16" x14ac:dyDescent="0.25">
      <c r="A29" s="20">
        <v>27</v>
      </c>
      <c r="B29" s="3" t="s">
        <v>8</v>
      </c>
      <c r="C29" s="5">
        <v>162.21600000000001</v>
      </c>
      <c r="D29" s="5">
        <v>169.4443</v>
      </c>
      <c r="E29" s="11"/>
      <c r="F29" s="22"/>
      <c r="G29" s="22"/>
      <c r="H29" s="22">
        <f>I29/Table41113141516181928[[#This Row],[IR/2018]]</f>
        <v>4.455972283868416E-2</v>
      </c>
      <c r="I29" s="25">
        <f t="shared" si="0"/>
        <v>7.2282999999999902</v>
      </c>
      <c r="K29" s="22"/>
      <c r="L29" s="22"/>
      <c r="M29" s="22"/>
      <c r="N29" s="22"/>
      <c r="O29" s="22"/>
      <c r="P29" s="22"/>
    </row>
    <row r="30" spans="1:16" x14ac:dyDescent="0.25">
      <c r="A30" s="20">
        <v>28</v>
      </c>
      <c r="B30" s="3" t="s">
        <v>12</v>
      </c>
      <c r="C30" s="5">
        <v>151.66920999999999</v>
      </c>
      <c r="D30" s="5">
        <v>125.2067</v>
      </c>
      <c r="E30" s="11"/>
      <c r="F30" s="22"/>
      <c r="G30" s="22"/>
      <c r="H30" s="22">
        <f>I30/Table41113141516181928[[#This Row],[IR/2018]]</f>
        <v>-0.17447516209783118</v>
      </c>
      <c r="I30" s="25">
        <f t="shared" si="0"/>
        <v>-26.462509999999995</v>
      </c>
      <c r="K30" s="22"/>
      <c r="L30" s="22"/>
      <c r="M30" s="22"/>
      <c r="N30" s="22"/>
      <c r="O30" s="22"/>
      <c r="P30" s="22"/>
    </row>
    <row r="31" spans="1:16" x14ac:dyDescent="0.25">
      <c r="A31" s="20">
        <v>29</v>
      </c>
      <c r="B31" s="3" t="s">
        <v>10</v>
      </c>
      <c r="C31" s="5">
        <v>110.544</v>
      </c>
      <c r="D31" s="5">
        <v>108.1315</v>
      </c>
      <c r="E31" s="11"/>
      <c r="F31" s="22"/>
      <c r="G31" s="22"/>
      <c r="H31" s="22">
        <f>I31/Table41113141516181928[[#This Row],[IR/2018]]</f>
        <v>-2.1823889130120084E-2</v>
      </c>
      <c r="I31" s="25">
        <f t="shared" si="0"/>
        <v>-2.4124999999999943</v>
      </c>
      <c r="K31" s="22"/>
      <c r="L31" s="22"/>
      <c r="M31" s="22"/>
      <c r="N31" s="22"/>
      <c r="O31" s="22"/>
      <c r="P31" s="22"/>
    </row>
    <row r="32" spans="1:16" x14ac:dyDescent="0.25">
      <c r="A32" s="20">
        <v>30</v>
      </c>
      <c r="B32" s="3" t="s">
        <v>18</v>
      </c>
      <c r="C32" s="5">
        <v>11.11192</v>
      </c>
      <c r="D32" s="21">
        <v>10.717169999999999</v>
      </c>
      <c r="E32" s="11"/>
      <c r="F32" s="22"/>
      <c r="G32" s="22"/>
      <c r="H32" s="22">
        <f>I32/Table41113141516181928[[#This Row],[IR/2018]]</f>
        <v>-3.5524913786276376E-2</v>
      </c>
      <c r="I32" s="25">
        <f t="shared" si="0"/>
        <v>-0.39475000000000016</v>
      </c>
      <c r="K32" s="22"/>
      <c r="L32" s="22"/>
      <c r="M32" s="22"/>
      <c r="N32" s="22"/>
      <c r="O32" s="22"/>
      <c r="P32" s="2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10" t="s">
        <v>0</v>
      </c>
      <c r="B1" s="10" t="s">
        <v>27</v>
      </c>
      <c r="C1" s="14" t="s">
        <v>50</v>
      </c>
      <c r="D1" s="14" t="s">
        <v>51</v>
      </c>
    </row>
    <row r="2" spans="1:4" x14ac:dyDescent="0.25">
      <c r="A2" s="20">
        <v>1</v>
      </c>
      <c r="B2" s="9" t="s">
        <v>16</v>
      </c>
      <c r="C2" s="23">
        <v>0.28213278247602114</v>
      </c>
      <c r="D2" s="40">
        <v>42.208300000000008</v>
      </c>
    </row>
    <row r="3" spans="1:4" x14ac:dyDescent="0.25">
      <c r="A3" s="20">
        <v>2</v>
      </c>
      <c r="B3" s="9" t="s">
        <v>13</v>
      </c>
      <c r="C3" s="23">
        <v>0.24088478160971391</v>
      </c>
      <c r="D3" s="35">
        <v>85.444000000000017</v>
      </c>
    </row>
    <row r="4" spans="1:4" x14ac:dyDescent="0.25">
      <c r="A4" s="20">
        <v>3</v>
      </c>
      <c r="B4" s="9" t="s">
        <v>40</v>
      </c>
      <c r="C4" s="23">
        <v>0.21568683146942813</v>
      </c>
      <c r="D4" s="35">
        <v>106.30599999999998</v>
      </c>
    </row>
    <row r="5" spans="1:4" x14ac:dyDescent="0.25">
      <c r="A5" s="20">
        <v>4</v>
      </c>
      <c r="B5" s="9" t="s">
        <v>11</v>
      </c>
      <c r="C5" s="23">
        <v>0.16193204112061521</v>
      </c>
      <c r="D5" s="35">
        <v>119.68299999999999</v>
      </c>
    </row>
    <row r="6" spans="1:4" x14ac:dyDescent="0.25">
      <c r="A6" s="20">
        <v>5</v>
      </c>
      <c r="B6" s="9" t="s">
        <v>14</v>
      </c>
      <c r="C6" s="23">
        <v>0.12823741108330219</v>
      </c>
      <c r="D6" s="35">
        <v>406.16096999999991</v>
      </c>
    </row>
    <row r="7" spans="1:4" x14ac:dyDescent="0.25">
      <c r="A7" s="20">
        <v>6</v>
      </c>
      <c r="B7" s="9" t="s">
        <v>7</v>
      </c>
      <c r="C7" s="23">
        <v>0.12671934461588785</v>
      </c>
      <c r="D7" s="35">
        <v>114.68050000000005</v>
      </c>
    </row>
    <row r="8" spans="1:4" x14ac:dyDescent="0.25">
      <c r="A8" s="20">
        <v>7</v>
      </c>
      <c r="B8" s="9" t="s">
        <v>2</v>
      </c>
      <c r="C8" s="23">
        <v>0.1213516742562854</v>
      </c>
      <c r="D8" s="35">
        <v>56.575000000000045</v>
      </c>
    </row>
    <row r="9" spans="1:4" x14ac:dyDescent="0.25">
      <c r="A9" s="20">
        <v>8</v>
      </c>
      <c r="B9" s="9" t="s">
        <v>17</v>
      </c>
      <c r="C9" s="23">
        <v>8.1742751679969722E-2</v>
      </c>
      <c r="D9" s="35">
        <v>18.137</v>
      </c>
    </row>
    <row r="10" spans="1:4" x14ac:dyDescent="0.25">
      <c r="A10" s="20">
        <v>9</v>
      </c>
      <c r="B10" s="9" t="s">
        <v>20</v>
      </c>
      <c r="C10" s="23">
        <v>7.1451987885313525E-2</v>
      </c>
      <c r="D10" s="35">
        <v>47.51400000000001</v>
      </c>
    </row>
    <row r="11" spans="1:4" x14ac:dyDescent="0.25">
      <c r="A11" s="20">
        <v>10</v>
      </c>
      <c r="B11" s="9" t="s">
        <v>22</v>
      </c>
      <c r="C11" s="23">
        <v>6.8909746298574409E-2</v>
      </c>
      <c r="D11" s="35">
        <v>40.049999999999955</v>
      </c>
    </row>
    <row r="12" spans="1:4" x14ac:dyDescent="0.25">
      <c r="A12" s="20">
        <v>11</v>
      </c>
      <c r="B12" s="28" t="s">
        <v>19</v>
      </c>
      <c r="C12" s="23">
        <v>5.2297706837576126E-2</v>
      </c>
      <c r="D12" s="35">
        <v>193.91199999999981</v>
      </c>
    </row>
    <row r="13" spans="1:4" x14ac:dyDescent="0.25">
      <c r="A13" s="20">
        <v>12</v>
      </c>
      <c r="B13" s="9" t="s">
        <v>8</v>
      </c>
      <c r="C13" s="23">
        <v>4.455972283868416E-2</v>
      </c>
      <c r="D13" s="35">
        <v>7.2282999999999902</v>
      </c>
    </row>
    <row r="14" spans="1:4" x14ac:dyDescent="0.25">
      <c r="A14" s="20">
        <v>13</v>
      </c>
      <c r="B14" s="9" t="s">
        <v>41</v>
      </c>
      <c r="C14" s="23">
        <v>3.2846392439669685E-2</v>
      </c>
      <c r="D14" s="35">
        <v>7.3102100000000121</v>
      </c>
    </row>
    <row r="15" spans="1:4" x14ac:dyDescent="0.25">
      <c r="A15" s="20">
        <v>14</v>
      </c>
      <c r="B15" s="9" t="s">
        <v>9</v>
      </c>
      <c r="C15" s="23">
        <v>3.1622592758466364E-2</v>
      </c>
      <c r="D15" s="35">
        <v>9.1790900000000306</v>
      </c>
    </row>
    <row r="16" spans="1:4" x14ac:dyDescent="0.25">
      <c r="A16" s="20">
        <v>15</v>
      </c>
      <c r="B16" s="9" t="s">
        <v>6</v>
      </c>
      <c r="C16" s="23">
        <v>1.0448215780998372E-2</v>
      </c>
      <c r="D16" s="35">
        <v>3.2441709999999944</v>
      </c>
    </row>
    <row r="17" spans="1:4" x14ac:dyDescent="0.25">
      <c r="A17" s="20">
        <v>16</v>
      </c>
      <c r="B17" s="9" t="s">
        <v>1</v>
      </c>
      <c r="C17" s="23">
        <v>3.5079680816117809E-3</v>
      </c>
      <c r="D17" s="35">
        <v>2.8940000000000055</v>
      </c>
    </row>
    <row r="18" spans="1:4" x14ac:dyDescent="0.25">
      <c r="A18" s="20">
        <v>17</v>
      </c>
      <c r="B18" s="9" t="s">
        <v>21</v>
      </c>
      <c r="C18" s="23">
        <v>-4.6722175762643836E-3</v>
      </c>
      <c r="D18" s="35">
        <v>-2.3129999999999882</v>
      </c>
    </row>
    <row r="19" spans="1:4" x14ac:dyDescent="0.25">
      <c r="A19" s="20">
        <v>18</v>
      </c>
      <c r="B19" s="9" t="s">
        <v>15</v>
      </c>
      <c r="C19" s="23">
        <v>-5.9740111100665084E-3</v>
      </c>
      <c r="D19" s="35">
        <v>-2.9230000000000018</v>
      </c>
    </row>
    <row r="20" spans="1:4" x14ac:dyDescent="0.25">
      <c r="A20" s="20">
        <v>19</v>
      </c>
      <c r="B20" s="9" t="s">
        <v>24</v>
      </c>
      <c r="C20" s="32">
        <v>-1.0374857087255799E-2</v>
      </c>
      <c r="D20" s="41">
        <v>-4.2649999999999864</v>
      </c>
    </row>
    <row r="21" spans="1:4" x14ac:dyDescent="0.25">
      <c r="A21" s="20">
        <v>20</v>
      </c>
      <c r="B21" s="9" t="s">
        <v>4</v>
      </c>
      <c r="C21" s="23">
        <v>-1.0639048838780519E-2</v>
      </c>
      <c r="D21" s="35">
        <v>-2.1099999999999852</v>
      </c>
    </row>
    <row r="22" spans="1:4" x14ac:dyDescent="0.25">
      <c r="A22" s="20">
        <v>21</v>
      </c>
      <c r="B22" s="9" t="s">
        <v>10</v>
      </c>
      <c r="C22" s="23">
        <v>-2.1823889130120084E-2</v>
      </c>
      <c r="D22" s="35">
        <v>-2.4124999999999943</v>
      </c>
    </row>
    <row r="23" spans="1:4" x14ac:dyDescent="0.25">
      <c r="A23" s="20">
        <v>22</v>
      </c>
      <c r="B23" s="9" t="s">
        <v>5</v>
      </c>
      <c r="C23" s="23">
        <v>-2.6368238226216683E-2</v>
      </c>
      <c r="D23" s="35">
        <v>-16.335439999999949</v>
      </c>
    </row>
    <row r="24" spans="1:4" x14ac:dyDescent="0.25">
      <c r="A24" s="20">
        <v>23</v>
      </c>
      <c r="B24" s="9" t="s">
        <v>3</v>
      </c>
      <c r="C24" s="23">
        <v>-3.2716339241982285E-2</v>
      </c>
      <c r="D24" s="35">
        <v>-16.498490000000004</v>
      </c>
    </row>
    <row r="25" spans="1:4" x14ac:dyDescent="0.25">
      <c r="A25" s="20">
        <v>24</v>
      </c>
      <c r="B25" s="9" t="s">
        <v>18</v>
      </c>
      <c r="C25" s="23">
        <v>-3.5524913786276376E-2</v>
      </c>
      <c r="D25" s="35">
        <v>-0.39475000000000016</v>
      </c>
    </row>
    <row r="26" spans="1:4" x14ac:dyDescent="0.25">
      <c r="A26" s="20">
        <v>25</v>
      </c>
      <c r="B26" s="9" t="s">
        <v>38</v>
      </c>
      <c r="C26" s="23">
        <v>-3.96645265979962E-2</v>
      </c>
      <c r="D26" s="35">
        <v>-12.368509999999958</v>
      </c>
    </row>
    <row r="27" spans="1:4" x14ac:dyDescent="0.25">
      <c r="A27" s="20">
        <v>26</v>
      </c>
      <c r="B27" s="9" t="s">
        <v>25</v>
      </c>
      <c r="C27" s="23">
        <v>-5.2728094660165613E-2</v>
      </c>
      <c r="D27" s="35">
        <v>-10.113749999999982</v>
      </c>
    </row>
    <row r="28" spans="1:4" x14ac:dyDescent="0.25">
      <c r="A28" s="20">
        <v>27</v>
      </c>
      <c r="B28" s="9" t="s">
        <v>39</v>
      </c>
      <c r="C28" s="23">
        <v>-8.5788112181853823E-2</v>
      </c>
      <c r="D28" s="35">
        <v>-41.896269999999959</v>
      </c>
    </row>
    <row r="29" spans="1:4" x14ac:dyDescent="0.25">
      <c r="A29" s="20">
        <v>28</v>
      </c>
      <c r="B29" s="9" t="s">
        <v>26</v>
      </c>
      <c r="C29" s="23">
        <v>-9.3727694408366799E-2</v>
      </c>
      <c r="D29" s="35">
        <v>-787.60900000000038</v>
      </c>
    </row>
    <row r="30" spans="1:4" x14ac:dyDescent="0.25">
      <c r="A30" s="20">
        <v>29</v>
      </c>
      <c r="B30" s="9" t="s">
        <v>23</v>
      </c>
      <c r="C30" s="23">
        <v>-0.11148493429875513</v>
      </c>
      <c r="D30" s="35">
        <v>-248.12657000000013</v>
      </c>
    </row>
    <row r="31" spans="1:4" x14ac:dyDescent="0.25">
      <c r="A31" s="20">
        <v>30</v>
      </c>
      <c r="B31" s="9" t="s">
        <v>12</v>
      </c>
      <c r="C31" s="23">
        <v>-0.17447516209783118</v>
      </c>
      <c r="D31" s="35">
        <v>-26.462509999999995</v>
      </c>
    </row>
  </sheetData>
  <conditionalFormatting sqref="C2:D19 C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9 C21:C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2" sqref="D2:D31"/>
    </sheetView>
  </sheetViews>
  <sheetFormatPr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customWidth="1"/>
    <col min="7" max="7" width="0" style="1" hidden="1" customWidth="1"/>
    <col min="8" max="8" width="8.140625" style="1" hidden="1" customWidth="1"/>
    <col min="9" max="9" width="7.42578125" style="1" hidden="1" customWidth="1"/>
    <col min="10" max="10" width="0" hidden="1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20" t="s">
        <v>49</v>
      </c>
      <c r="D1" s="20" t="s">
        <v>54</v>
      </c>
      <c r="G1" s="1" t="s">
        <v>44</v>
      </c>
    </row>
    <row r="2" spans="1:9" x14ac:dyDescent="0.25">
      <c r="A2" s="20">
        <v>1</v>
      </c>
      <c r="B2" s="3" t="s">
        <v>26</v>
      </c>
      <c r="C2" s="5">
        <v>1670.3989999999999</v>
      </c>
      <c r="D2" s="5">
        <v>1675.9690000000001</v>
      </c>
      <c r="H2" s="22">
        <f>I2/Table41113141516181927[[#This Row],[IR/2018]]</f>
        <v>3.3345326475890873E-3</v>
      </c>
      <c r="I2" s="21">
        <f t="shared" ref="I2:I31" si="0">D2-C2</f>
        <v>5.5700000000001637</v>
      </c>
    </row>
    <row r="3" spans="1:9" x14ac:dyDescent="0.25">
      <c r="A3" s="20">
        <v>2</v>
      </c>
      <c r="B3" s="3" t="s">
        <v>23</v>
      </c>
      <c r="C3" s="5">
        <v>1322.54908</v>
      </c>
      <c r="D3" s="5">
        <v>1330.2041099999999</v>
      </c>
      <c r="E3" s="12"/>
      <c r="H3" s="22">
        <f>I3/Table41113141516181927[[#This Row],[IR/2018]]</f>
        <v>5.788087652671383E-3</v>
      </c>
      <c r="I3" s="21">
        <f t="shared" si="0"/>
        <v>7.655029999999897</v>
      </c>
    </row>
    <row r="4" spans="1:9" x14ac:dyDescent="0.25">
      <c r="A4" s="20">
        <v>3</v>
      </c>
      <c r="B4" s="3" t="s">
        <v>14</v>
      </c>
      <c r="C4" s="5">
        <v>1213.51775</v>
      </c>
      <c r="D4" s="5">
        <v>1318.377</v>
      </c>
      <c r="H4" s="22">
        <f>I4/Table41113141516181927[[#This Row],[IR/2018]]</f>
        <v>8.640932528593008E-2</v>
      </c>
      <c r="I4" s="21">
        <f t="shared" si="0"/>
        <v>104.85924999999997</v>
      </c>
    </row>
    <row r="5" spans="1:9" x14ac:dyDescent="0.25">
      <c r="A5" s="20">
        <v>4</v>
      </c>
      <c r="B5" s="3" t="s">
        <v>19</v>
      </c>
      <c r="C5" s="5">
        <v>1200.52</v>
      </c>
      <c r="D5" s="5">
        <v>1037.2360000000001</v>
      </c>
      <c r="H5" s="22">
        <f>I5/Table41113141516181927[[#This Row],[IR/2018]]</f>
        <v>-0.13601106187318818</v>
      </c>
      <c r="I5" s="21">
        <f t="shared" si="0"/>
        <v>-163.28399999999988</v>
      </c>
    </row>
    <row r="6" spans="1:9" x14ac:dyDescent="0.25">
      <c r="A6" s="20">
        <v>5</v>
      </c>
      <c r="B6" s="3" t="s">
        <v>40</v>
      </c>
      <c r="C6" s="5">
        <v>412.666</v>
      </c>
      <c r="D6" s="5">
        <v>534.82299999999998</v>
      </c>
      <c r="H6" s="22">
        <f>I6/Table41113141516181927[[#This Row],[IR/2018]]</f>
        <v>0.29601905657359701</v>
      </c>
      <c r="I6" s="21">
        <f t="shared" si="0"/>
        <v>122.15699999999998</v>
      </c>
    </row>
    <row r="7" spans="1:9" x14ac:dyDescent="0.25">
      <c r="A7" s="20">
        <v>6</v>
      </c>
      <c r="B7" s="3" t="s">
        <v>1</v>
      </c>
      <c r="C7" s="7">
        <v>491.16300000000001</v>
      </c>
      <c r="D7" s="37">
        <v>503.74299999999999</v>
      </c>
      <c r="H7" s="22">
        <f>I7/Table41113141516181927[[#This Row],[IR/2018]]</f>
        <v>2.5612678479445691E-2</v>
      </c>
      <c r="I7" s="21">
        <f t="shared" si="0"/>
        <v>12.579999999999984</v>
      </c>
    </row>
    <row r="8" spans="1:9" x14ac:dyDescent="0.25">
      <c r="A8" s="20">
        <v>7</v>
      </c>
      <c r="B8" s="3" t="s">
        <v>5</v>
      </c>
      <c r="C8" s="5">
        <v>464.33166999999997</v>
      </c>
      <c r="D8" s="5">
        <v>465.07879000000003</v>
      </c>
      <c r="H8" s="22">
        <f>I8/Table41113141516181927[[#This Row],[IR/2018]]</f>
        <v>1.6090222749614565E-3</v>
      </c>
      <c r="I8" s="21">
        <f t="shared" si="0"/>
        <v>0.74712000000005219</v>
      </c>
    </row>
    <row r="9" spans="1:9" x14ac:dyDescent="0.25">
      <c r="A9" s="20">
        <v>8</v>
      </c>
      <c r="B9" s="3" t="s">
        <v>15</v>
      </c>
      <c r="C9" s="5">
        <v>342.613</v>
      </c>
      <c r="D9" s="5">
        <v>370.363</v>
      </c>
      <c r="H9" s="22">
        <f>I9/Table41113141516181927[[#This Row],[IR/2018]]</f>
        <v>8.0995175314421811E-2</v>
      </c>
      <c r="I9" s="21">
        <f t="shared" si="0"/>
        <v>27.75</v>
      </c>
    </row>
    <row r="10" spans="1:9" x14ac:dyDescent="0.25">
      <c r="A10" s="20">
        <v>9</v>
      </c>
      <c r="B10" s="3" t="s">
        <v>22</v>
      </c>
      <c r="C10" s="5">
        <v>296.48399999999998</v>
      </c>
      <c r="D10" s="5">
        <v>331.65</v>
      </c>
      <c r="H10" s="22">
        <f>I10/Table41113141516181927[[#This Row],[IR/2018]]</f>
        <v>0.11861011049500142</v>
      </c>
      <c r="I10" s="21">
        <f t="shared" si="0"/>
        <v>35.165999999999997</v>
      </c>
    </row>
    <row r="11" spans="1:9" x14ac:dyDescent="0.25">
      <c r="A11" s="20">
        <v>10</v>
      </c>
      <c r="B11" s="3" t="s">
        <v>39</v>
      </c>
      <c r="C11" s="5">
        <v>278.06429000000003</v>
      </c>
      <c r="D11" s="5">
        <v>298.03100000000001</v>
      </c>
      <c r="H11" s="22">
        <f>I11/Table41113141516181927[[#This Row],[IR/2018]]</f>
        <v>7.1806092037204686E-2</v>
      </c>
      <c r="I11" s="21">
        <f t="shared" si="0"/>
        <v>19.966709999999978</v>
      </c>
    </row>
    <row r="12" spans="1:9" x14ac:dyDescent="0.25">
      <c r="A12" s="20">
        <v>11</v>
      </c>
      <c r="B12" s="3" t="s">
        <v>11</v>
      </c>
      <c r="C12" s="5">
        <v>248.02699999999999</v>
      </c>
      <c r="D12" s="5">
        <v>280.63099999999997</v>
      </c>
      <c r="H12" s="22">
        <f>I12/Table41113141516181927[[#This Row],[IR/2018]]</f>
        <v>0.13145343047329519</v>
      </c>
      <c r="I12" s="21">
        <f t="shared" si="0"/>
        <v>32.603999999999985</v>
      </c>
    </row>
    <row r="13" spans="1:9" x14ac:dyDescent="0.25">
      <c r="A13" s="20">
        <v>12</v>
      </c>
      <c r="B13" s="3" t="s">
        <v>21</v>
      </c>
      <c r="C13" s="5">
        <v>272.25299999999999</v>
      </c>
      <c r="D13" s="5">
        <v>273.214</v>
      </c>
      <c r="H13" s="22">
        <f>I13/Table41113141516181927[[#This Row],[IR/2018]]</f>
        <v>3.529804997557466E-3</v>
      </c>
      <c r="I13" s="21">
        <f t="shared" si="0"/>
        <v>0.96100000000001273</v>
      </c>
    </row>
    <row r="14" spans="1:9" x14ac:dyDescent="0.25">
      <c r="A14" s="20">
        <v>13</v>
      </c>
      <c r="B14" s="3" t="s">
        <v>7</v>
      </c>
      <c r="C14" s="5">
        <v>270.72500000000002</v>
      </c>
      <c r="D14" s="5">
        <v>268.17059999999998</v>
      </c>
      <c r="H14" s="22">
        <f>I14/Table41113141516181927[[#This Row],[IR/2018]]</f>
        <v>-9.4354049312034109E-3</v>
      </c>
      <c r="I14" s="21">
        <f t="shared" si="0"/>
        <v>-2.5544000000000437</v>
      </c>
    </row>
    <row r="15" spans="1:9" x14ac:dyDescent="0.25">
      <c r="A15" s="20">
        <v>14</v>
      </c>
      <c r="B15" s="3" t="s">
        <v>3</v>
      </c>
      <c r="C15" s="5">
        <v>278.79739999999998</v>
      </c>
      <c r="D15" s="5">
        <v>263.61214999999999</v>
      </c>
      <c r="H15" s="22">
        <f>I15/Table41113141516181927[[#This Row],[IR/2018]]</f>
        <v>-5.4466971356260843E-2</v>
      </c>
      <c r="I15" s="21">
        <f t="shared" si="0"/>
        <v>-15.185249999999996</v>
      </c>
    </row>
    <row r="16" spans="1:9" x14ac:dyDescent="0.25">
      <c r="A16" s="20">
        <v>15</v>
      </c>
      <c r="B16" s="3" t="s">
        <v>20</v>
      </c>
      <c r="C16" s="5">
        <v>246.12299999999999</v>
      </c>
      <c r="D16" s="5">
        <v>263.34399999999999</v>
      </c>
      <c r="H16" s="22">
        <f>I16/Table41113141516181927[[#This Row],[IR/2018]]</f>
        <v>6.9969080500400224E-2</v>
      </c>
      <c r="I16" s="21">
        <f t="shared" si="0"/>
        <v>17.221000000000004</v>
      </c>
    </row>
    <row r="17" spans="1:9" x14ac:dyDescent="0.25">
      <c r="A17" s="20">
        <v>16</v>
      </c>
      <c r="B17" s="3" t="s">
        <v>2</v>
      </c>
      <c r="C17" s="5">
        <v>226.16399999999999</v>
      </c>
      <c r="D17" s="5">
        <v>224.76830000000001</v>
      </c>
      <c r="H17" s="22">
        <f>I17/Table41113141516181927[[#This Row],[IR/2018]]</f>
        <v>-6.1711855113987047E-3</v>
      </c>
      <c r="I17" s="21">
        <f t="shared" si="0"/>
        <v>-1.3956999999999766</v>
      </c>
    </row>
    <row r="18" spans="1:9" x14ac:dyDescent="0.25">
      <c r="A18" s="20">
        <v>17</v>
      </c>
      <c r="B18" s="3" t="s">
        <v>13</v>
      </c>
      <c r="C18" s="5">
        <v>189.751</v>
      </c>
      <c r="D18" s="5">
        <v>205.36500000000001</v>
      </c>
      <c r="H18" s="22">
        <f>I18/Table41113141516181927[[#This Row],[IR/2018]]</f>
        <v>8.2286786367397294E-2</v>
      </c>
      <c r="I18" s="21">
        <f t="shared" si="0"/>
        <v>15.614000000000004</v>
      </c>
    </row>
    <row r="19" spans="1:9" x14ac:dyDescent="0.25">
      <c r="A19" s="20">
        <v>18</v>
      </c>
      <c r="B19" s="3" t="s">
        <v>17</v>
      </c>
      <c r="C19" s="7">
        <v>164.62799999999999</v>
      </c>
      <c r="D19" s="37">
        <v>194.798</v>
      </c>
      <c r="H19" s="22">
        <f>I19/Table41113141516181927[[#This Row],[IR/2018]]</f>
        <v>0.18326165658332738</v>
      </c>
      <c r="I19" s="21">
        <f t="shared" si="0"/>
        <v>30.170000000000016</v>
      </c>
    </row>
    <row r="20" spans="1:9" x14ac:dyDescent="0.25">
      <c r="A20" s="20">
        <v>19</v>
      </c>
      <c r="B20" s="3" t="s">
        <v>38</v>
      </c>
      <c r="C20" s="7">
        <v>177.82900000000001</v>
      </c>
      <c r="D20" s="37">
        <v>186.4975</v>
      </c>
      <c r="H20" s="22">
        <f>I20/Table41113141516181927[[#This Row],[IR/2018]]</f>
        <v>4.8746267481681808E-2</v>
      </c>
      <c r="I20" s="21">
        <f t="shared" si="0"/>
        <v>8.6684999999999945</v>
      </c>
    </row>
    <row r="21" spans="1:9" x14ac:dyDescent="0.25">
      <c r="A21" s="20">
        <v>20</v>
      </c>
      <c r="B21" s="3" t="s">
        <v>9</v>
      </c>
      <c r="C21" s="21">
        <v>153.52000000000001</v>
      </c>
      <c r="D21" s="21">
        <v>164.59256999999999</v>
      </c>
      <c r="H21" s="22">
        <f>I21/Table41113141516181927[[#This Row],[IR/2018]]</f>
        <v>7.2124609171443352E-2</v>
      </c>
      <c r="I21" s="21">
        <f t="shared" si="0"/>
        <v>11.072569999999985</v>
      </c>
    </row>
    <row r="22" spans="1:9" x14ac:dyDescent="0.25">
      <c r="A22" s="20">
        <v>21</v>
      </c>
      <c r="B22" s="3" t="s">
        <v>24</v>
      </c>
      <c r="C22" s="5">
        <v>144.24199999999999</v>
      </c>
      <c r="D22" s="5">
        <v>161.262</v>
      </c>
      <c r="H22" s="22">
        <f>I22/Table41113141516181927[[#This Row],[IR/2018]]</f>
        <v>0.11799614536681419</v>
      </c>
      <c r="I22" s="21">
        <f t="shared" si="0"/>
        <v>17.02000000000001</v>
      </c>
    </row>
    <row r="23" spans="1:9" x14ac:dyDescent="0.25">
      <c r="A23" s="20">
        <v>22</v>
      </c>
      <c r="B23" s="3" t="s">
        <v>25</v>
      </c>
      <c r="C23" s="5">
        <v>146.34700000000001</v>
      </c>
      <c r="D23" s="5">
        <v>147.73437999999999</v>
      </c>
      <c r="H23" s="22">
        <f>I23/Table41113141516181927[[#This Row],[IR/2018]]</f>
        <v>9.4800713373009281E-3</v>
      </c>
      <c r="I23" s="21">
        <f t="shared" si="0"/>
        <v>1.387379999999979</v>
      </c>
    </row>
    <row r="24" spans="1:9" x14ac:dyDescent="0.25">
      <c r="A24" s="20">
        <v>23</v>
      </c>
      <c r="B24" s="3" t="s">
        <v>6</v>
      </c>
      <c r="C24" s="5">
        <v>117.036</v>
      </c>
      <c r="D24" s="5">
        <v>133.22059999999999</v>
      </c>
      <c r="H24" s="22">
        <f>I24/Table41113141516181927[[#This Row],[IR/2018]]</f>
        <v>0.13828736457158472</v>
      </c>
      <c r="I24" s="21">
        <f t="shared" si="0"/>
        <v>16.184599999999989</v>
      </c>
    </row>
    <row r="25" spans="1:9" x14ac:dyDescent="0.25">
      <c r="A25" s="20">
        <v>24</v>
      </c>
      <c r="B25" s="3" t="s">
        <v>8</v>
      </c>
      <c r="C25" s="5">
        <v>89.79</v>
      </c>
      <c r="D25" s="5">
        <v>90.827799999999996</v>
      </c>
      <c r="H25" s="22">
        <f>I25/Table41113141516181927[[#This Row],[IR/2018]]</f>
        <v>1.1558079964361177E-2</v>
      </c>
      <c r="I25" s="21">
        <f t="shared" si="0"/>
        <v>1.0377999999999901</v>
      </c>
    </row>
    <row r="26" spans="1:9" x14ac:dyDescent="0.25">
      <c r="A26" s="20">
        <v>25</v>
      </c>
      <c r="B26" s="3" t="s">
        <v>4</v>
      </c>
      <c r="C26" s="7">
        <v>89.55</v>
      </c>
      <c r="D26" s="37">
        <v>90.577399999999997</v>
      </c>
      <c r="H26" s="22">
        <f>I26/Table41113141516181927[[#This Row],[IR/2018]]</f>
        <v>1.1472920156337243E-2</v>
      </c>
      <c r="I26" s="21">
        <f t="shared" si="0"/>
        <v>1.0274000000000001</v>
      </c>
    </row>
    <row r="27" spans="1:9" x14ac:dyDescent="0.25">
      <c r="A27" s="20">
        <v>26</v>
      </c>
      <c r="B27" s="3" t="s">
        <v>41</v>
      </c>
      <c r="C27" s="5">
        <v>79.414079999999998</v>
      </c>
      <c r="D27" s="5">
        <v>89.562809999999999</v>
      </c>
      <c r="H27" s="22">
        <f>I27/Table41113141516181927[[#This Row],[IR/2018]]</f>
        <v>0.12779509628519276</v>
      </c>
      <c r="I27" s="21">
        <f t="shared" si="0"/>
        <v>10.14873</v>
      </c>
    </row>
    <row r="28" spans="1:9" x14ac:dyDescent="0.25">
      <c r="A28" s="20">
        <v>27</v>
      </c>
      <c r="B28" s="3" t="s">
        <v>16</v>
      </c>
      <c r="C28" s="5">
        <v>69.515749999999997</v>
      </c>
      <c r="D28" s="5">
        <v>69.113849999999999</v>
      </c>
      <c r="H28" s="22">
        <f>I28/Table41113141516181927[[#This Row],[IR/2018]]</f>
        <v>-5.7814236342123579E-3</v>
      </c>
      <c r="I28" s="21">
        <f t="shared" si="0"/>
        <v>-0.4018999999999977</v>
      </c>
    </row>
    <row r="29" spans="1:9" x14ac:dyDescent="0.25">
      <c r="A29" s="20">
        <v>28</v>
      </c>
      <c r="B29" s="3" t="s">
        <v>12</v>
      </c>
      <c r="C29" s="7">
        <v>64.841939999999994</v>
      </c>
      <c r="D29" s="37">
        <v>61.557659999999998</v>
      </c>
      <c r="H29" s="22">
        <f>I29/Table41113141516181927[[#This Row],[IR/2018]]</f>
        <v>-5.065055117104756E-2</v>
      </c>
      <c r="I29" s="21">
        <f t="shared" si="0"/>
        <v>-3.2842799999999954</v>
      </c>
    </row>
    <row r="30" spans="1:9" x14ac:dyDescent="0.25">
      <c r="A30" s="20">
        <v>29</v>
      </c>
      <c r="B30" s="3" t="s">
        <v>10</v>
      </c>
      <c r="C30" s="5">
        <v>3.1793999999999998</v>
      </c>
      <c r="D30" s="5">
        <v>3.3075999999999999</v>
      </c>
      <c r="H30" s="22">
        <f>I30/Table41113141516181927[[#This Row],[IR/2018]]</f>
        <v>4.0322073347172457E-2</v>
      </c>
      <c r="I30" s="21">
        <f t="shared" si="0"/>
        <v>0.12820000000000009</v>
      </c>
    </row>
    <row r="31" spans="1:9" x14ac:dyDescent="0.25">
      <c r="A31" s="20">
        <v>30</v>
      </c>
      <c r="B31" s="3" t="s">
        <v>18</v>
      </c>
      <c r="C31" s="5">
        <v>1.70353</v>
      </c>
      <c r="D31" s="21">
        <v>1.5887800000000001</v>
      </c>
      <c r="H31" s="22">
        <f>I31/Table41113141516181927[[#This Row],[IR/2018]]</f>
        <v>-6.7360128673988662E-2</v>
      </c>
      <c r="I31" s="21">
        <f t="shared" si="0"/>
        <v>-0.11474999999999991</v>
      </c>
    </row>
    <row r="32" spans="1:9" x14ac:dyDescent="0.25">
      <c r="H32" s="22"/>
    </row>
    <row r="34" spans="2:2" x14ac:dyDescent="0.25">
      <c r="B34" s="8" t="s">
        <v>52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31" t="s">
        <v>0</v>
      </c>
      <c r="B1" s="31" t="s">
        <v>27</v>
      </c>
      <c r="C1" s="14" t="s">
        <v>50</v>
      </c>
      <c r="D1" s="14" t="s">
        <v>51</v>
      </c>
    </row>
    <row r="2" spans="1:4" x14ac:dyDescent="0.25">
      <c r="A2" s="20">
        <v>1</v>
      </c>
      <c r="B2" s="9" t="s">
        <v>40</v>
      </c>
      <c r="C2" s="26">
        <v>0.29601905657359701</v>
      </c>
      <c r="D2" s="15">
        <v>122.15699999999998</v>
      </c>
    </row>
    <row r="3" spans="1:4" x14ac:dyDescent="0.25">
      <c r="A3" s="20">
        <v>2</v>
      </c>
      <c r="B3" s="9" t="s">
        <v>17</v>
      </c>
      <c r="C3" s="26">
        <v>0.18326165658332738</v>
      </c>
      <c r="D3" s="24">
        <v>30.170000000000016</v>
      </c>
    </row>
    <row r="4" spans="1:4" x14ac:dyDescent="0.25">
      <c r="A4" s="20">
        <v>3</v>
      </c>
      <c r="B4" s="9" t="s">
        <v>6</v>
      </c>
      <c r="C4" s="26">
        <v>0.13828736457158472</v>
      </c>
      <c r="D4" s="24">
        <v>16.184599999999989</v>
      </c>
    </row>
    <row r="5" spans="1:4" x14ac:dyDescent="0.25">
      <c r="A5" s="20">
        <v>4</v>
      </c>
      <c r="B5" s="9" t="s">
        <v>11</v>
      </c>
      <c r="C5" s="26">
        <v>0.13145343047329519</v>
      </c>
      <c r="D5" s="24">
        <v>32.603999999999985</v>
      </c>
    </row>
    <row r="6" spans="1:4" x14ac:dyDescent="0.25">
      <c r="A6" s="20">
        <v>5</v>
      </c>
      <c r="B6" s="9" t="s">
        <v>41</v>
      </c>
      <c r="C6" s="26">
        <v>0.12779509628519276</v>
      </c>
      <c r="D6" s="24">
        <v>10.14873</v>
      </c>
    </row>
    <row r="7" spans="1:4" x14ac:dyDescent="0.25">
      <c r="A7" s="20">
        <v>6</v>
      </c>
      <c r="B7" s="9" t="s">
        <v>22</v>
      </c>
      <c r="C7" s="26">
        <v>0.11861011049500142</v>
      </c>
      <c r="D7" s="24">
        <v>35.165999999999997</v>
      </c>
    </row>
    <row r="8" spans="1:4" x14ac:dyDescent="0.25">
      <c r="A8" s="20">
        <v>7</v>
      </c>
      <c r="B8" s="9" t="s">
        <v>24</v>
      </c>
      <c r="C8" s="26">
        <v>0.11799614536681419</v>
      </c>
      <c r="D8" s="24">
        <v>17.02000000000001</v>
      </c>
    </row>
    <row r="9" spans="1:4" x14ac:dyDescent="0.25">
      <c r="A9" s="20">
        <v>8</v>
      </c>
      <c r="B9" s="9" t="s">
        <v>14</v>
      </c>
      <c r="C9" s="26">
        <v>8.640932528593008E-2</v>
      </c>
      <c r="D9" s="24">
        <v>104.85924999999997</v>
      </c>
    </row>
    <row r="10" spans="1:4" x14ac:dyDescent="0.25">
      <c r="A10" s="20">
        <v>9</v>
      </c>
      <c r="B10" s="9" t="s">
        <v>13</v>
      </c>
      <c r="C10" s="26">
        <v>8.2286786367397294E-2</v>
      </c>
      <c r="D10" s="24">
        <v>15.614000000000004</v>
      </c>
    </row>
    <row r="11" spans="1:4" x14ac:dyDescent="0.25">
      <c r="A11" s="20">
        <v>10</v>
      </c>
      <c r="B11" s="9" t="s">
        <v>15</v>
      </c>
      <c r="C11" s="26">
        <v>8.0995175314421811E-2</v>
      </c>
      <c r="D11" s="24">
        <v>27.75</v>
      </c>
    </row>
    <row r="12" spans="1:4" x14ac:dyDescent="0.25">
      <c r="A12" s="20">
        <v>11</v>
      </c>
      <c r="B12" s="9" t="s">
        <v>9</v>
      </c>
      <c r="C12" s="26">
        <v>7.2124609171443352E-2</v>
      </c>
      <c r="D12" s="24">
        <v>11.072569999999985</v>
      </c>
    </row>
    <row r="13" spans="1:4" x14ac:dyDescent="0.25">
      <c r="A13" s="20">
        <v>12</v>
      </c>
      <c r="B13" s="9" t="s">
        <v>39</v>
      </c>
      <c r="C13" s="26">
        <v>7.1806092037204686E-2</v>
      </c>
      <c r="D13" s="24">
        <v>19.966709999999978</v>
      </c>
    </row>
    <row r="14" spans="1:4" x14ac:dyDescent="0.25">
      <c r="A14" s="20">
        <v>13</v>
      </c>
      <c r="B14" s="9" t="s">
        <v>20</v>
      </c>
      <c r="C14" s="26">
        <v>6.9969080500400224E-2</v>
      </c>
      <c r="D14" s="24">
        <v>17.221000000000004</v>
      </c>
    </row>
    <row r="15" spans="1:4" x14ac:dyDescent="0.25">
      <c r="A15" s="20">
        <v>14</v>
      </c>
      <c r="B15" s="9" t="s">
        <v>38</v>
      </c>
      <c r="C15" s="26">
        <v>4.8746267481681808E-2</v>
      </c>
      <c r="D15" s="24">
        <v>8.6684999999999945</v>
      </c>
    </row>
    <row r="16" spans="1:4" x14ac:dyDescent="0.25">
      <c r="A16" s="20">
        <v>15</v>
      </c>
      <c r="B16" s="9" t="s">
        <v>10</v>
      </c>
      <c r="C16" s="26">
        <v>4.0322073347172457E-2</v>
      </c>
      <c r="D16" s="24">
        <v>0.12820000000000009</v>
      </c>
    </row>
    <row r="17" spans="1:4" x14ac:dyDescent="0.25">
      <c r="A17" s="20">
        <v>16</v>
      </c>
      <c r="B17" s="9" t="s">
        <v>1</v>
      </c>
      <c r="C17" s="26">
        <v>2.5612678479445691E-2</v>
      </c>
      <c r="D17" s="24">
        <v>12.579999999999984</v>
      </c>
    </row>
    <row r="18" spans="1:4" x14ac:dyDescent="0.25">
      <c r="A18" s="20">
        <v>17</v>
      </c>
      <c r="B18" s="9" t="s">
        <v>8</v>
      </c>
      <c r="C18" s="26">
        <v>1.1558079964361177E-2</v>
      </c>
      <c r="D18" s="24">
        <v>1.0377999999999901</v>
      </c>
    </row>
    <row r="19" spans="1:4" x14ac:dyDescent="0.25">
      <c r="A19" s="20">
        <v>18</v>
      </c>
      <c r="B19" s="9" t="s">
        <v>4</v>
      </c>
      <c r="C19" s="26">
        <v>1.1472920156337243E-2</v>
      </c>
      <c r="D19" s="24">
        <v>1.0274000000000001</v>
      </c>
    </row>
    <row r="20" spans="1:4" x14ac:dyDescent="0.25">
      <c r="A20" s="20">
        <v>19</v>
      </c>
      <c r="B20" s="9" t="s">
        <v>25</v>
      </c>
      <c r="C20" s="42">
        <v>9.4800713373009281E-3</v>
      </c>
      <c r="D20" s="24">
        <v>1.387379999999979</v>
      </c>
    </row>
    <row r="21" spans="1:4" x14ac:dyDescent="0.25">
      <c r="A21" s="20">
        <v>20</v>
      </c>
      <c r="B21" s="9" t="s">
        <v>23</v>
      </c>
      <c r="C21" s="26">
        <v>5.788087652671383E-3</v>
      </c>
      <c r="D21" s="24">
        <v>7.655029999999897</v>
      </c>
    </row>
    <row r="22" spans="1:4" x14ac:dyDescent="0.25">
      <c r="A22" s="20">
        <v>21</v>
      </c>
      <c r="B22" s="9" t="s">
        <v>21</v>
      </c>
      <c r="C22" s="26">
        <v>3.529804997557466E-3</v>
      </c>
      <c r="D22" s="24">
        <v>0.96100000000001273</v>
      </c>
    </row>
    <row r="23" spans="1:4" x14ac:dyDescent="0.25">
      <c r="A23" s="20">
        <v>22</v>
      </c>
      <c r="B23" s="9" t="s">
        <v>26</v>
      </c>
      <c r="C23" s="26">
        <v>3.3345326475890873E-3</v>
      </c>
      <c r="D23" s="24">
        <v>5.5700000000001637</v>
      </c>
    </row>
    <row r="24" spans="1:4" x14ac:dyDescent="0.25">
      <c r="A24" s="20">
        <v>23</v>
      </c>
      <c r="B24" s="9" t="s">
        <v>5</v>
      </c>
      <c r="C24" s="26">
        <v>1.6090222749614565E-3</v>
      </c>
      <c r="D24" s="24">
        <v>0.74712000000005219</v>
      </c>
    </row>
    <row r="25" spans="1:4" x14ac:dyDescent="0.25">
      <c r="A25" s="20">
        <v>24</v>
      </c>
      <c r="B25" s="9" t="s">
        <v>16</v>
      </c>
      <c r="C25" s="23">
        <v>-5.7814236342123579E-3</v>
      </c>
      <c r="D25" s="24">
        <v>-0.4018999999999977</v>
      </c>
    </row>
    <row r="26" spans="1:4" x14ac:dyDescent="0.25">
      <c r="A26" s="20">
        <v>25</v>
      </c>
      <c r="B26" s="9" t="s">
        <v>2</v>
      </c>
      <c r="C26" s="26">
        <v>-6.1711855113987047E-3</v>
      </c>
      <c r="D26" s="24">
        <v>-1.3956999999999766</v>
      </c>
    </row>
    <row r="27" spans="1:4" x14ac:dyDescent="0.25">
      <c r="A27" s="20">
        <v>26</v>
      </c>
      <c r="B27" s="9" t="s">
        <v>7</v>
      </c>
      <c r="C27" s="26">
        <v>-9.4354049312034109E-3</v>
      </c>
      <c r="D27" s="24">
        <v>-2.5544000000000437</v>
      </c>
    </row>
    <row r="28" spans="1:4" x14ac:dyDescent="0.25">
      <c r="A28" s="20">
        <v>27</v>
      </c>
      <c r="B28" s="9" t="s">
        <v>12</v>
      </c>
      <c r="C28" s="26">
        <v>-5.065055117104756E-2</v>
      </c>
      <c r="D28" s="24">
        <v>-3.2842799999999954</v>
      </c>
    </row>
    <row r="29" spans="1:4" x14ac:dyDescent="0.25">
      <c r="A29" s="20">
        <v>28</v>
      </c>
      <c r="B29" s="9" t="s">
        <v>3</v>
      </c>
      <c r="C29" s="26">
        <v>-5.4466971356260843E-2</v>
      </c>
      <c r="D29" s="24">
        <v>-15.185249999999996</v>
      </c>
    </row>
    <row r="30" spans="1:4" x14ac:dyDescent="0.25">
      <c r="A30" s="20">
        <v>29</v>
      </c>
      <c r="B30" s="9" t="s">
        <v>18</v>
      </c>
      <c r="C30" s="26">
        <v>-6.7360128673988662E-2</v>
      </c>
      <c r="D30" s="24">
        <v>-0.11474999999999991</v>
      </c>
    </row>
    <row r="31" spans="1:4" x14ac:dyDescent="0.25">
      <c r="A31" s="20">
        <v>30</v>
      </c>
      <c r="B31" s="9" t="s">
        <v>19</v>
      </c>
      <c r="C31" s="26">
        <v>-0.13601106187318818</v>
      </c>
      <c r="D31" s="24">
        <v>-163.28399999999988</v>
      </c>
    </row>
  </sheetData>
  <conditionalFormatting sqref="C2:D19 C21:D3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2" sqref="D2:D31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18.28515625" style="1" customWidth="1"/>
    <col min="7" max="7" width="9.140625" style="1" hidden="1" customWidth="1"/>
    <col min="8" max="8" width="8.5703125" style="1" hidden="1" customWidth="1"/>
    <col min="9" max="9" width="7.85546875" style="1" hidden="1" customWidth="1"/>
    <col min="10" max="10" width="0" hidden="1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9" x14ac:dyDescent="0.25">
      <c r="A2" s="20">
        <v>1</v>
      </c>
      <c r="B2" s="3" t="s">
        <v>26</v>
      </c>
      <c r="C2" s="5">
        <f>560.945+2677.208+1020.724</f>
        <v>4258.8770000000004</v>
      </c>
      <c r="D2" s="36">
        <f>386.694+2438.629+974.857</f>
        <v>3800.18</v>
      </c>
      <c r="H2" s="22">
        <f>I2/Table41113141516181926[[#This Row],[IR/2018]]</f>
        <v>-0.1077037444377944</v>
      </c>
      <c r="I2" s="27">
        <f>Table41113141516181926[[#This Row],[IIR/2018]]-Table41113141516181926[[#This Row],[IR/2018]]</f>
        <v>-458.69700000000057</v>
      </c>
    </row>
    <row r="3" spans="1:9" x14ac:dyDescent="0.25">
      <c r="A3" s="20">
        <v>2</v>
      </c>
      <c r="B3" s="3" t="s">
        <v>19</v>
      </c>
      <c r="C3" s="5">
        <v>2976.0120000000002</v>
      </c>
      <c r="D3" s="5">
        <v>3253.6779999999999</v>
      </c>
      <c r="H3" s="22">
        <f>I3/Table41113141516181926[[#This Row],[IR/2018]]</f>
        <v>9.3301371096621816E-2</v>
      </c>
      <c r="I3" s="27">
        <f>Table41113141516181926[[#This Row],[IIR/2018]]-Table41113141516181926[[#This Row],[IR/2018]]</f>
        <v>277.66599999999971</v>
      </c>
    </row>
    <row r="4" spans="1:9" x14ac:dyDescent="0.25">
      <c r="A4" s="20">
        <v>3</v>
      </c>
      <c r="B4" s="3" t="s">
        <v>14</v>
      </c>
      <c r="C4" s="5">
        <v>2440.0489499999999</v>
      </c>
      <c r="D4" s="5">
        <v>2821.509</v>
      </c>
      <c r="H4" s="22">
        <f>I4/Table41113141516181926[[#This Row],[IR/2018]]</f>
        <v>0.15633294979594575</v>
      </c>
      <c r="I4" s="27">
        <f>Table41113141516181926[[#This Row],[IIR/2018]]-Table41113141516181926[[#This Row],[IR/2018]]</f>
        <v>381.46005000000014</v>
      </c>
    </row>
    <row r="5" spans="1:9" x14ac:dyDescent="0.25">
      <c r="A5" s="20">
        <v>4</v>
      </c>
      <c r="B5" s="3" t="s">
        <v>23</v>
      </c>
      <c r="C5" s="5">
        <v>1489.903</v>
      </c>
      <c r="D5" s="5">
        <v>1221.62238</v>
      </c>
      <c r="H5" s="22">
        <f>I5/Table41113141516181926[[#This Row],[IR/2018]]</f>
        <v>-0.18006582978891914</v>
      </c>
      <c r="I5" s="27">
        <f>Table41113141516181926[[#This Row],[IIR/2018]]-Table41113141516181926[[#This Row],[IR/2018]]</f>
        <v>-268.28062</v>
      </c>
    </row>
    <row r="6" spans="1:9" x14ac:dyDescent="0.25">
      <c r="A6" s="20">
        <v>5</v>
      </c>
      <c r="B6" s="3" t="s">
        <v>7</v>
      </c>
      <c r="C6" s="5">
        <v>586.28700000000003</v>
      </c>
      <c r="D6" s="5">
        <v>699.05</v>
      </c>
      <c r="H6" s="22">
        <f>I6/Table41113141516181926[[#This Row],[IR/2018]]</f>
        <v>0.19233412987154741</v>
      </c>
      <c r="I6" s="27">
        <f>Table41113141516181926[[#This Row],[IIR/2018]]-Table41113141516181926[[#This Row],[IR/2018]]</f>
        <v>112.76299999999992</v>
      </c>
    </row>
    <row r="7" spans="1:9" x14ac:dyDescent="0.25">
      <c r="A7" s="20">
        <v>6</v>
      </c>
      <c r="B7" s="3" t="s">
        <v>11</v>
      </c>
      <c r="C7" s="5">
        <f>309.919+187.07</f>
        <v>496.98899999999998</v>
      </c>
      <c r="D7" s="5">
        <v>612.024</v>
      </c>
      <c r="H7" s="22">
        <f>I7/Table41113141516181926[[#This Row],[IR/2018]]</f>
        <v>0.2314638754580082</v>
      </c>
      <c r="I7" s="27">
        <f>Table41113141516181926[[#This Row],[IIR/2018]]-Table41113141516181926[[#This Row],[IR/2018]]</f>
        <v>115.03500000000003</v>
      </c>
    </row>
    <row r="8" spans="1:9" x14ac:dyDescent="0.25">
      <c r="A8" s="20">
        <v>7</v>
      </c>
      <c r="B8" s="3" t="s">
        <v>20</v>
      </c>
      <c r="C8" s="5">
        <v>500.84300000000002</v>
      </c>
      <c r="D8" s="5">
        <v>534.52700000000004</v>
      </c>
      <c r="H8" s="22">
        <f>I8/Table41113141516181926[[#This Row],[IR/2018]]</f>
        <v>6.7254608729681808E-2</v>
      </c>
      <c r="I8" s="27">
        <f>Table41113141516181926[[#This Row],[IIR/2018]]-Table41113141516181926[[#This Row],[IR/2018]]</f>
        <v>33.684000000000026</v>
      </c>
    </row>
    <row r="9" spans="1:9" x14ac:dyDescent="0.25">
      <c r="A9" s="20">
        <v>8</v>
      </c>
      <c r="B9" s="3" t="s">
        <v>1</v>
      </c>
      <c r="C9" s="5">
        <v>428.19600000000003</v>
      </c>
      <c r="D9" s="21">
        <v>450.15499999999997</v>
      </c>
      <c r="H9" s="22">
        <f>I9/Table41113141516181926[[#This Row],[IR/2018]]</f>
        <v>5.1282590215695485E-2</v>
      </c>
      <c r="I9" s="27">
        <f>Table41113141516181926[[#This Row],[IIR/2018]]-Table41113141516181926[[#This Row],[IR/2018]]</f>
        <v>21.958999999999946</v>
      </c>
    </row>
    <row r="10" spans="1:9" x14ac:dyDescent="0.25">
      <c r="A10" s="20">
        <v>9</v>
      </c>
      <c r="B10" s="3" t="s">
        <v>40</v>
      </c>
      <c r="C10" s="5">
        <v>324.78500000000003</v>
      </c>
      <c r="D10" s="5">
        <v>447.58</v>
      </c>
      <c r="H10" s="22">
        <f>I10/Table41113141516181926[[#This Row],[IR/2018]]</f>
        <v>0.37808088427729097</v>
      </c>
      <c r="I10" s="27">
        <f>Table41113141516181926[[#This Row],[IIR/2018]]-Table41113141516181926[[#This Row],[IR/2018]]</f>
        <v>122.79499999999996</v>
      </c>
    </row>
    <row r="11" spans="1:9" x14ac:dyDescent="0.25">
      <c r="A11" s="20">
        <v>10</v>
      </c>
      <c r="B11" s="3" t="s">
        <v>22</v>
      </c>
      <c r="C11" s="5">
        <v>331.49099999999999</v>
      </c>
      <c r="D11" s="5">
        <v>358.69400000000002</v>
      </c>
      <c r="H11" s="22">
        <f>I11/Table41113141516181926[[#This Row],[IR/2018]]</f>
        <v>8.2062559767836926E-2</v>
      </c>
      <c r="I11" s="27">
        <f>Table41113141516181926[[#This Row],[IIR/2018]]-Table41113141516181926[[#This Row],[IR/2018]]</f>
        <v>27.203000000000031</v>
      </c>
    </row>
    <row r="12" spans="1:9" x14ac:dyDescent="0.25">
      <c r="A12" s="20">
        <v>11</v>
      </c>
      <c r="B12" s="3" t="s">
        <v>2</v>
      </c>
      <c r="C12" s="5">
        <v>249.46600000000001</v>
      </c>
      <c r="D12" s="5">
        <v>317.11995999999999</v>
      </c>
      <c r="H12" s="22">
        <f>I12/Table41113141516181926[[#This Row],[IR/2018]]</f>
        <v>0.27119511276085712</v>
      </c>
      <c r="I12" s="27">
        <f>Table41113141516181926[[#This Row],[IIR/2018]]-Table41113141516181926[[#This Row],[IR/2018]]</f>
        <v>67.653959999999984</v>
      </c>
    </row>
    <row r="13" spans="1:9" x14ac:dyDescent="0.25">
      <c r="A13" s="20">
        <v>12</v>
      </c>
      <c r="B13" s="3" t="s">
        <v>5</v>
      </c>
      <c r="C13" s="5">
        <v>329.10696000000002</v>
      </c>
      <c r="D13" s="5">
        <v>315.59388999999999</v>
      </c>
      <c r="H13" s="22">
        <f>I13/Table41113141516181926[[#This Row],[IR/2018]]</f>
        <v>-4.1059812287166542E-2</v>
      </c>
      <c r="I13" s="27">
        <f>Table41113141516181926[[#This Row],[IIR/2018]]-Table41113141516181926[[#This Row],[IR/2018]]</f>
        <v>-13.513070000000027</v>
      </c>
    </row>
    <row r="14" spans="1:9" x14ac:dyDescent="0.25">
      <c r="A14" s="20">
        <v>13</v>
      </c>
      <c r="B14" s="3" t="s">
        <v>24</v>
      </c>
      <c r="C14" s="5">
        <v>310.53100000000001</v>
      </c>
      <c r="D14" s="5">
        <v>307.23899999999998</v>
      </c>
      <c r="H14" s="22">
        <f>I14/Table41113141516181926[[#This Row],[IR/2018]]</f>
        <v>-1.0601196015856806E-2</v>
      </c>
      <c r="I14" s="27">
        <f>Table41113141516181926[[#This Row],[IIR/2018]]-Table41113141516181926[[#This Row],[IR/2018]]</f>
        <v>-3.29200000000003</v>
      </c>
    </row>
    <row r="15" spans="1:9" x14ac:dyDescent="0.25">
      <c r="A15" s="20">
        <v>14</v>
      </c>
      <c r="B15" s="3" t="s">
        <v>13</v>
      </c>
      <c r="C15" s="5">
        <v>182.16800000000001</v>
      </c>
      <c r="D15" s="5">
        <v>261.35000000000002</v>
      </c>
      <c r="H15" s="22">
        <f>I15/Table41113141516181926[[#This Row],[IR/2018]]</f>
        <v>0.43466470510737348</v>
      </c>
      <c r="I15" s="27">
        <f>Table41113141516181926[[#This Row],[IIR/2018]]-Table41113141516181926[[#This Row],[IR/2018]]</f>
        <v>79.182000000000016</v>
      </c>
    </row>
    <row r="16" spans="1:9" x14ac:dyDescent="0.25">
      <c r="A16" s="20">
        <v>15</v>
      </c>
      <c r="B16" s="3" t="s">
        <v>39</v>
      </c>
      <c r="C16" s="5">
        <v>250.03836999999999</v>
      </c>
      <c r="D16" s="5">
        <v>257.07677000000001</v>
      </c>
      <c r="H16" s="22">
        <f>I16/Table41113141516181926[[#This Row],[IR/2018]]</f>
        <v>2.8149279648559636E-2</v>
      </c>
      <c r="I16" s="27">
        <f>Table41113141516181926[[#This Row],[IIR/2018]]-Table41113141516181926[[#This Row],[IR/2018]]</f>
        <v>7.0384000000000242</v>
      </c>
    </row>
    <row r="17" spans="1:9" x14ac:dyDescent="0.25">
      <c r="A17" s="20">
        <v>16</v>
      </c>
      <c r="B17" s="3" t="s">
        <v>15</v>
      </c>
      <c r="C17" s="5">
        <v>226.30500000000001</v>
      </c>
      <c r="D17" s="5">
        <v>230.846</v>
      </c>
      <c r="H17" s="22">
        <f>I17/Table41113141516181926[[#This Row],[IR/2018]]</f>
        <v>2.0065840348202631E-2</v>
      </c>
      <c r="I17" s="27">
        <f>Table41113141516181926[[#This Row],[IIR/2018]]-Table41113141516181926[[#This Row],[IR/2018]]</f>
        <v>4.5409999999999968</v>
      </c>
    </row>
    <row r="18" spans="1:9" x14ac:dyDescent="0.25">
      <c r="A18" s="20">
        <v>17</v>
      </c>
      <c r="B18" s="3" t="s">
        <v>3</v>
      </c>
      <c r="C18" s="5">
        <v>231.60140000000001</v>
      </c>
      <c r="D18" s="5">
        <v>218.77862999999999</v>
      </c>
      <c r="H18" s="22">
        <f>I18/Table41113141516181926[[#This Row],[IR/2018]]</f>
        <v>-5.5365684317970523E-2</v>
      </c>
      <c r="I18" s="27">
        <f>Table41113141516181926[[#This Row],[IIR/2018]]-Table41113141516181926[[#This Row],[IR/2018]]</f>
        <v>-12.82277000000002</v>
      </c>
    </row>
    <row r="19" spans="1:9" x14ac:dyDescent="0.25">
      <c r="A19" s="20">
        <v>18</v>
      </c>
      <c r="B19" s="3" t="s">
        <v>21</v>
      </c>
      <c r="C19" s="5">
        <v>224.75299999999999</v>
      </c>
      <c r="D19" s="5">
        <v>203.86099999999999</v>
      </c>
      <c r="H19" s="22">
        <f>I19/Table41113141516181926[[#This Row],[IR/2018]]</f>
        <v>-9.2955377681276763E-2</v>
      </c>
      <c r="I19" s="27">
        <f>Table41113141516181926[[#This Row],[IIR/2018]]-Table41113141516181926[[#This Row],[IR/2018]]</f>
        <v>-20.891999999999996</v>
      </c>
    </row>
    <row r="20" spans="1:9" x14ac:dyDescent="0.25">
      <c r="A20" s="20">
        <v>19</v>
      </c>
      <c r="B20" s="3" t="s">
        <v>38</v>
      </c>
      <c r="C20" s="5">
        <v>178.25944999999999</v>
      </c>
      <c r="D20" s="5">
        <v>166.07205999999999</v>
      </c>
      <c r="H20" s="22">
        <f>I20/Table41113141516181926[[#This Row],[IR/2018]]</f>
        <v>-6.8368829815193502E-2</v>
      </c>
      <c r="I20" s="27">
        <f>Table41113141516181926[[#This Row],[IIR/2018]]-Table41113141516181926[[#This Row],[IR/2018]]</f>
        <v>-12.187389999999994</v>
      </c>
    </row>
    <row r="21" spans="1:9" x14ac:dyDescent="0.25">
      <c r="A21" s="20">
        <v>20</v>
      </c>
      <c r="B21" s="3" t="s">
        <v>4</v>
      </c>
      <c r="C21" s="5">
        <v>143.517</v>
      </c>
      <c r="D21" s="5">
        <v>148.42917700000001</v>
      </c>
      <c r="H21" s="22">
        <f>I21/Table41113141516181926[[#This Row],[IR/2018]]</f>
        <v>3.4227143822683125E-2</v>
      </c>
      <c r="I21" s="27">
        <f>Table41113141516181926[[#This Row],[IIR/2018]]-Table41113141516181926[[#This Row],[IR/2018]]</f>
        <v>4.912177000000014</v>
      </c>
    </row>
    <row r="22" spans="1:9" x14ac:dyDescent="0.25">
      <c r="A22" s="20">
        <v>21</v>
      </c>
      <c r="B22" s="3" t="s">
        <v>6</v>
      </c>
      <c r="C22" s="5">
        <v>183.797</v>
      </c>
      <c r="D22" s="5">
        <v>147.40929800000001</v>
      </c>
      <c r="H22" s="22">
        <f>I22/Table41113141516181926[[#This Row],[IR/2018]]</f>
        <v>-0.1979776710174812</v>
      </c>
      <c r="I22" s="27">
        <f>Table41113141516181926[[#This Row],[IIR/2018]]-Table41113141516181926[[#This Row],[IR/2018]]</f>
        <v>-36.38770199999999</v>
      </c>
    </row>
    <row r="23" spans="1:9" x14ac:dyDescent="0.25">
      <c r="A23" s="20">
        <v>22</v>
      </c>
      <c r="B23" s="3" t="s">
        <v>9</v>
      </c>
      <c r="C23" s="5">
        <v>93.210999999999999</v>
      </c>
      <c r="D23" s="21">
        <v>106.95827</v>
      </c>
      <c r="H23" s="22">
        <f>I23/Table41113141516181926[[#This Row],[IR/2018]]</f>
        <v>0.14748548990998916</v>
      </c>
      <c r="I23" s="27">
        <f>Table41113141516181926[[#This Row],[IIR/2018]]-Table41113141516181926[[#This Row],[IR/2018]]</f>
        <v>13.74727</v>
      </c>
    </row>
    <row r="24" spans="1:9" x14ac:dyDescent="0.25">
      <c r="A24" s="20">
        <v>23</v>
      </c>
      <c r="B24" s="3" t="s">
        <v>41</v>
      </c>
      <c r="C24" s="5">
        <v>89.133200000000002</v>
      </c>
      <c r="D24" s="5">
        <v>94.277000000000001</v>
      </c>
      <c r="H24" s="22">
        <f>I24/Table41113141516181926[[#This Row],[IR/2018]]</f>
        <v>5.7709136438498773E-2</v>
      </c>
      <c r="I24" s="27">
        <f>Table41113141516181926[[#This Row],[IIR/2018]]-Table41113141516181926[[#This Row],[IR/2018]]</f>
        <v>5.1437999999999988</v>
      </c>
    </row>
    <row r="25" spans="1:9" x14ac:dyDescent="0.25">
      <c r="A25" s="20">
        <v>24</v>
      </c>
      <c r="B25" s="3" t="s">
        <v>25</v>
      </c>
      <c r="C25" s="5">
        <v>89.475390000000004</v>
      </c>
      <c r="D25" s="5">
        <v>86.898759999999996</v>
      </c>
      <c r="H25" s="22">
        <f>I25/Table41113141516181926[[#This Row],[IR/2018]]</f>
        <v>-2.8797080403896631E-2</v>
      </c>
      <c r="I25" s="27">
        <f>Table41113141516181926[[#This Row],[IIR/2018]]-Table41113141516181926[[#This Row],[IR/2018]]</f>
        <v>-2.5766300000000086</v>
      </c>
    </row>
    <row r="26" spans="1:9" x14ac:dyDescent="0.25">
      <c r="A26" s="20">
        <v>25</v>
      </c>
      <c r="B26" s="3" t="s">
        <v>17</v>
      </c>
      <c r="C26" s="5">
        <v>82.528999999999996</v>
      </c>
      <c r="D26" s="5">
        <v>85.238</v>
      </c>
      <c r="H26" s="22">
        <f>I26/Table41113141516181926[[#This Row],[IR/2018]]</f>
        <v>3.2824825212955488E-2</v>
      </c>
      <c r="I26" s="27">
        <f>Table41113141516181926[[#This Row],[IIR/2018]]-Table41113141516181926[[#This Row],[IR/2018]]</f>
        <v>2.7090000000000032</v>
      </c>
    </row>
    <row r="27" spans="1:9" x14ac:dyDescent="0.25">
      <c r="A27" s="20">
        <v>26</v>
      </c>
      <c r="B27" s="3" t="s">
        <v>16</v>
      </c>
      <c r="C27" s="5">
        <v>34.370280000000001</v>
      </c>
      <c r="D27" s="5">
        <v>74.759289999999993</v>
      </c>
      <c r="H27" s="22">
        <f>I27/Table41113141516181926[[#This Row],[IR/2018]]</f>
        <v>1.1751143720679609</v>
      </c>
      <c r="I27" s="27">
        <f>Table41113141516181926[[#This Row],[IIR/2018]]-Table41113141516181926[[#This Row],[IR/2018]]</f>
        <v>40.389009999999992</v>
      </c>
    </row>
    <row r="28" spans="1:9" x14ac:dyDescent="0.25">
      <c r="A28" s="20">
        <v>27</v>
      </c>
      <c r="B28" s="3" t="s">
        <v>8</v>
      </c>
      <c r="C28" s="5">
        <v>51.774500000000003</v>
      </c>
      <c r="D28" s="5">
        <f>24.8094+32.8142</f>
        <v>57.623599999999996</v>
      </c>
      <c r="H28" s="22">
        <f>I28/Table41113141516181926[[#This Row],[IR/2018]]</f>
        <v>0.11297260234285203</v>
      </c>
      <c r="I28" s="27">
        <f>Table41113141516181926[[#This Row],[IIR/2018]]-Table41113141516181926[[#This Row],[IR/2018]]</f>
        <v>5.8490999999999929</v>
      </c>
    </row>
    <row r="29" spans="1:9" x14ac:dyDescent="0.25">
      <c r="A29" s="20">
        <v>28</v>
      </c>
      <c r="B29" s="3" t="s">
        <v>12</v>
      </c>
      <c r="C29" s="5">
        <v>47.720100000000002</v>
      </c>
      <c r="D29" s="5">
        <v>52.478769999999997</v>
      </c>
      <c r="H29" s="22">
        <f>I29/Table41113141516181926[[#This Row],[IR/2018]]</f>
        <v>9.9720453226208552E-2</v>
      </c>
      <c r="I29" s="27">
        <f>Table41113141516181926[[#This Row],[IIR/2018]]-Table41113141516181926[[#This Row],[IR/2018]]</f>
        <v>4.7586699999999951</v>
      </c>
    </row>
    <row r="30" spans="1:9" x14ac:dyDescent="0.25">
      <c r="A30" s="20">
        <v>29</v>
      </c>
      <c r="B30" s="3" t="s">
        <v>10</v>
      </c>
      <c r="C30" s="5">
        <v>3.9359999999999999</v>
      </c>
      <c r="D30" s="5">
        <v>4.4359999999999999</v>
      </c>
      <c r="H30" s="22">
        <f>I30/Table41113141516181926[[#This Row],[IR/2018]]</f>
        <v>0.12703252032520326</v>
      </c>
      <c r="I30" s="27">
        <f>Table41113141516181926[[#This Row],[IIR/2018]]-Table41113141516181926[[#This Row],[IR/2018]]</f>
        <v>0.5</v>
      </c>
    </row>
    <row r="31" spans="1:9" x14ac:dyDescent="0.25">
      <c r="A31" s="20">
        <v>30</v>
      </c>
      <c r="B31" s="3" t="s">
        <v>18</v>
      </c>
      <c r="C31" s="5">
        <v>0.6099</v>
      </c>
      <c r="D31" s="21">
        <v>0.46200999999999998</v>
      </c>
      <c r="H31" s="22">
        <f>I31/Table41113141516181926[[#This Row],[IR/2018]]</f>
        <v>-0.24248237415969834</v>
      </c>
      <c r="I31" s="27">
        <f>Table41113141516181926[[#This Row],[IIR/2018]]-Table41113141516181926[[#This Row],[IR/2018]]</f>
        <v>-0.14789000000000002</v>
      </c>
    </row>
    <row r="32" spans="1:9" x14ac:dyDescent="0.25">
      <c r="I32" s="27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.140625" customWidth="1"/>
    <col min="3" max="3" width="17.85546875" customWidth="1"/>
    <col min="4" max="4" width="23.28515625" customWidth="1"/>
  </cols>
  <sheetData>
    <row r="1" spans="1:4" ht="60" x14ac:dyDescent="0.25">
      <c r="A1" s="10" t="s">
        <v>0</v>
      </c>
      <c r="B1" s="10" t="s">
        <v>27</v>
      </c>
      <c r="C1" s="14" t="s">
        <v>50</v>
      </c>
      <c r="D1" s="14" t="s">
        <v>51</v>
      </c>
    </row>
    <row r="2" spans="1:4" x14ac:dyDescent="0.25">
      <c r="A2" s="20">
        <v>1</v>
      </c>
      <c r="B2" s="9" t="s">
        <v>16</v>
      </c>
      <c r="C2" s="22">
        <v>1.1751143720679609</v>
      </c>
      <c r="D2" s="27">
        <v>40.389009999999992</v>
      </c>
    </row>
    <row r="3" spans="1:4" x14ac:dyDescent="0.25">
      <c r="A3" s="20">
        <v>2</v>
      </c>
      <c r="B3" s="9" t="s">
        <v>13</v>
      </c>
      <c r="C3" s="22">
        <v>0.43466470510737348</v>
      </c>
      <c r="D3" s="27">
        <v>79.182000000000016</v>
      </c>
    </row>
    <row r="4" spans="1:4" x14ac:dyDescent="0.25">
      <c r="A4" s="20">
        <v>3</v>
      </c>
      <c r="B4" s="9" t="s">
        <v>40</v>
      </c>
      <c r="C4" s="22">
        <v>0.37808088427729097</v>
      </c>
      <c r="D4" s="27">
        <v>122.79499999999996</v>
      </c>
    </row>
    <row r="5" spans="1:4" x14ac:dyDescent="0.25">
      <c r="A5" s="20">
        <v>4</v>
      </c>
      <c r="B5" s="9" t="s">
        <v>2</v>
      </c>
      <c r="C5" s="22">
        <v>0.27119511276085712</v>
      </c>
      <c r="D5" s="27">
        <v>67.653959999999984</v>
      </c>
    </row>
    <row r="6" spans="1:4" x14ac:dyDescent="0.25">
      <c r="A6" s="20">
        <v>5</v>
      </c>
      <c r="B6" s="9" t="s">
        <v>11</v>
      </c>
      <c r="C6" s="22">
        <v>0.2314638754580082</v>
      </c>
      <c r="D6" s="27">
        <v>115.03500000000003</v>
      </c>
    </row>
    <row r="7" spans="1:4" x14ac:dyDescent="0.25">
      <c r="A7" s="20">
        <v>6</v>
      </c>
      <c r="B7" s="9" t="s">
        <v>7</v>
      </c>
      <c r="C7" s="22">
        <v>0.19233412987154741</v>
      </c>
      <c r="D7" s="27">
        <v>112.76299999999992</v>
      </c>
    </row>
    <row r="8" spans="1:4" x14ac:dyDescent="0.25">
      <c r="A8" s="20">
        <v>7</v>
      </c>
      <c r="B8" s="9" t="s">
        <v>14</v>
      </c>
      <c r="C8" s="22">
        <v>0.15633294979594575</v>
      </c>
      <c r="D8" s="27">
        <v>381.46005000000014</v>
      </c>
    </row>
    <row r="9" spans="1:4" x14ac:dyDescent="0.25">
      <c r="A9" s="20">
        <v>8</v>
      </c>
      <c r="B9" s="9" t="s">
        <v>9</v>
      </c>
      <c r="C9" s="22">
        <v>0.14748548990998916</v>
      </c>
      <c r="D9" s="27">
        <v>13.74727</v>
      </c>
    </row>
    <row r="10" spans="1:4" x14ac:dyDescent="0.25">
      <c r="A10" s="20">
        <v>9</v>
      </c>
      <c r="B10" s="9" t="s">
        <v>10</v>
      </c>
      <c r="C10" s="22">
        <v>0.12703252032520326</v>
      </c>
      <c r="D10" s="27">
        <v>0.5</v>
      </c>
    </row>
    <row r="11" spans="1:4" x14ac:dyDescent="0.25">
      <c r="A11" s="20">
        <v>10</v>
      </c>
      <c r="B11" s="9" t="s">
        <v>8</v>
      </c>
      <c r="C11" s="22">
        <v>0.11297260234285203</v>
      </c>
      <c r="D11" s="27">
        <v>5.8490999999999929</v>
      </c>
    </row>
    <row r="12" spans="1:4" x14ac:dyDescent="0.25">
      <c r="A12" s="20">
        <v>11</v>
      </c>
      <c r="B12" s="9" t="s">
        <v>12</v>
      </c>
      <c r="C12" s="22">
        <v>9.9720453226208552E-2</v>
      </c>
      <c r="D12" s="27">
        <v>4.7586699999999951</v>
      </c>
    </row>
    <row r="13" spans="1:4" x14ac:dyDescent="0.25">
      <c r="A13" s="20">
        <v>12</v>
      </c>
      <c r="B13" s="9" t="s">
        <v>19</v>
      </c>
      <c r="C13" s="22">
        <v>9.3301371096621816E-2</v>
      </c>
      <c r="D13" s="27">
        <v>277.66599999999971</v>
      </c>
    </row>
    <row r="14" spans="1:4" x14ac:dyDescent="0.25">
      <c r="A14" s="20">
        <v>13</v>
      </c>
      <c r="B14" s="9" t="s">
        <v>22</v>
      </c>
      <c r="C14" s="22">
        <v>8.2062559767836926E-2</v>
      </c>
      <c r="D14" s="27">
        <v>27.203000000000031</v>
      </c>
    </row>
    <row r="15" spans="1:4" x14ac:dyDescent="0.25">
      <c r="A15" s="20">
        <v>14</v>
      </c>
      <c r="B15" s="9" t="s">
        <v>20</v>
      </c>
      <c r="C15" s="22">
        <v>6.7254608729681808E-2</v>
      </c>
      <c r="D15" s="27">
        <v>33.684000000000026</v>
      </c>
    </row>
    <row r="16" spans="1:4" x14ac:dyDescent="0.25">
      <c r="A16" s="20">
        <v>15</v>
      </c>
      <c r="B16" s="9" t="s">
        <v>41</v>
      </c>
      <c r="C16" s="22">
        <v>5.7709136438498773E-2</v>
      </c>
      <c r="D16" s="27">
        <v>5.1437999999999988</v>
      </c>
    </row>
    <row r="17" spans="1:4" x14ac:dyDescent="0.25">
      <c r="A17" s="20">
        <v>16</v>
      </c>
      <c r="B17" s="9" t="s">
        <v>1</v>
      </c>
      <c r="C17" s="22">
        <v>5.1282590215695485E-2</v>
      </c>
      <c r="D17" s="27">
        <v>21.958999999999946</v>
      </c>
    </row>
    <row r="18" spans="1:4" x14ac:dyDescent="0.25">
      <c r="A18" s="20">
        <v>17</v>
      </c>
      <c r="B18" s="9" t="s">
        <v>4</v>
      </c>
      <c r="C18" s="22">
        <v>3.4227143822683125E-2</v>
      </c>
      <c r="D18" s="27">
        <v>4.912177000000014</v>
      </c>
    </row>
    <row r="19" spans="1:4" x14ac:dyDescent="0.25">
      <c r="A19" s="20">
        <v>18</v>
      </c>
      <c r="B19" s="9" t="s">
        <v>17</v>
      </c>
      <c r="C19" s="22">
        <v>3.2824825212955488E-2</v>
      </c>
      <c r="D19" s="27">
        <v>2.7090000000000032</v>
      </c>
    </row>
    <row r="20" spans="1:4" x14ac:dyDescent="0.25">
      <c r="A20" s="20">
        <v>19</v>
      </c>
      <c r="B20" s="9" t="s">
        <v>39</v>
      </c>
      <c r="C20" s="22">
        <v>2.8149279648559636E-2</v>
      </c>
      <c r="D20" s="27">
        <v>7.0384000000000242</v>
      </c>
    </row>
    <row r="21" spans="1:4" x14ac:dyDescent="0.25">
      <c r="A21" s="20">
        <v>20</v>
      </c>
      <c r="B21" s="9" t="s">
        <v>15</v>
      </c>
      <c r="C21" s="22">
        <v>2.0065840348202631E-2</v>
      </c>
      <c r="D21" s="27">
        <v>4.5409999999999968</v>
      </c>
    </row>
    <row r="22" spans="1:4" x14ac:dyDescent="0.25">
      <c r="A22" s="20">
        <v>21</v>
      </c>
      <c r="B22" s="9" t="s">
        <v>24</v>
      </c>
      <c r="C22" s="22">
        <v>-1.0601196015856806E-2</v>
      </c>
      <c r="D22" s="27">
        <v>-3.29200000000003</v>
      </c>
    </row>
    <row r="23" spans="1:4" x14ac:dyDescent="0.25">
      <c r="A23" s="20">
        <v>22</v>
      </c>
      <c r="B23" s="9" t="s">
        <v>25</v>
      </c>
      <c r="C23" s="22">
        <v>-2.8797080403896631E-2</v>
      </c>
      <c r="D23" s="27">
        <v>-2.5766300000000086</v>
      </c>
    </row>
    <row r="24" spans="1:4" x14ac:dyDescent="0.25">
      <c r="A24" s="20">
        <v>23</v>
      </c>
      <c r="B24" s="9" t="s">
        <v>5</v>
      </c>
      <c r="C24" s="22">
        <v>-4.1059812287166542E-2</v>
      </c>
      <c r="D24" s="27">
        <v>-13.513070000000027</v>
      </c>
    </row>
    <row r="25" spans="1:4" x14ac:dyDescent="0.25">
      <c r="A25" s="20">
        <v>24</v>
      </c>
      <c r="B25" s="9" t="s">
        <v>3</v>
      </c>
      <c r="C25" s="22">
        <v>-5.5365684317970523E-2</v>
      </c>
      <c r="D25" s="27">
        <v>-12.82277000000002</v>
      </c>
    </row>
    <row r="26" spans="1:4" x14ac:dyDescent="0.25">
      <c r="A26" s="20">
        <v>25</v>
      </c>
      <c r="B26" s="9" t="s">
        <v>38</v>
      </c>
      <c r="C26" s="22">
        <v>-6.8368829815193502E-2</v>
      </c>
      <c r="D26" s="27">
        <v>-12.187389999999994</v>
      </c>
    </row>
    <row r="27" spans="1:4" x14ac:dyDescent="0.25">
      <c r="A27" s="20">
        <v>26</v>
      </c>
      <c r="B27" s="9" t="s">
        <v>21</v>
      </c>
      <c r="C27" s="22">
        <v>-9.2955377681276763E-2</v>
      </c>
      <c r="D27" s="27">
        <v>-20.891999999999996</v>
      </c>
    </row>
    <row r="28" spans="1:4" x14ac:dyDescent="0.25">
      <c r="A28" s="20">
        <v>27</v>
      </c>
      <c r="B28" s="9" t="s">
        <v>26</v>
      </c>
      <c r="C28" s="22">
        <v>-0.1077037444377944</v>
      </c>
      <c r="D28" s="27">
        <v>-458.69700000000057</v>
      </c>
    </row>
    <row r="29" spans="1:4" x14ac:dyDescent="0.25">
      <c r="A29" s="20">
        <v>28</v>
      </c>
      <c r="B29" s="9" t="s">
        <v>23</v>
      </c>
      <c r="C29" s="22">
        <v>-0.18006582978891914</v>
      </c>
      <c r="D29" s="27">
        <v>-268.28062</v>
      </c>
    </row>
    <row r="30" spans="1:4" x14ac:dyDescent="0.25">
      <c r="A30" s="20">
        <v>29</v>
      </c>
      <c r="B30" s="9" t="s">
        <v>6</v>
      </c>
      <c r="C30" s="22">
        <v>-0.1979776710174812</v>
      </c>
      <c r="D30" s="27">
        <v>-36.38770199999999</v>
      </c>
    </row>
    <row r="31" spans="1:4" x14ac:dyDescent="0.25">
      <c r="A31" s="20">
        <v>30</v>
      </c>
      <c r="B31" s="9" t="s">
        <v>18</v>
      </c>
      <c r="C31" s="22">
        <v>-0.24248237415969834</v>
      </c>
      <c r="D31" s="27">
        <v>-0.14789000000000002</v>
      </c>
    </row>
  </sheetData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2" sqref="D2:D31"/>
    </sheetView>
  </sheetViews>
  <sheetFormatPr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6" width="19" style="1" customWidth="1"/>
    <col min="7" max="7" width="0" style="1" hidden="1" customWidth="1"/>
    <col min="8" max="8" width="15.85546875" style="22" hidden="1" customWidth="1"/>
    <col min="9" max="9" width="12.140625" style="1" hidden="1" customWidth="1"/>
    <col min="10" max="10" width="0" hidden="1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20" t="s">
        <v>49</v>
      </c>
      <c r="D1" s="20" t="s">
        <v>54</v>
      </c>
    </row>
    <row r="2" spans="1:9" x14ac:dyDescent="0.25">
      <c r="A2" s="20">
        <v>1</v>
      </c>
      <c r="B2" s="3" t="s">
        <v>26</v>
      </c>
      <c r="C2" s="5">
        <v>1095.444</v>
      </c>
      <c r="D2" s="5">
        <v>1188.538</v>
      </c>
      <c r="H2" s="22">
        <f>I2/Table41113141516181924[[#This Row],[IR/2018]]</f>
        <v>8.4982892781374539E-2</v>
      </c>
      <c r="I2" s="39">
        <f>Table41113141516181924[[#This Row],[IIR/2018]]-Table41113141516181924[[#This Row],[IR/2018]]</f>
        <v>93.094000000000051</v>
      </c>
    </row>
    <row r="3" spans="1:9" x14ac:dyDescent="0.25">
      <c r="A3" s="20">
        <v>2</v>
      </c>
      <c r="B3" s="3" t="s">
        <v>19</v>
      </c>
      <c r="C3" s="5">
        <v>409.12099999999998</v>
      </c>
      <c r="D3" s="5">
        <v>363.358</v>
      </c>
      <c r="H3" s="22">
        <f>I3/Table41113141516181924[[#This Row],[IR/2018]]</f>
        <v>-0.11185688341590869</v>
      </c>
      <c r="I3" s="39">
        <f>Table41113141516181924[[#This Row],[IIR/2018]]-Table41113141516181924[[#This Row],[IR/2018]]</f>
        <v>-45.762999999999977</v>
      </c>
    </row>
    <row r="4" spans="1:9" x14ac:dyDescent="0.25">
      <c r="A4" s="20">
        <v>3</v>
      </c>
      <c r="B4" s="3" t="s">
        <v>23</v>
      </c>
      <c r="C4" s="5">
        <v>266.84300000000002</v>
      </c>
      <c r="D4" s="5">
        <v>273.69684000000001</v>
      </c>
      <c r="H4" s="22">
        <f>I4/Table41113141516181924[[#This Row],[IR/2018]]</f>
        <v>2.5684915849394554E-2</v>
      </c>
      <c r="I4" s="39">
        <f>Table41113141516181924[[#This Row],[IIR/2018]]-Table41113141516181924[[#This Row],[IR/2018]]</f>
        <v>6.8538399999999911</v>
      </c>
    </row>
    <row r="5" spans="1:9" x14ac:dyDescent="0.25">
      <c r="A5" s="20">
        <v>4</v>
      </c>
      <c r="B5" s="3" t="s">
        <v>14</v>
      </c>
      <c r="C5" s="5">
        <v>251.77784</v>
      </c>
      <c r="D5" s="5">
        <v>272.28699999999998</v>
      </c>
      <c r="H5" s="22">
        <f>I5/Table41113141516181924[[#This Row],[IR/2018]]</f>
        <v>8.1457367336219819E-2</v>
      </c>
      <c r="I5" s="39">
        <f>Table41113141516181924[[#This Row],[IIR/2018]]-Table41113141516181924[[#This Row],[IR/2018]]</f>
        <v>20.50915999999998</v>
      </c>
    </row>
    <row r="6" spans="1:9" x14ac:dyDescent="0.25">
      <c r="A6" s="20">
        <v>5</v>
      </c>
      <c r="B6" s="3" t="s">
        <v>13</v>
      </c>
      <c r="C6" s="5">
        <v>144.68700000000001</v>
      </c>
      <c r="D6" s="5">
        <v>145.15199999999999</v>
      </c>
      <c r="H6" s="22">
        <f>I6/Table41113141516181924[[#This Row],[IR/2018]]</f>
        <v>3.2138340002901087E-3</v>
      </c>
      <c r="I6" s="39">
        <f>Table41113141516181924[[#This Row],[IIR/2018]]-Table41113141516181924[[#This Row],[IR/2018]]</f>
        <v>0.46499999999997499</v>
      </c>
    </row>
    <row r="7" spans="1:9" x14ac:dyDescent="0.25">
      <c r="A7" s="20">
        <v>6</v>
      </c>
      <c r="B7" s="3" t="s">
        <v>5</v>
      </c>
      <c r="C7" s="5">
        <v>147.15899999999999</v>
      </c>
      <c r="D7" s="5">
        <v>144.66399999999999</v>
      </c>
      <c r="H7" s="22">
        <f>I7/Table41113141516181924[[#This Row],[IR/2018]]</f>
        <v>-1.695445062823208E-2</v>
      </c>
      <c r="I7" s="39">
        <f>Table41113141516181924[[#This Row],[IIR/2018]]-Table41113141516181924[[#This Row],[IR/2018]]</f>
        <v>-2.4950000000000045</v>
      </c>
    </row>
    <row r="8" spans="1:9" x14ac:dyDescent="0.25">
      <c r="A8" s="20">
        <v>7</v>
      </c>
      <c r="B8" s="3" t="s">
        <v>40</v>
      </c>
      <c r="C8" s="5">
        <v>129.52600000000001</v>
      </c>
      <c r="D8" s="5">
        <v>130.721</v>
      </c>
      <c r="H8" s="22">
        <f>I8/Table41113141516181924[[#This Row],[IR/2018]]</f>
        <v>9.2259469141330163E-3</v>
      </c>
      <c r="I8" s="39">
        <f>Table41113141516181924[[#This Row],[IIR/2018]]-Table41113141516181924[[#This Row],[IR/2018]]</f>
        <v>1.1949999999999932</v>
      </c>
    </row>
    <row r="9" spans="1:9" x14ac:dyDescent="0.25">
      <c r="A9" s="20">
        <v>8</v>
      </c>
      <c r="B9" s="3" t="s">
        <v>20</v>
      </c>
      <c r="C9" s="5">
        <v>86.783000000000001</v>
      </c>
      <c r="D9" s="5">
        <v>99.94</v>
      </c>
      <c r="H9" s="22">
        <f>I9/Table41113141516181924[[#This Row],[IR/2018]]</f>
        <v>0.15160803383151072</v>
      </c>
      <c r="I9" s="39">
        <f>Table41113141516181924[[#This Row],[IIR/2018]]-Table41113141516181924[[#This Row],[IR/2018]]</f>
        <v>13.156999999999996</v>
      </c>
    </row>
    <row r="10" spans="1:9" x14ac:dyDescent="0.25">
      <c r="A10" s="20">
        <v>9</v>
      </c>
      <c r="B10" s="3" t="s">
        <v>7</v>
      </c>
      <c r="C10" s="5">
        <v>91.712999999999994</v>
      </c>
      <c r="D10" s="5">
        <v>93.405000000000001</v>
      </c>
      <c r="H10" s="22">
        <f>I10/Table41113141516181924[[#This Row],[IR/2018]]</f>
        <v>1.8448856759674281E-2</v>
      </c>
      <c r="I10" s="39">
        <f>Table41113141516181924[[#This Row],[IIR/2018]]-Table41113141516181924[[#This Row],[IR/2018]]</f>
        <v>1.6920000000000073</v>
      </c>
    </row>
    <row r="11" spans="1:9" x14ac:dyDescent="0.25">
      <c r="A11" s="20">
        <v>10</v>
      </c>
      <c r="B11" s="3" t="s">
        <v>16</v>
      </c>
      <c r="C11" s="5">
        <v>73.797510000000003</v>
      </c>
      <c r="D11" s="5">
        <v>75.218720000000005</v>
      </c>
      <c r="H11" s="22">
        <f>I11/Table41113141516181924[[#This Row],[IR/2018]]</f>
        <v>1.9258237845694279E-2</v>
      </c>
      <c r="I11" s="39">
        <f>Table41113141516181924[[#This Row],[IIR/2018]]-Table41113141516181924[[#This Row],[IR/2018]]</f>
        <v>1.4212100000000021</v>
      </c>
    </row>
    <row r="12" spans="1:9" x14ac:dyDescent="0.25">
      <c r="A12" s="20">
        <v>11</v>
      </c>
      <c r="B12" s="3" t="s">
        <v>24</v>
      </c>
      <c r="C12" s="5">
        <v>73.453999999999994</v>
      </c>
      <c r="D12" s="5">
        <v>74.358999999999995</v>
      </c>
      <c r="H12" s="22">
        <f>I12/Table41113141516181924[[#This Row],[IR/2018]]</f>
        <v>1.2320636044327078E-2</v>
      </c>
      <c r="I12" s="39">
        <f>Table41113141516181924[[#This Row],[IIR/2018]]-Table41113141516181924[[#This Row],[IR/2018]]</f>
        <v>0.90500000000000114</v>
      </c>
    </row>
    <row r="13" spans="1:9" x14ac:dyDescent="0.25">
      <c r="A13" s="20">
        <v>12</v>
      </c>
      <c r="B13" s="3" t="s">
        <v>2</v>
      </c>
      <c r="C13" s="5">
        <v>71.932000000000002</v>
      </c>
      <c r="D13" s="5">
        <v>72.004639999999995</v>
      </c>
      <c r="H13" s="22">
        <f>I13/Table41113141516181924[[#This Row],[IR/2018]]</f>
        <v>1.0098426291496512E-3</v>
      </c>
      <c r="I13" s="39">
        <f>Table41113141516181924[[#This Row],[IIR/2018]]-Table41113141516181924[[#This Row],[IR/2018]]</f>
        <v>7.263999999999271E-2</v>
      </c>
    </row>
    <row r="14" spans="1:9" x14ac:dyDescent="0.25">
      <c r="A14" s="20">
        <v>13</v>
      </c>
      <c r="B14" s="3" t="s">
        <v>10</v>
      </c>
      <c r="C14" s="5">
        <v>70.704499999999996</v>
      </c>
      <c r="D14" s="5">
        <v>70.225200000000001</v>
      </c>
      <c r="H14" s="22">
        <f>I14/Table41113141516181924[[#This Row],[IR/2018]]</f>
        <v>-6.7789178906575249E-3</v>
      </c>
      <c r="I14" s="39">
        <f>Table41113141516181924[[#This Row],[IIR/2018]]-Table41113141516181924[[#This Row],[IR/2018]]</f>
        <v>-0.47929999999999495</v>
      </c>
    </row>
    <row r="15" spans="1:9" x14ac:dyDescent="0.25">
      <c r="A15" s="20">
        <v>14</v>
      </c>
      <c r="B15" s="3" t="s">
        <v>41</v>
      </c>
      <c r="C15" s="5">
        <v>67.853999999999999</v>
      </c>
      <c r="D15" s="5">
        <v>67.062749999999994</v>
      </c>
      <c r="H15" s="22">
        <f>I15/Table41113141516181924[[#This Row],[IR/2018]]</f>
        <v>-1.1661066407286308E-2</v>
      </c>
      <c r="I15" s="39">
        <f>Table41113141516181924[[#This Row],[IIR/2018]]-Table41113141516181924[[#This Row],[IR/2018]]</f>
        <v>-0.79125000000000512</v>
      </c>
    </row>
    <row r="16" spans="1:9" x14ac:dyDescent="0.25">
      <c r="A16" s="20">
        <v>15</v>
      </c>
      <c r="B16" s="3" t="s">
        <v>15</v>
      </c>
      <c r="C16" s="5">
        <v>67.191999999999993</v>
      </c>
      <c r="D16" s="5">
        <v>66.242000000000004</v>
      </c>
      <c r="H16" s="22">
        <f>I16/Table41113141516181924[[#This Row],[IR/2018]]</f>
        <v>-1.4138587927134015E-2</v>
      </c>
      <c r="I16" s="39">
        <f>Table41113141516181924[[#This Row],[IIR/2018]]-Table41113141516181924[[#This Row],[IR/2018]]</f>
        <v>-0.94999999999998863</v>
      </c>
    </row>
    <row r="17" spans="1:9" x14ac:dyDescent="0.25">
      <c r="A17" s="20">
        <v>16</v>
      </c>
      <c r="B17" s="3" t="s">
        <v>8</v>
      </c>
      <c r="C17" s="5">
        <v>62.2136</v>
      </c>
      <c r="D17" s="5">
        <v>63.6813</v>
      </c>
      <c r="H17" s="22">
        <f>I17/Table41113141516181924[[#This Row],[IR/2018]]</f>
        <v>2.3591304795093044E-2</v>
      </c>
      <c r="I17" s="39">
        <f>Table41113141516181924[[#This Row],[IIR/2018]]-Table41113141516181924[[#This Row],[IR/2018]]</f>
        <v>1.4677000000000007</v>
      </c>
    </row>
    <row r="18" spans="1:9" x14ac:dyDescent="0.25">
      <c r="A18" s="20">
        <v>17</v>
      </c>
      <c r="B18" s="3" t="s">
        <v>22</v>
      </c>
      <c r="C18" s="5">
        <v>67.966999999999999</v>
      </c>
      <c r="D18" s="5">
        <v>63.351999999999997</v>
      </c>
      <c r="H18" s="22">
        <f>I18/Table41113141516181924[[#This Row],[IR/2018]]</f>
        <v>-6.7900598820015631E-2</v>
      </c>
      <c r="I18" s="39">
        <f>Table41113141516181924[[#This Row],[IIR/2018]]-Table41113141516181924[[#This Row],[IR/2018]]</f>
        <v>-4.615000000000002</v>
      </c>
    </row>
    <row r="19" spans="1:9" x14ac:dyDescent="0.25">
      <c r="A19" s="20">
        <v>18</v>
      </c>
      <c r="B19" s="3" t="s">
        <v>25</v>
      </c>
      <c r="C19" s="5">
        <v>61.597270000000002</v>
      </c>
      <c r="D19" s="5">
        <v>60.725050000000003</v>
      </c>
      <c r="H19" s="22">
        <f>I19/Table41113141516181924[[#This Row],[IR/2018]]</f>
        <v>-1.416004313178163E-2</v>
      </c>
      <c r="I19" s="39">
        <f>Table41113141516181924[[#This Row],[IIR/2018]]-Table41113141516181924[[#This Row],[IR/2018]]</f>
        <v>-0.87221999999999866</v>
      </c>
    </row>
    <row r="20" spans="1:9" x14ac:dyDescent="0.25">
      <c r="A20" s="20">
        <v>19</v>
      </c>
      <c r="B20" s="3" t="s">
        <v>21</v>
      </c>
      <c r="C20" s="5">
        <v>58.94</v>
      </c>
      <c r="D20" s="5">
        <v>59.497999999999998</v>
      </c>
      <c r="H20" s="22">
        <f>I20/Table41113141516181924[[#This Row],[IR/2018]]</f>
        <v>9.4672548354258548E-3</v>
      </c>
      <c r="I20" s="39">
        <f>Table41113141516181924[[#This Row],[IIR/2018]]-Table41113141516181924[[#This Row],[IR/2018]]</f>
        <v>0.55799999999999983</v>
      </c>
    </row>
    <row r="21" spans="1:9" x14ac:dyDescent="0.25">
      <c r="A21" s="20">
        <v>20</v>
      </c>
      <c r="B21" s="3" t="s">
        <v>17</v>
      </c>
      <c r="C21" s="5">
        <v>57.624000000000002</v>
      </c>
      <c r="D21" s="5">
        <v>58.643999999999998</v>
      </c>
      <c r="H21" s="22">
        <f>I21/Table41113141516181924[[#This Row],[IR/2018]]</f>
        <v>1.7700957934194017E-2</v>
      </c>
      <c r="I21" s="39">
        <f>Table41113141516181924[[#This Row],[IIR/2018]]-Table41113141516181924[[#This Row],[IR/2018]]</f>
        <v>1.019999999999996</v>
      </c>
    </row>
    <row r="22" spans="1:9" x14ac:dyDescent="0.25">
      <c r="A22" s="20">
        <v>21</v>
      </c>
      <c r="B22" s="3" t="s">
        <v>1</v>
      </c>
      <c r="C22" s="5">
        <v>60.070999999999998</v>
      </c>
      <c r="D22" s="21">
        <v>57.08</v>
      </c>
      <c r="H22" s="22">
        <f>I22/Table41113141516181924[[#This Row],[IR/2018]]</f>
        <v>-4.9791080554676959E-2</v>
      </c>
      <c r="I22" s="39">
        <f>Table41113141516181924[[#This Row],[IIR/2018]]-Table41113141516181924[[#This Row],[IR/2018]]</f>
        <v>-2.9909999999999997</v>
      </c>
    </row>
    <row r="23" spans="1:9" x14ac:dyDescent="0.25">
      <c r="A23" s="20">
        <v>22</v>
      </c>
      <c r="B23" s="3" t="s">
        <v>9</v>
      </c>
      <c r="C23" s="5">
        <v>54.71</v>
      </c>
      <c r="D23" s="21">
        <v>55.524889999999999</v>
      </c>
      <c r="H23" s="22">
        <f>I23/Table41113141516181924[[#This Row],[IR/2018]]</f>
        <v>1.4894717601900902E-2</v>
      </c>
      <c r="I23" s="39">
        <f>Table41113141516181924[[#This Row],[IIR/2018]]-Table41113141516181924[[#This Row],[IR/2018]]</f>
        <v>0.81488999999999834</v>
      </c>
    </row>
    <row r="24" spans="1:9" x14ac:dyDescent="0.25">
      <c r="A24" s="20">
        <v>23</v>
      </c>
      <c r="B24" s="3" t="s">
        <v>12</v>
      </c>
      <c r="C24" s="5">
        <v>58.23489</v>
      </c>
      <c r="D24" s="5">
        <v>55.043239999999997</v>
      </c>
      <c r="H24" s="22">
        <f>I24/Table41113141516181924[[#This Row],[IR/2018]]</f>
        <v>-5.4806491434945662E-2</v>
      </c>
      <c r="I24" s="39">
        <f>Table41113141516181924[[#This Row],[IIR/2018]]-Table41113141516181924[[#This Row],[IR/2018]]</f>
        <v>-3.1916500000000028</v>
      </c>
    </row>
    <row r="25" spans="1:9" x14ac:dyDescent="0.25">
      <c r="A25" s="20">
        <v>24</v>
      </c>
      <c r="B25" s="3" t="s">
        <v>6</v>
      </c>
      <c r="C25" s="5">
        <v>54.646999999999998</v>
      </c>
      <c r="D25" s="5">
        <v>54.579783999999997</v>
      </c>
      <c r="H25" s="22">
        <f>I25/Table41113141516181924[[#This Row],[IR/2018]]</f>
        <v>-1.2300034768606134E-3</v>
      </c>
      <c r="I25" s="39">
        <f>Table41113141516181924[[#This Row],[IIR/2018]]-Table41113141516181924[[#This Row],[IR/2018]]</f>
        <v>-6.7216000000001941E-2</v>
      </c>
    </row>
    <row r="26" spans="1:9" x14ac:dyDescent="0.25">
      <c r="A26" s="20">
        <v>25</v>
      </c>
      <c r="B26" s="3" t="s">
        <v>39</v>
      </c>
      <c r="C26" s="5">
        <v>99.743660000000006</v>
      </c>
      <c r="D26" s="5">
        <v>53.948979999999999</v>
      </c>
      <c r="H26" s="22">
        <f>I26/Table41113141516181924[[#This Row],[IR/2018]]</f>
        <v>-0.45912371773804977</v>
      </c>
      <c r="I26" s="39">
        <f>Table41113141516181924[[#This Row],[IIR/2018]]-Table41113141516181924[[#This Row],[IR/2018]]</f>
        <v>-45.794680000000007</v>
      </c>
    </row>
    <row r="27" spans="1:9" x14ac:dyDescent="0.25">
      <c r="A27" s="20">
        <v>26</v>
      </c>
      <c r="B27" s="3" t="s">
        <v>11</v>
      </c>
      <c r="C27" s="5">
        <v>48.029000000000003</v>
      </c>
      <c r="D27" s="5">
        <v>48.521000000000001</v>
      </c>
      <c r="H27" s="22">
        <f>I27/Table41113141516181924[[#This Row],[IR/2018]]</f>
        <v>1.024381103083548E-2</v>
      </c>
      <c r="I27" s="39">
        <f>Table41113141516181924[[#This Row],[IIR/2018]]-Table41113141516181924[[#This Row],[IR/2018]]</f>
        <v>0.49199999999999733</v>
      </c>
    </row>
    <row r="28" spans="1:9" x14ac:dyDescent="0.25">
      <c r="A28" s="20">
        <v>27</v>
      </c>
      <c r="B28" s="3" t="s">
        <v>3</v>
      </c>
      <c r="C28" s="5">
        <v>43.875149999999998</v>
      </c>
      <c r="D28" s="5">
        <v>43.195059999999998</v>
      </c>
      <c r="H28" s="22">
        <f>I28/Table41113141516181924[[#This Row],[IR/2018]]</f>
        <v>-1.550057378721212E-2</v>
      </c>
      <c r="I28" s="39">
        <f>Table41113141516181924[[#This Row],[IIR/2018]]-Table41113141516181924[[#This Row],[IR/2018]]</f>
        <v>-0.68008999999999986</v>
      </c>
    </row>
    <row r="29" spans="1:9" x14ac:dyDescent="0.25">
      <c r="A29" s="20">
        <v>28</v>
      </c>
      <c r="B29" s="3" t="s">
        <v>38</v>
      </c>
      <c r="C29" s="5">
        <v>36.171550000000003</v>
      </c>
      <c r="D29" s="5">
        <v>37.746650000000002</v>
      </c>
      <c r="H29" s="22">
        <f>I29/Table41113141516181924[[#This Row],[IR/2018]]</f>
        <v>4.3545272458603485E-2</v>
      </c>
      <c r="I29" s="39">
        <f>Table41113141516181924[[#This Row],[IIR/2018]]-Table41113141516181924[[#This Row],[IR/2018]]</f>
        <v>1.5750999999999991</v>
      </c>
    </row>
    <row r="30" spans="1:9" x14ac:dyDescent="0.25">
      <c r="A30" s="20">
        <v>29</v>
      </c>
      <c r="B30" s="3" t="s">
        <v>4</v>
      </c>
      <c r="C30" s="5">
        <v>37.11</v>
      </c>
      <c r="D30" s="5">
        <v>34.423693</v>
      </c>
      <c r="H30" s="22">
        <f>I30/Table41113141516181924[[#This Row],[IR/2018]]</f>
        <v>-7.2387685260037707E-2</v>
      </c>
      <c r="I30" s="39">
        <f>Table41113141516181924[[#This Row],[IIR/2018]]-Table41113141516181924[[#This Row],[IR/2018]]</f>
        <v>-2.6863069999999993</v>
      </c>
    </row>
    <row r="31" spans="1:9" x14ac:dyDescent="0.25">
      <c r="A31" s="20">
        <v>30</v>
      </c>
      <c r="B31" s="3" t="s">
        <v>18</v>
      </c>
      <c r="C31" s="5">
        <v>10.22386</v>
      </c>
      <c r="D31" s="21">
        <v>10.242649999999999</v>
      </c>
      <c r="H31" s="22">
        <f>I31/Table41113141516181924[[#This Row],[IR/2018]]</f>
        <v>1.8378577171439354E-3</v>
      </c>
      <c r="I31" s="39">
        <f>Table41113141516181924[[#This Row],[IIR/2018]]-Table41113141516181924[[#This Row],[IR/2018]]</f>
        <v>1.8789999999999196E-2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İş vərəqləri</vt:lpstr>
      </vt:variant>
      <vt:variant>
        <vt:i4>17</vt:i4>
      </vt:variant>
    </vt:vector>
  </HeadingPairs>
  <TitlesOfParts>
    <vt:vector size="17" baseType="lpstr">
      <vt:lpstr>2018-ci il 2-ci Rüb</vt:lpstr>
      <vt:lpstr>2018-ci il 1-ci Rüb</vt:lpstr>
      <vt:lpstr>Aktivlər</vt:lpstr>
      <vt:lpstr>Dinamika  - Aktivlər</vt:lpstr>
      <vt:lpstr>Kredit Portfeli</vt:lpstr>
      <vt:lpstr>Dinamika - Kredit Portfeli</vt:lpstr>
      <vt:lpstr>Depozit Portfeli</vt:lpstr>
      <vt:lpstr>Dinamika - Depozit</vt:lpstr>
      <vt:lpstr>Balans Kapitalı</vt:lpstr>
      <vt:lpstr>Dinamika  - Balans Kapitalı</vt:lpstr>
      <vt:lpstr>Xalis Mənfəət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asa</cp:lastModifiedBy>
  <dcterms:created xsi:type="dcterms:W3CDTF">2017-08-07T11:39:20Z</dcterms:created>
  <dcterms:modified xsi:type="dcterms:W3CDTF">2018-07-31T20:11:35Z</dcterms:modified>
</cp:coreProperties>
</file>