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535" windowHeight="8895" tabRatio="736" firstSheet="10" activeTab="16"/>
  </bookViews>
  <sheets>
    <sheet name="2018-ci il 4-cü Rüb" sheetId="22" r:id="rId1"/>
    <sheet name="2018-ci il 3-cü Rüb" sheetId="27" r:id="rId2"/>
    <sheet name="Aktivlər" sheetId="6" r:id="rId3"/>
    <sheet name="Dinamika  - Aktivlər" sheetId="23" r:id="rId4"/>
    <sheet name="Kredit Portfeli" sheetId="9" r:id="rId5"/>
    <sheet name="Dinamika - Kredit Portfeli" sheetId="24" r:id="rId6"/>
    <sheet name="Depozit Portfeli" sheetId="11" r:id="rId7"/>
    <sheet name="Dinamika - Depozit" sheetId="25" r:id="rId8"/>
    <sheet name="Balans Kapitalı" sheetId="13" r:id="rId9"/>
    <sheet name="Dinamika  - Balans Kapitalı" sheetId="26" r:id="rId10"/>
    <sheet name="Xalis Mənfəət" sheetId="15" r:id="rId11"/>
    <sheet name="Xalis Əməliyyat Mənfəəti" sheetId="16" r:id="rId12"/>
    <sheet name="Faiz Gəlirləri" sheetId="17" r:id="rId13"/>
    <sheet name="Faiz Xərcləri" sheetId="18" r:id="rId14"/>
    <sheet name="Qeyri-Faiz Gəlirləri" sheetId="19" r:id="rId15"/>
    <sheet name="Qeyri-Faiz Xərcləri" sheetId="20" r:id="rId16"/>
    <sheet name="Ehtiyat ayırmaları" sheetId="21" r:id="rId17"/>
  </sheets>
  <calcPr calcId="144525"/>
</workbook>
</file>

<file path=xl/calcChain.xml><?xml version="1.0" encoding="utf-8"?>
<calcChain xmlns="http://schemas.openxmlformats.org/spreadsheetml/2006/main">
  <c r="D30" i="20" l="1"/>
  <c r="D21" i="20"/>
  <c r="D20" i="20"/>
  <c r="D17" i="20"/>
  <c r="D14" i="20"/>
  <c r="D12" i="20"/>
  <c r="D5" i="20"/>
  <c r="E10" i="22"/>
  <c r="H28" i="22"/>
  <c r="H15" i="22"/>
  <c r="L15" i="22"/>
  <c r="E8" i="22" l="1"/>
  <c r="H25" i="22"/>
  <c r="L25" i="22"/>
  <c r="H24" i="22"/>
  <c r="H21" i="22"/>
  <c r="H19" i="22"/>
  <c r="K19" i="22"/>
  <c r="L19" i="22"/>
  <c r="I19" i="22"/>
  <c r="H16" i="22"/>
  <c r="L16" i="22"/>
  <c r="H13" i="22"/>
  <c r="H12" i="22"/>
  <c r="L12" i="22"/>
  <c r="K12" i="22"/>
  <c r="N12" i="22"/>
  <c r="H5" i="22"/>
  <c r="O5" i="22"/>
  <c r="L5" i="22"/>
  <c r="K5" i="22"/>
  <c r="K7" i="22" l="1"/>
  <c r="H7" i="22"/>
  <c r="L7" i="22"/>
  <c r="K4" i="22"/>
  <c r="H4" i="22"/>
  <c r="I3" i="13" l="1"/>
  <c r="H3" i="13" s="1"/>
  <c r="I4" i="13"/>
  <c r="H4" i="13" s="1"/>
  <c r="I5" i="13"/>
  <c r="H5" i="13" s="1"/>
  <c r="I6" i="13"/>
  <c r="H6" i="13" s="1"/>
  <c r="I7" i="13"/>
  <c r="H7" i="13" s="1"/>
  <c r="I8" i="13"/>
  <c r="H8" i="13" s="1"/>
  <c r="I9" i="13"/>
  <c r="H9" i="13" s="1"/>
  <c r="I10" i="13"/>
  <c r="H10" i="13" s="1"/>
  <c r="I11" i="13"/>
  <c r="H11" i="13" s="1"/>
  <c r="I12" i="13"/>
  <c r="H12" i="13" s="1"/>
  <c r="I13" i="13"/>
  <c r="H13" i="13" s="1"/>
  <c r="I14" i="13"/>
  <c r="H14" i="13" s="1"/>
  <c r="I15" i="13"/>
  <c r="H15" i="13" s="1"/>
  <c r="I16" i="13"/>
  <c r="H16" i="13" s="1"/>
  <c r="I17" i="13"/>
  <c r="H17" i="13" s="1"/>
  <c r="I18" i="13"/>
  <c r="H18" i="13" s="1"/>
  <c r="I19" i="13"/>
  <c r="H19" i="13" s="1"/>
  <c r="I20" i="13"/>
  <c r="H20" i="13" s="1"/>
  <c r="I21" i="13"/>
  <c r="H21" i="13" s="1"/>
  <c r="I22" i="13"/>
  <c r="H22" i="13" s="1"/>
  <c r="I23" i="13"/>
  <c r="H23" i="13" s="1"/>
  <c r="I24" i="13"/>
  <c r="H24" i="13" s="1"/>
  <c r="I25" i="13"/>
  <c r="H25" i="13" s="1"/>
  <c r="I26" i="13"/>
  <c r="H26" i="13" s="1"/>
  <c r="I27" i="13"/>
  <c r="H27" i="13" s="1"/>
  <c r="I28" i="13"/>
  <c r="H28" i="13" s="1"/>
  <c r="I29" i="13"/>
  <c r="H29" i="13" s="1"/>
  <c r="I30" i="13"/>
  <c r="H30" i="13" s="1"/>
  <c r="I31" i="13"/>
  <c r="H31" i="13" s="1"/>
  <c r="I2" i="13"/>
  <c r="H2" i="13" s="1"/>
  <c r="I4" i="11"/>
  <c r="I5" i="11"/>
  <c r="I6" i="11"/>
  <c r="I7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4" i="11"/>
  <c r="I25" i="11"/>
  <c r="I26" i="11"/>
  <c r="I27" i="11"/>
  <c r="I29" i="11"/>
  <c r="I30" i="11"/>
  <c r="I31" i="11"/>
  <c r="I2" i="11"/>
  <c r="H2" i="11" s="1"/>
  <c r="H4" i="11"/>
  <c r="H5" i="11"/>
  <c r="H6" i="11"/>
  <c r="H7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4" i="11"/>
  <c r="H25" i="11"/>
  <c r="H26" i="11"/>
  <c r="H27" i="11"/>
  <c r="H29" i="11"/>
  <c r="H30" i="11"/>
  <c r="H31" i="11"/>
  <c r="I3" i="9"/>
  <c r="H3" i="9" s="1"/>
  <c r="I4" i="9"/>
  <c r="H4" i="9" s="1"/>
  <c r="I5" i="9"/>
  <c r="H5" i="9" s="1"/>
  <c r="I6" i="9"/>
  <c r="H6" i="9" s="1"/>
  <c r="I7" i="9"/>
  <c r="H7" i="9" s="1"/>
  <c r="I8" i="9"/>
  <c r="H8" i="9" s="1"/>
  <c r="I9" i="9"/>
  <c r="H9" i="9" s="1"/>
  <c r="I10" i="9"/>
  <c r="H10" i="9" s="1"/>
  <c r="I11" i="9"/>
  <c r="H11" i="9" s="1"/>
  <c r="I12" i="9"/>
  <c r="H12" i="9" s="1"/>
  <c r="I13" i="9"/>
  <c r="H13" i="9" s="1"/>
  <c r="I14" i="9"/>
  <c r="H14" i="9" s="1"/>
  <c r="I15" i="9"/>
  <c r="H15" i="9" s="1"/>
  <c r="I16" i="9"/>
  <c r="H16" i="9" s="1"/>
  <c r="I17" i="9"/>
  <c r="H17" i="9" s="1"/>
  <c r="I18" i="9"/>
  <c r="H18" i="9" s="1"/>
  <c r="I19" i="9"/>
  <c r="H19" i="9" s="1"/>
  <c r="I20" i="9"/>
  <c r="H20" i="9" s="1"/>
  <c r="I21" i="9"/>
  <c r="H21" i="9" s="1"/>
  <c r="I22" i="9"/>
  <c r="H22" i="9" s="1"/>
  <c r="I23" i="9"/>
  <c r="H23" i="9" s="1"/>
  <c r="I24" i="9"/>
  <c r="H24" i="9" s="1"/>
  <c r="I25" i="9"/>
  <c r="H25" i="9" s="1"/>
  <c r="I26" i="9"/>
  <c r="H26" i="9" s="1"/>
  <c r="I27" i="9"/>
  <c r="H27" i="9" s="1"/>
  <c r="I28" i="9"/>
  <c r="H28" i="9" s="1"/>
  <c r="I29" i="9"/>
  <c r="H29" i="9" s="1"/>
  <c r="I30" i="9"/>
  <c r="H30" i="9" s="1"/>
  <c r="I31" i="9"/>
  <c r="H31" i="9" s="1"/>
  <c r="I2" i="9"/>
  <c r="H2" i="9" s="1"/>
  <c r="I4" i="6"/>
  <c r="H4" i="6" s="1"/>
  <c r="I5" i="6"/>
  <c r="H5" i="6" s="1"/>
  <c r="I6" i="6"/>
  <c r="H6" i="6" s="1"/>
  <c r="I7" i="6"/>
  <c r="H7" i="6" s="1"/>
  <c r="I8" i="6"/>
  <c r="H8" i="6" s="1"/>
  <c r="I9" i="6"/>
  <c r="H9" i="6" s="1"/>
  <c r="I10" i="6"/>
  <c r="H10" i="6" s="1"/>
  <c r="I11" i="6"/>
  <c r="H11" i="6" s="1"/>
  <c r="I12" i="6"/>
  <c r="H12" i="6" s="1"/>
  <c r="I13" i="6"/>
  <c r="H13" i="6" s="1"/>
  <c r="I14" i="6"/>
  <c r="H14" i="6" s="1"/>
  <c r="I15" i="6"/>
  <c r="H15" i="6" s="1"/>
  <c r="I16" i="6"/>
  <c r="H16" i="6" s="1"/>
  <c r="I17" i="6"/>
  <c r="H17" i="6" s="1"/>
  <c r="I18" i="6"/>
  <c r="H18" i="6" s="1"/>
  <c r="I19" i="6"/>
  <c r="H19" i="6" s="1"/>
  <c r="I20" i="6"/>
  <c r="H20" i="6" s="1"/>
  <c r="I21" i="6"/>
  <c r="H21" i="6" s="1"/>
  <c r="I22" i="6"/>
  <c r="H22" i="6" s="1"/>
  <c r="I23" i="6"/>
  <c r="H23" i="6" s="1"/>
  <c r="I24" i="6"/>
  <c r="H24" i="6" s="1"/>
  <c r="I25" i="6"/>
  <c r="H25" i="6" s="1"/>
  <c r="I26" i="6"/>
  <c r="H26" i="6" s="1"/>
  <c r="I27" i="6"/>
  <c r="H27" i="6" s="1"/>
  <c r="I28" i="6"/>
  <c r="H28" i="6" s="1"/>
  <c r="I29" i="6"/>
  <c r="H29" i="6" s="1"/>
  <c r="I30" i="6"/>
  <c r="H30" i="6" s="1"/>
  <c r="I31" i="6"/>
  <c r="H31" i="6" s="1"/>
  <c r="I32" i="6"/>
  <c r="H32" i="6" s="1"/>
  <c r="I3" i="6"/>
  <c r="H3" i="6" s="1"/>
  <c r="I8" i="11"/>
  <c r="H8" i="11" s="1"/>
  <c r="I23" i="11"/>
  <c r="H23" i="11" s="1"/>
  <c r="N29" i="27" l="1"/>
  <c r="H28" i="27"/>
  <c r="L28" i="27"/>
  <c r="K28" i="27"/>
  <c r="L25" i="27"/>
  <c r="H25" i="27"/>
  <c r="E25" i="27"/>
  <c r="H24" i="27"/>
  <c r="H21" i="27" l="1"/>
  <c r="H19" i="27"/>
  <c r="L19" i="27"/>
  <c r="K19" i="27"/>
  <c r="I19" i="27"/>
  <c r="H16" i="27"/>
  <c r="L16" i="27"/>
  <c r="H13" i="27"/>
  <c r="H12" i="27"/>
  <c r="K12" i="27"/>
  <c r="L12" i="27"/>
  <c r="E11" i="27"/>
  <c r="E10" i="27"/>
  <c r="E8" i="27"/>
  <c r="K7" i="27"/>
  <c r="L7" i="27"/>
  <c r="L5" i="27"/>
  <c r="H5" i="27"/>
  <c r="K5" i="27"/>
  <c r="P4" i="27"/>
  <c r="P9" i="27"/>
  <c r="I28" i="11" l="1"/>
  <c r="H28" i="11" s="1"/>
  <c r="I3" i="11"/>
  <c r="H3" i="11" s="1"/>
  <c r="P31" i="22" l="1"/>
  <c r="O31" i="22"/>
  <c r="Q31" i="22" s="1"/>
  <c r="P30" i="22"/>
  <c r="O30" i="22"/>
  <c r="Q30" i="22" s="1"/>
  <c r="P29" i="22"/>
  <c r="O29" i="22"/>
  <c r="Q29" i="22" s="1"/>
  <c r="P28" i="22"/>
  <c r="O28" i="22"/>
  <c r="Q28" i="22" s="1"/>
  <c r="P27" i="22"/>
  <c r="O27" i="22"/>
  <c r="Q27" i="22" s="1"/>
  <c r="P26" i="22"/>
  <c r="O26" i="22"/>
  <c r="Q26" i="22" s="1"/>
  <c r="P25" i="22"/>
  <c r="O25" i="22"/>
  <c r="P24" i="22"/>
  <c r="O24" i="22"/>
  <c r="Q24" i="22" s="1"/>
  <c r="P23" i="22"/>
  <c r="O23" i="22"/>
  <c r="Q23" i="22" s="1"/>
  <c r="P22" i="22"/>
  <c r="O22" i="22"/>
  <c r="Q22" i="22" s="1"/>
  <c r="P21" i="22"/>
  <c r="O21" i="22"/>
  <c r="Q21" i="22" s="1"/>
  <c r="P20" i="22"/>
  <c r="O20" i="22"/>
  <c r="Q20" i="22" s="1"/>
  <c r="P19" i="22"/>
  <c r="O19" i="22"/>
  <c r="Q19" i="22" s="1"/>
  <c r="P18" i="22"/>
  <c r="O18" i="22"/>
  <c r="Q18" i="22" s="1"/>
  <c r="P17" i="22"/>
  <c r="O17" i="22"/>
  <c r="Q17" i="22" s="1"/>
  <c r="O16" i="22"/>
  <c r="Q16" i="22" s="1"/>
  <c r="P15" i="22"/>
  <c r="O15" i="22"/>
  <c r="Q15" i="22" s="1"/>
  <c r="P14" i="22"/>
  <c r="O14" i="22"/>
  <c r="Q14" i="22" s="1"/>
  <c r="O13" i="22"/>
  <c r="Q13" i="22" s="1"/>
  <c r="P13" i="22"/>
  <c r="P12" i="22"/>
  <c r="O12" i="22"/>
  <c r="Q12" i="22" s="1"/>
  <c r="P11" i="22"/>
  <c r="O11" i="22"/>
  <c r="Q11" i="22" s="1"/>
  <c r="P10" i="22"/>
  <c r="O10" i="22"/>
  <c r="Q10" i="22" s="1"/>
  <c r="P9" i="22"/>
  <c r="O9" i="22"/>
  <c r="Q9" i="22" s="1"/>
  <c r="P8" i="22"/>
  <c r="O8" i="22"/>
  <c r="Q8" i="22" s="1"/>
  <c r="P7" i="22"/>
  <c r="O7" i="22"/>
  <c r="Q7" i="22" s="1"/>
  <c r="P6" i="22"/>
  <c r="O6" i="22"/>
  <c r="Q6" i="22" s="1"/>
  <c r="Q5" i="22"/>
  <c r="P5" i="22"/>
  <c r="P4" i="22"/>
  <c r="O4" i="22"/>
  <c r="Q4" i="22" s="1"/>
  <c r="P3" i="22"/>
  <c r="O3" i="22"/>
  <c r="Q3" i="22" s="1"/>
  <c r="P2" i="22"/>
  <c r="O2" i="22"/>
  <c r="Q2" i="22" s="1"/>
  <c r="Q25" i="22" l="1"/>
  <c r="P16" i="22"/>
  <c r="P7" i="27" l="1"/>
  <c r="O7" i="27"/>
  <c r="Q7" i="27" s="1"/>
  <c r="O15" i="27" l="1"/>
  <c r="Q15" i="27" s="1"/>
  <c r="P15" i="27"/>
  <c r="O16" i="27"/>
  <c r="Q16" i="27" s="1"/>
  <c r="P16" i="27"/>
  <c r="O17" i="27"/>
  <c r="Q17" i="27" s="1"/>
  <c r="P17" i="27"/>
  <c r="O18" i="27"/>
  <c r="Q18" i="27" s="1"/>
  <c r="P18" i="27"/>
  <c r="O19" i="27"/>
  <c r="Q19" i="27" s="1"/>
  <c r="P19" i="27"/>
  <c r="O20" i="27"/>
  <c r="Q20" i="27" s="1"/>
  <c r="P20" i="27"/>
  <c r="O21" i="27"/>
  <c r="Q21" i="27" s="1"/>
  <c r="P21" i="27"/>
  <c r="O22" i="27"/>
  <c r="Q22" i="27" s="1"/>
  <c r="P22" i="27"/>
  <c r="O23" i="27"/>
  <c r="Q23" i="27" s="1"/>
  <c r="P23" i="27"/>
  <c r="O24" i="27"/>
  <c r="P24" i="27"/>
  <c r="Q24" i="27"/>
  <c r="O25" i="27"/>
  <c r="Q25" i="27" s="1"/>
  <c r="P25" i="27"/>
  <c r="O26" i="27"/>
  <c r="Q26" i="27" s="1"/>
  <c r="P26" i="27"/>
  <c r="O27" i="27"/>
  <c r="P27" i="27"/>
  <c r="Q27" i="27"/>
  <c r="O28" i="27"/>
  <c r="Q28" i="27" s="1"/>
  <c r="P28" i="27"/>
  <c r="O29" i="27"/>
  <c r="Q29" i="27" s="1"/>
  <c r="P29" i="27"/>
  <c r="O30" i="27"/>
  <c r="Q30" i="27" s="1"/>
  <c r="P30" i="27"/>
  <c r="O31" i="27"/>
  <c r="Q31" i="27" s="1"/>
  <c r="P31" i="27"/>
  <c r="P2" i="27" l="1"/>
  <c r="P3" i="27"/>
  <c r="P6" i="27"/>
  <c r="P8" i="27"/>
  <c r="P10" i="27"/>
  <c r="P11" i="27"/>
  <c r="P12" i="27"/>
  <c r="P13" i="27"/>
  <c r="P14" i="27"/>
  <c r="O2" i="27"/>
  <c r="Q2" i="27" s="1"/>
  <c r="O3" i="27"/>
  <c r="Q3" i="27" s="1"/>
  <c r="O4" i="27"/>
  <c r="Q4" i="27" s="1"/>
  <c r="O5" i="27"/>
  <c r="O6" i="27"/>
  <c r="Q6" i="27" s="1"/>
  <c r="O8" i="27"/>
  <c r="Q8" i="27" s="1"/>
  <c r="O9" i="27"/>
  <c r="Q9" i="27" s="1"/>
  <c r="O10" i="27"/>
  <c r="Q10" i="27" s="1"/>
  <c r="O11" i="27"/>
  <c r="Q11" i="27" s="1"/>
  <c r="O12" i="27"/>
  <c r="Q12" i="27" s="1"/>
  <c r="O13" i="27"/>
  <c r="Q13" i="27" s="1"/>
  <c r="O14" i="27"/>
  <c r="Q14" i="27" s="1"/>
  <c r="P5" i="27" l="1"/>
  <c r="Q5" i="27"/>
</calcChain>
</file>

<file path=xl/sharedStrings.xml><?xml version="1.0" encoding="utf-8"?>
<sst xmlns="http://schemas.openxmlformats.org/spreadsheetml/2006/main" count="611" uniqueCount="56">
  <si>
    <t>Sıra</t>
  </si>
  <si>
    <t>AccessBank QSC</t>
  </si>
  <si>
    <t>AFB Bank ASC</t>
  </si>
  <si>
    <t>AGBank ASC</t>
  </si>
  <si>
    <t>Amrahbank ASC</t>
  </si>
  <si>
    <t>AtaBank ASC</t>
  </si>
  <si>
    <t>Azər Türk Bank ASC</t>
  </si>
  <si>
    <t>Azərbaycan Sənaye Bankı ASC</t>
  </si>
  <si>
    <t>Bank Avrasiya ASC</t>
  </si>
  <si>
    <t>Bank BTB ASC</t>
  </si>
  <si>
    <t>Bank Melli İran Bakı filialı</t>
  </si>
  <si>
    <t>Bank Respublika ASC</t>
  </si>
  <si>
    <t>Bank VTB (Azərbaycan) ASC</t>
  </si>
  <si>
    <t>Expressbank ASC</t>
  </si>
  <si>
    <t>Kapital Bank ASC</t>
  </si>
  <si>
    <t>Muğanbank ASC</t>
  </si>
  <si>
    <t>Naxçıvanbank ASC</t>
  </si>
  <si>
    <t>NBCBank ASC</t>
  </si>
  <si>
    <t>Pakistan Milli Bankı NBP Bakı filialı</t>
  </si>
  <si>
    <t>PAŞA Bank ASC</t>
  </si>
  <si>
    <t>Rabitəbank ASC</t>
  </si>
  <si>
    <t>TuranBank ASC</t>
  </si>
  <si>
    <t>Unibank KB ASC</t>
  </si>
  <si>
    <t>Xalq Bank ASC</t>
  </si>
  <si>
    <t>Yapı Kredi Bank Azərbaycan QSC</t>
  </si>
  <si>
    <t>Günay Bank ASC</t>
  </si>
  <si>
    <t>Azərbaycan Beynəlxalq Bankı ASC</t>
  </si>
  <si>
    <t>Banklar</t>
  </si>
  <si>
    <t>Aktivlər 
(mln. manat)</t>
  </si>
  <si>
    <t xml:space="preserve">Cəmi Kreditlər 
(mln. manat) </t>
  </si>
  <si>
    <t>Depozit Portfeli 
(mln. manat)</t>
  </si>
  <si>
    <t>Balans Kapitalı 
(mln. manat)</t>
  </si>
  <si>
    <t>Xalis Mənfəət
 (mln. manat)</t>
  </si>
  <si>
    <t>Xalis Əməliyyat Mənfəəti 
(mln. manat)</t>
  </si>
  <si>
    <t>Faiz gəlirləri
 (mln. manat)</t>
  </si>
  <si>
    <t>Faiz xərcləri
 (mln. manat)</t>
  </si>
  <si>
    <t>Qeyri-faiz xərcləri 
(mln. manat)</t>
  </si>
  <si>
    <t>Bank of  Baku ASC</t>
  </si>
  <si>
    <t>Nikoil Bank İKB ASC</t>
  </si>
  <si>
    <t>Ziraat Bank Azərbaycan ASC</t>
  </si>
  <si>
    <t>Aktivlər üzrə mümkün zərərin 
ödənilməsi üçün ehtiyat ayırmaları 
(mln. manat)</t>
  </si>
  <si>
    <t>Xalis kredit</t>
  </si>
  <si>
    <t>=</t>
  </si>
  <si>
    <t>Mənfəət vergisi</t>
  </si>
  <si>
    <t>XƏM düstur</t>
  </si>
  <si>
    <t>Sütun1</t>
  </si>
  <si>
    <t>Sütun2</t>
  </si>
  <si>
    <t>xalis kreditlər</t>
  </si>
  <si>
    <t>Qeyri-faiz gəlirləri 
(mln. manat)</t>
  </si>
  <si>
    <t xml:space="preserve">Hesabatda "Əməliyyat xərcləri" göstərilmədiyindən xalis mənfəət əsasında hesablanmışdır. </t>
  </si>
  <si>
    <t>IIIR/2018</t>
  </si>
  <si>
    <t>IVR/2018</t>
  </si>
  <si>
    <t xml:space="preserve">IVR/2018
Nisbi dinamika </t>
  </si>
  <si>
    <t xml:space="preserve">IVR/2018
Mütləq dinamika </t>
  </si>
  <si>
    <t>Aktivlər üzrə mümkün zərərin ödənilməsi üçün ehtiyat ayırmaları 
(mln. manat)</t>
  </si>
  <si>
    <t>Premium Bank 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</si>
</sst>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"/>
    <numFmt numFmtId="166" formatCode="0.0%"/>
    <numFmt numFmtId="167" formatCode="0.000"/>
    <numFmt numFmtId="168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165" fontId="0" fillId="0" borderId="0" xfId="0" applyNumberFormat="1"/>
    <xf numFmtId="0" fontId="1" fillId="0" borderId="0" xfId="0" applyFont="1"/>
    <xf numFmtId="0" fontId="1" fillId="0" borderId="0" xfId="0" applyFont="1" applyFill="1"/>
    <xf numFmtId="165" fontId="0" fillId="0" borderId="0" xfId="0" applyNumberFormat="1" applyFill="1"/>
    <xf numFmtId="0" fontId="1" fillId="2" borderId="0" xfId="0" applyFont="1" applyFill="1"/>
    <xf numFmtId="165" fontId="0" fillId="3" borderId="0" xfId="0" applyNumberFormat="1" applyFill="1"/>
    <xf numFmtId="0" fontId="0" fillId="3" borderId="0" xfId="0" applyFill="1"/>
    <xf numFmtId="0" fontId="1" fillId="0" borderId="1" xfId="0" applyFont="1" applyBorder="1"/>
    <xf numFmtId="0" fontId="3" fillId="4" borderId="0" xfId="0" applyFont="1" applyFill="1" applyBorder="1"/>
    <xf numFmtId="166" fontId="0" fillId="0" borderId="0" xfId="1" applyNumberFormat="1" applyFont="1"/>
    <xf numFmtId="9" fontId="0" fillId="0" borderId="0" xfId="1" applyFont="1"/>
    <xf numFmtId="0" fontId="0" fillId="2" borderId="0" xfId="0" applyFill="1"/>
    <xf numFmtId="2" fontId="0" fillId="0" borderId="1" xfId="1" applyNumberFormat="1" applyFont="1" applyBorder="1"/>
    <xf numFmtId="165" fontId="0" fillId="5" borderId="0" xfId="0" applyNumberFormat="1" applyFill="1"/>
    <xf numFmtId="165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166" fontId="0" fillId="0" borderId="1" xfId="1" applyNumberFormat="1" applyFont="1" applyBorder="1"/>
    <xf numFmtId="2" fontId="0" fillId="0" borderId="1" xfId="1" applyNumberFormat="1" applyFont="1" applyBorder="1"/>
    <xf numFmtId="4" fontId="0" fillId="0" borderId="0" xfId="2" applyNumberFormat="1" applyFont="1"/>
    <xf numFmtId="166" fontId="4" fillId="0" borderId="1" xfId="1" applyNumberFormat="1" applyFont="1" applyBorder="1"/>
    <xf numFmtId="165" fontId="4" fillId="0" borderId="0" xfId="0" applyNumberFormat="1" applyFont="1"/>
    <xf numFmtId="0" fontId="5" fillId="0" borderId="1" xfId="0" applyFont="1" applyBorder="1"/>
    <xf numFmtId="165" fontId="0" fillId="0" borderId="0" xfId="0" applyNumberFormat="1" applyFill="1" applyAlignment="1">
      <alignment horizontal="right" vertical="top"/>
    </xf>
    <xf numFmtId="0" fontId="0" fillId="0" borderId="0" xfId="0" applyFill="1"/>
    <xf numFmtId="0" fontId="3" fillId="4" borderId="0" xfId="0" applyFont="1" applyFill="1" applyBorder="1" applyAlignment="1">
      <alignment vertical="center"/>
    </xf>
    <xf numFmtId="166" fontId="0" fillId="0" borderId="0" xfId="1" applyNumberFormat="1" applyFont="1" applyBorder="1"/>
    <xf numFmtId="165" fontId="0" fillId="0" borderId="0" xfId="0" applyNumberFormat="1" applyBorder="1"/>
    <xf numFmtId="165" fontId="0" fillId="0" borderId="0" xfId="0" applyNumberFormat="1" applyFill="1" applyAlignment="1">
      <alignment horizontal="right"/>
    </xf>
    <xf numFmtId="165" fontId="0" fillId="0" borderId="1" xfId="1" applyNumberFormat="1" applyFont="1" applyBorder="1"/>
    <xf numFmtId="165" fontId="4" fillId="0" borderId="0" xfId="0" applyNumberFormat="1" applyFont="1" applyFill="1"/>
    <xf numFmtId="165" fontId="0" fillId="6" borderId="0" xfId="0" applyNumberFormat="1" applyFill="1"/>
    <xf numFmtId="0" fontId="7" fillId="0" borderId="0" xfId="0" applyFont="1" applyFill="1"/>
    <xf numFmtId="165" fontId="0" fillId="0" borderId="1" xfId="0" applyNumberFormat="1" applyBorder="1"/>
    <xf numFmtId="166" fontId="4" fillId="0" borderId="0" xfId="1" applyNumberFormat="1" applyFont="1" applyBorder="1"/>
    <xf numFmtId="165" fontId="6" fillId="0" borderId="0" xfId="1" applyNumberFormat="1" applyFont="1" applyBorder="1"/>
    <xf numFmtId="167" fontId="0" fillId="0" borderId="0" xfId="0" applyNumberFormat="1"/>
    <xf numFmtId="168" fontId="0" fillId="5" borderId="0" xfId="0" applyNumberFormat="1" applyFill="1"/>
    <xf numFmtId="168" fontId="0" fillId="0" borderId="0" xfId="0" applyNumberFormat="1"/>
    <xf numFmtId="165" fontId="0" fillId="0" borderId="1" xfId="0" applyNumberFormat="1" applyFont="1" applyBorder="1"/>
    <xf numFmtId="165" fontId="0" fillId="0" borderId="2" xfId="0" applyNumberFormat="1" applyFont="1" applyBorder="1"/>
    <xf numFmtId="0" fontId="3" fillId="4" borderId="0" xfId="0" applyFont="1" applyFill="1" applyBorder="1" applyAlignment="1">
      <alignment wrapText="1"/>
    </xf>
    <xf numFmtId="165" fontId="0" fillId="0" borderId="0" xfId="1" applyNumberFormat="1" applyFont="1" applyBorder="1"/>
  </cellXfs>
  <cellStyles count="3">
    <cellStyle name="Обычный" xfId="0" builtinId="0"/>
    <cellStyle name="Процентный" xfId="1" builtinId="5"/>
    <cellStyle name="Финансовый" xfId="2" builtinId="3"/>
  </cellStyles>
  <dxfs count="91">
    <dxf>
      <numFmt numFmtId="165" formatCode="0.0"/>
      <fill>
        <patternFill patternType="none">
          <fgColor indexed="64"/>
          <bgColor indexed="65"/>
        </patternFill>
      </fill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</font>
    </dxf>
    <dxf>
      <numFmt numFmtId="165" formatCode="0.0"/>
      <fill>
        <patternFill patternType="none">
          <fgColor indexed="64"/>
          <bgColor indexed="65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numFmt numFmtId="165" formatCode="0.0"/>
      <fill>
        <patternFill patternType="none">
          <fgColor indexed="64"/>
          <bgColor indexed="65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numFmt numFmtId="165" formatCode="0.0"/>
      <fill>
        <patternFill patternType="none">
          <fgColor indexed="64"/>
          <bgColor indexed="65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numFmt numFmtId="165" formatCode="0.0"/>
    </dxf>
    <dxf>
      <numFmt numFmtId="165" formatCode="0.0"/>
      <fill>
        <patternFill patternType="solid">
          <fgColor indexed="64"/>
          <bgColor theme="4" tint="0.79998168889431442"/>
        </patternFill>
      </fill>
    </dxf>
    <dxf>
      <numFmt numFmtId="165" formatCode="0.0"/>
      <fill>
        <patternFill patternType="solid">
          <fgColor indexed="64"/>
          <bgColor theme="4" tint="0.79998168889431442"/>
        </patternFill>
      </fill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ont>
        <b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numFmt numFmtId="165" formatCode="0.0"/>
    </dxf>
    <dxf>
      <numFmt numFmtId="165" formatCode="0.0"/>
      <fill>
        <patternFill patternType="solid">
          <fgColor indexed="64"/>
          <bgColor theme="4" tint="0.79998168889431442"/>
        </patternFill>
      </fill>
    </dxf>
    <dxf>
      <numFmt numFmtId="165" formatCode="0.0"/>
      <fill>
        <patternFill patternType="solid">
          <fgColor indexed="64"/>
          <bgColor theme="4" tint="0.79998168889431442"/>
        </patternFill>
      </fill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ont>
        <b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Table25723" displayName="Table25723" ref="A1:Q31" totalsRowShown="0">
  <autoFilter ref="A1:Q31"/>
  <sortState ref="A2:Q31">
    <sortCondition ref="B1:B31"/>
  </sortState>
  <tableColumns count="17">
    <tableColumn id="1" name="Sıra" dataDxfId="90"/>
    <tableColumn id="2" name="Banklar" dataDxfId="89"/>
    <tableColumn id="3" name="Aktivlər _x000a_(mln. manat)" dataDxfId="88"/>
    <tableColumn id="4" name="Cəmi Kreditlər _x000a_(mln. manat) " dataDxfId="87"/>
    <tableColumn id="5" name="Depozit Portfeli _x000a_(mln. manat)" dataDxfId="86"/>
    <tableColumn id="6" name="Balans Kapitalı _x000a_(mln. manat)" dataDxfId="85"/>
    <tableColumn id="7" name="Xalis Mənfəət_x000a_ (mln. manat)" dataDxfId="84"/>
    <tableColumn id="8" name="Xalis Əməliyyat Mənfəəti _x000a_(mln. manat)" dataDxfId="83"/>
    <tableColumn id="9" name="Faiz gəlirləri_x000a_ (mln. manat)" dataDxfId="82"/>
    <tableColumn id="10" name="Faiz xərcləri_x000a_ (mln. manat)" dataDxfId="81"/>
    <tableColumn id="11" name="Qeyri-faiz gəlirləri _x000a_(mln. manat)" dataDxfId="80"/>
    <tableColumn id="12" name="Qeyri-faiz xərcləri _x000a_(mln. manat)" dataDxfId="79"/>
    <tableColumn id="13" name="Aktivlər üzrə mümkün zərərin _x000a_ödənilməsi üçün ehtiyat ayırmaları _x000a_(mln. manat)" dataDxfId="78"/>
    <tableColumn id="14" name="Mənfəət vergisi" dataDxfId="77"/>
    <tableColumn id="15" name="XƏM düstur" dataDxfId="76">
      <calculatedColumnFormula>Table25723[[#This Row],[Faiz gəlirləri
 (mln. manat)]]+Table25723[[#This Row],[Qeyri-faiz gəlirləri 
(mln. manat)]]-Table25723[[#This Row],[Faiz xərcləri
 (mln. manat)]]-Table25723[[#This Row],[Qeyri-faiz xərcləri 
(mln. manat)]]</calculatedColumnFormula>
    </tableColumn>
    <tableColumn id="16" name="Sütun1" dataDxfId="75">
      <calculatedColumnFormula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calculatedColumnFormula>
    </tableColumn>
    <tableColumn id="17" name="Sütun2" dataDxfId="74">
      <calculatedColumnFormula>Table25723[[#This Row],[Xalis Əməliyyat Mənfəəti 
(mln. manat)]]-Table25723[[#This Row],[XƏM düstur]]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28" name="Table28" displayName="Table28" ref="A1:D31" totalsRowShown="0" headerRowDxfId="26" tableBorderDxfId="25">
  <autoFilter ref="A1:D31"/>
  <sortState ref="A2:D31">
    <sortCondition descending="1" ref="C1:C31"/>
  </sortState>
  <tableColumns count="4">
    <tableColumn id="1" name="Sıra" dataDxfId="24"/>
    <tableColumn id="2" name="Banklar" dataDxfId="23"/>
    <tableColumn id="5" name="IVR/2018_x000a_Nisbi dinamika " dataDxfId="22"/>
    <tableColumn id="6" name="IVR/2018_x000a_Mütləq dinamika " dataDxfId="21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22" name="Table41113141516181923" displayName="Table41113141516181923" ref="A1:D31" totalsRowShown="0">
  <autoFilter ref="A1:D31"/>
  <sortState ref="A2:D31">
    <sortCondition descending="1" ref="C1:C31"/>
  </sortState>
  <tableColumns count="4">
    <tableColumn id="1" name="Sıra"/>
    <tableColumn id="2" name="Banklar" dataDxfId="20"/>
    <tableColumn id="3" name="IVR/2018" dataDxfId="19"/>
    <tableColumn id="7" name="IIIR/2018" dataDxfId="18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21" name="Table41113141516181922" displayName="Table41113141516181922" ref="A1:D31" totalsRowShown="0">
  <autoFilter ref="A1:D31"/>
  <sortState ref="A2:D31">
    <sortCondition descending="1" ref="C1:C31"/>
  </sortState>
  <tableColumns count="4">
    <tableColumn id="1" name="Sıra"/>
    <tableColumn id="2" name="Banklar" dataDxfId="17"/>
    <tableColumn id="7" name="IVR/2018" dataDxfId="16"/>
    <tableColumn id="5" name="IIIR/2018" dataDxfId="15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20" name="Table41113141516181921" displayName="Table41113141516181921" ref="A1:D31" totalsRowShown="0">
  <autoFilter ref="A1:D31"/>
  <sortState ref="A2:D31">
    <sortCondition descending="1" ref="C1:C31"/>
  </sortState>
  <tableColumns count="4">
    <tableColumn id="1" name="Sıra"/>
    <tableColumn id="2" name="Banklar" dataDxfId="14"/>
    <tableColumn id="3" name="IVR/2018" dataDxfId="13"/>
    <tableColumn id="7" name="IIIR/2018" dataDxfId="12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8" name="Table41113141516181919" displayName="Table41113141516181919" ref="A1:D31" totalsRowShown="0">
  <autoFilter ref="A1:D31"/>
  <sortState ref="A2:D31">
    <sortCondition descending="1" ref="C1:C31"/>
  </sortState>
  <tableColumns count="4">
    <tableColumn id="1" name="Sıra"/>
    <tableColumn id="2" name="Banklar" dataDxfId="11"/>
    <tableColumn id="7" name="IVR/2018" dataDxfId="10"/>
    <tableColumn id="4" name="IIIR/2018" dataDxfId="9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12" name="Table41113141516181913" displayName="Table41113141516181913" ref="A1:D31" totalsRowShown="0">
  <autoFilter ref="A1:D31"/>
  <sortState ref="A2:D31">
    <sortCondition descending="1" ref="C1:C31"/>
  </sortState>
  <tableColumns count="4">
    <tableColumn id="1" name="Sıra"/>
    <tableColumn id="2" name="Banklar" dataDxfId="8"/>
    <tableColumn id="3" name="IVR/2018" dataDxfId="7"/>
    <tableColumn id="7" name="IIIR/2018" dataDxfId="6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id="10" name="Table41113141516181911" displayName="Table41113141516181911" ref="A1:D31" totalsRowShown="0">
  <autoFilter ref="A1:D31"/>
  <sortState ref="A2:D31">
    <sortCondition descending="1" ref="C1:C31"/>
  </sortState>
  <tableColumns count="4">
    <tableColumn id="1" name="Sıra"/>
    <tableColumn id="2" name="Banklar" dataDxfId="5"/>
    <tableColumn id="7" name="IVR/2018" dataDxfId="4"/>
    <tableColumn id="4" name="IIIR/2018" dataDxfId="3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id="19" name="Table411131415161819" displayName="Table411131415161819" ref="A1:D31" totalsRowShown="0">
  <autoFilter ref="A1:D31"/>
  <sortState ref="A2:D31">
    <sortCondition descending="1" ref="C1:C31"/>
  </sortState>
  <tableColumns count="4">
    <tableColumn id="1" name="Sıra"/>
    <tableColumn id="2" name="Banklar" dataDxfId="2"/>
    <tableColumn id="7" name="IVR/2018" dataDxfId="1"/>
    <tableColumn id="4" name="IIIR/2018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e2572" displayName="Table2572" ref="A1:Q31" totalsRowShown="0">
  <autoFilter ref="A1:Q31"/>
  <sortState ref="A2:Q31">
    <sortCondition ref="B1:B31"/>
  </sortState>
  <tableColumns count="17">
    <tableColumn id="1" name="Sıra" dataDxfId="73"/>
    <tableColumn id="2" name="Banklar" dataDxfId="72"/>
    <tableColumn id="3" name="Aktivlər _x000a_(mln. manat)" dataDxfId="71"/>
    <tableColumn id="4" name="Cəmi Kreditlər _x000a_(mln. manat) " dataDxfId="70"/>
    <tableColumn id="5" name="Depozit Portfeli _x000a_(mln. manat)" dataDxfId="69"/>
    <tableColumn id="6" name="Balans Kapitalı _x000a_(mln. manat)" dataDxfId="68"/>
    <tableColumn id="7" name="Xalis Mənfəət_x000a_ (mln. manat)" dataDxfId="67"/>
    <tableColumn id="8" name="Xalis Əməliyyat Mənfəəti _x000a_(mln. manat)" dataDxfId="66"/>
    <tableColumn id="9" name="Faiz gəlirləri_x000a_ (mln. manat)" dataDxfId="65"/>
    <tableColumn id="10" name="Faiz xərcləri_x000a_ (mln. manat)" dataDxfId="64"/>
    <tableColumn id="11" name="Qeyri-faiz gəlirləri _x000a_(mln. manat)" dataDxfId="63"/>
    <tableColumn id="12" name="Qeyri-faiz xərcləri _x000a_(mln. manat)" dataDxfId="62"/>
    <tableColumn id="13" name="Aktivlər üzrə mümkün zərərin ödənilməsi üçün ehtiyat ayırmaları _x000a_(mln. manat)" dataDxfId="61"/>
    <tableColumn id="14" name="Mənfəət vergisi" dataDxfId="60"/>
    <tableColumn id="15" name="XƏM düstur" dataDxfId="59">
      <calculatedColumnFormula>Table2572[[#This Row],[Faiz gəlirləri
 (mln. manat)]]+Table2572[[#This Row],[Qeyri-faiz gəlirləri 
(mln. manat)]]-Table2572[[#This Row],[Faiz xərcləri
 (mln. manat)]]-Table2572[[#This Row],[Qeyri-faiz xərcləri 
(mln. manat)]]</calculatedColumnFormula>
    </tableColumn>
    <tableColumn id="16" name="Sütun1" dataDxfId="58">
      <calculatedColumnFormula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calculatedColumnFormula>
    </tableColumn>
    <tableColumn id="17" name="Sütun2" dataDxfId="57">
      <calculatedColumnFormula>Table2572[[#This Row],[Xalis Əməliyyat Mənfəəti 
(mln. manat)]]-Table2572[[#This Row],[XƏM düstur]]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27" name="Table41113141516181928" displayName="Table41113141516181928" ref="A2:D32" totalsRowShown="0">
  <autoFilter ref="A2:D32"/>
  <sortState ref="A3:D32">
    <sortCondition descending="1" ref="C2:C32"/>
  </sortState>
  <tableColumns count="4">
    <tableColumn id="1" name="Sıra"/>
    <tableColumn id="2" name="Banklar" dataDxfId="56"/>
    <tableColumn id="3" name="IVR/2018" dataDxfId="55"/>
    <tableColumn id="7" name="IIIR/2018" dataDxfId="54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29" name="Table29" displayName="Table29" ref="A1:D31" totalsRowShown="0" headerRowDxfId="53" tableBorderDxfId="52">
  <autoFilter ref="A1:D31"/>
  <sortState ref="A2:D31">
    <sortCondition descending="1" ref="C1:C31"/>
  </sortState>
  <tableColumns count="4">
    <tableColumn id="1" name="Sıra" dataDxfId="51"/>
    <tableColumn id="2" name="Banklar" dataDxfId="50"/>
    <tableColumn id="3" name="IVR/2018_x000a_Nisbi dinamika " dataDxfId="49"/>
    <tableColumn id="4" name="IVR/2018_x000a_Mütləq dinamika " dataDxfId="48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26" name="Table41113141516181927" displayName="Table41113141516181927" ref="A1:D31" totalsRowShown="0">
  <autoFilter ref="A1:D31"/>
  <sortState ref="A2:D31">
    <sortCondition descending="1" ref="C1:C31"/>
  </sortState>
  <tableColumns count="4">
    <tableColumn id="1" name="Sıra"/>
    <tableColumn id="2" name="Banklar" dataDxfId="47"/>
    <tableColumn id="3" name="IVR/2018" dataDxfId="46"/>
    <tableColumn id="7" name="IIIR/2018" dataDxfId="45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30" name="Table30" displayName="Table30" ref="A1:D31" totalsRowShown="0" headerRowDxfId="44" tableBorderDxfId="43">
  <autoFilter ref="A1:D31"/>
  <sortState ref="A2:D31">
    <sortCondition descending="1" ref="C1:C31"/>
  </sortState>
  <tableColumns count="4">
    <tableColumn id="1" name="Sıra" dataDxfId="42"/>
    <tableColumn id="2" name="Banklar" dataDxfId="41"/>
    <tableColumn id="3" name="IVR/2018_x000a_Nisbi dinamika " dataDxfId="40"/>
    <tableColumn id="4" name="IVR/2018_x000a_Mütləq dinamika " dataDxfId="39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25" name="Table41113141516181926" displayName="Table41113141516181926" ref="A1:D32" totalsRowShown="0">
  <autoFilter ref="A1:D32"/>
  <sortState ref="A2:D32">
    <sortCondition descending="1" ref="C1:C32"/>
  </sortState>
  <tableColumns count="4">
    <tableColumn id="1" name="Sıra"/>
    <tableColumn id="2" name="Banklar" dataDxfId="38"/>
    <tableColumn id="7" name="IVR/2018" dataDxfId="37"/>
    <tableColumn id="4" name="IIIR/2018" dataDxfId="36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31" name="Table31" displayName="Table31" ref="A1:D31" totalsRowShown="0" headerRowDxfId="35" tableBorderDxfId="34">
  <autoFilter ref="A1:D31"/>
  <sortState ref="A2:D31">
    <sortCondition descending="1" ref="C1:C31"/>
  </sortState>
  <tableColumns count="4">
    <tableColumn id="1" name="Sıra" dataDxfId="33"/>
    <tableColumn id="2" name="Banklar" dataDxfId="32"/>
    <tableColumn id="5" name="IVR/2018_x000a_Nisbi dinamika " dataDxfId="31"/>
    <tableColumn id="6" name="IVR/2018_x000a_Mütləq dinamika " dataDxfId="30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23" name="Table41113141516181924" displayName="Table41113141516181924" ref="A1:D31" totalsRowShown="0">
  <autoFilter ref="A1:D31"/>
  <sortState ref="A2:D31">
    <sortCondition descending="1" ref="C1:C31"/>
  </sortState>
  <tableColumns count="4">
    <tableColumn id="1" name="Sıra"/>
    <tableColumn id="2" name="Banklar" dataDxfId="29"/>
    <tableColumn id="7" name="IVR/2018" dataDxfId="28"/>
    <tableColumn id="4" name="IIIR/2018" dataDxfId="27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zoomScale="70" zoomScaleNormal="70" workbookViewId="0">
      <pane xSplit="2" ySplit="3" topLeftCell="C4" activePane="bottomRight" state="frozen"/>
      <selection activeCell="A2" sqref="A2:M31"/>
      <selection pane="topRight" activeCell="A2" sqref="A2:M31"/>
      <selection pane="bottomLeft" activeCell="A2" sqref="A2:M31"/>
      <selection pane="bottomRight" activeCell="C38" sqref="C38"/>
    </sheetView>
  </sheetViews>
  <sheetFormatPr defaultRowHeight="15" x14ac:dyDescent="0.25"/>
  <cols>
    <col min="2" max="2" width="31.5703125" customWidth="1"/>
    <col min="3" max="3" width="21.7109375" customWidth="1"/>
    <col min="4" max="5" width="17.28515625" customWidth="1"/>
    <col min="6" max="6" width="15.7109375" customWidth="1"/>
    <col min="7" max="7" width="16.5703125" customWidth="1"/>
    <col min="8" max="8" width="17.7109375" customWidth="1"/>
    <col min="9" max="9" width="16.42578125" customWidth="1"/>
    <col min="10" max="10" width="15.42578125" customWidth="1"/>
    <col min="11" max="11" width="20.140625" customWidth="1"/>
    <col min="12" max="12" width="19.5703125" customWidth="1"/>
    <col min="13" max="13" width="34.5703125" customWidth="1"/>
    <col min="14" max="14" width="21.140625" hidden="1" customWidth="1"/>
    <col min="15" max="15" width="17.85546875" hidden="1" customWidth="1"/>
    <col min="16" max="16" width="23" hidden="1" customWidth="1"/>
    <col min="17" max="17" width="20.85546875" hidden="1" customWidth="1"/>
    <col min="18" max="18" width="9.140625" customWidth="1"/>
  </cols>
  <sheetData>
    <row r="1" spans="1:19" ht="45.75" customHeight="1" x14ac:dyDescent="0.25">
      <c r="A1" s="17" t="s">
        <v>0</v>
      </c>
      <c r="B1" s="17" t="s">
        <v>27</v>
      </c>
      <c r="C1" s="18" t="s">
        <v>28</v>
      </c>
      <c r="D1" s="18" t="s">
        <v>29</v>
      </c>
      <c r="E1" s="18" t="s">
        <v>30</v>
      </c>
      <c r="F1" s="18" t="s">
        <v>31</v>
      </c>
      <c r="G1" s="18" t="s">
        <v>32</v>
      </c>
      <c r="H1" s="18" t="s">
        <v>33</v>
      </c>
      <c r="I1" s="18" t="s">
        <v>34</v>
      </c>
      <c r="J1" s="18" t="s">
        <v>35</v>
      </c>
      <c r="K1" s="18" t="s">
        <v>48</v>
      </c>
      <c r="L1" s="18" t="s">
        <v>36</v>
      </c>
      <c r="M1" s="18" t="s">
        <v>40</v>
      </c>
      <c r="N1" s="19" t="s">
        <v>43</v>
      </c>
      <c r="O1" s="19" t="s">
        <v>44</v>
      </c>
      <c r="P1" s="19" t="s">
        <v>45</v>
      </c>
      <c r="Q1" s="19" t="s">
        <v>46</v>
      </c>
    </row>
    <row r="2" spans="1:19" x14ac:dyDescent="0.25">
      <c r="A2" s="4">
        <v>1</v>
      </c>
      <c r="B2" s="37" t="s">
        <v>1</v>
      </c>
      <c r="C2" s="5">
        <v>878.68799999999999</v>
      </c>
      <c r="D2" s="36">
        <v>542.48800000000006</v>
      </c>
      <c r="E2" s="5">
        <v>501.13799999999998</v>
      </c>
      <c r="F2" s="5">
        <v>56.569000000000003</v>
      </c>
      <c r="G2" s="20">
        <v>-11.579000000000001</v>
      </c>
      <c r="H2" s="20">
        <v>-32.994</v>
      </c>
      <c r="I2" s="20">
        <v>88.070999999999998</v>
      </c>
      <c r="J2" s="20">
        <v>51.781999999999996</v>
      </c>
      <c r="K2" s="20">
        <v>-8.9740000000000002</v>
      </c>
      <c r="L2" s="20">
        <v>60.308999999999997</v>
      </c>
      <c r="M2" s="20">
        <v>-21.414999999999999</v>
      </c>
      <c r="N2" s="20"/>
      <c r="O2" s="15">
        <f>Table25723[[#This Row],[Faiz gəlirləri
 (mln. manat)]]+Table25723[[#This Row],[Qeyri-faiz gəlirləri 
(mln. manat)]]-Table25723[[#This Row],[Faiz xərcləri
 (mln. manat)]]-Table25723[[#This Row],[Qeyri-faiz xərcləri 
(mln. manat)]]</f>
        <v>-32.994</v>
      </c>
      <c r="P2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2" s="20">
        <f>Table25723[[#This Row],[Xalis Əməliyyat Mənfəəti 
(mln. manat)]]-Table25723[[#This Row],[XƏM düstur]]</f>
        <v>0</v>
      </c>
    </row>
    <row r="3" spans="1:19" x14ac:dyDescent="0.25">
      <c r="A3" s="4">
        <v>2</v>
      </c>
      <c r="B3" s="37" t="s">
        <v>2</v>
      </c>
      <c r="C3" s="5">
        <v>417.53039999999999</v>
      </c>
      <c r="D3" s="5">
        <v>194.30535</v>
      </c>
      <c r="E3" s="5">
        <v>201.91112000000001</v>
      </c>
      <c r="F3" s="5">
        <v>87.588380000000001</v>
      </c>
      <c r="G3" s="5">
        <v>21.653970000000001</v>
      </c>
      <c r="H3" s="5">
        <v>19.35801</v>
      </c>
      <c r="I3" s="5">
        <v>33.938749999999999</v>
      </c>
      <c r="J3" s="5">
        <v>2.7581699999999998</v>
      </c>
      <c r="K3" s="5">
        <v>11.322699999999999</v>
      </c>
      <c r="L3" s="5">
        <v>23.14527</v>
      </c>
      <c r="M3" s="5">
        <v>-4.59659</v>
      </c>
      <c r="N3" s="20">
        <v>2.30063</v>
      </c>
      <c r="O3" s="15">
        <f>Table25723[[#This Row],[Faiz gəlirləri
 (mln. manat)]]+Table25723[[#This Row],[Qeyri-faiz gəlirləri 
(mln. manat)]]-Table25723[[#This Row],[Faiz xərcləri
 (mln. manat)]]-Table25723[[#This Row],[Qeyri-faiz xərcləri 
(mln. manat)]]</f>
        <v>19.358009999999997</v>
      </c>
      <c r="P3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3" s="20">
        <f>Table25723[[#This Row],[Xalis Əməliyyat Mənfəəti 
(mln. manat)]]-Table25723[[#This Row],[XƏM düstur]]</f>
        <v>0</v>
      </c>
    </row>
    <row r="4" spans="1:19" x14ac:dyDescent="0.25">
      <c r="A4" s="4">
        <v>3</v>
      </c>
      <c r="B4" s="37" t="s">
        <v>3</v>
      </c>
      <c r="C4" s="5">
        <v>496.19398999999999</v>
      </c>
      <c r="D4" s="5">
        <v>245.69514000000001</v>
      </c>
      <c r="E4" s="5">
        <v>236.83654999999999</v>
      </c>
      <c r="F4" s="5">
        <v>52.054110000000001</v>
      </c>
      <c r="G4" s="5">
        <v>5.3674099999999996</v>
      </c>
      <c r="H4" s="5">
        <f>4.04309-2.56903</f>
        <v>1.4740600000000001</v>
      </c>
      <c r="I4" s="5">
        <v>17.591170000000002</v>
      </c>
      <c r="J4" s="5">
        <v>16.525120000000001</v>
      </c>
      <c r="K4" s="5">
        <f>34.499+4.04309</f>
        <v>38.542090000000002</v>
      </c>
      <c r="L4" s="5">
        <v>38.13409</v>
      </c>
      <c r="M4" s="5">
        <v>-3.8933399999999998</v>
      </c>
      <c r="N4" s="20"/>
      <c r="O4" s="15">
        <f>Table25723[[#This Row],[Faiz gəlirləri
 (mln. manat)]]+Table25723[[#This Row],[Qeyri-faiz gəlirləri 
(mln. manat)]]-Table25723[[#This Row],[Faiz xərcləri
 (mln. manat)]]-Table25723[[#This Row],[Qeyri-faiz xərcləri 
(mln. manat)]]</f>
        <v>1.4740500000000054</v>
      </c>
      <c r="P4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9.9999999996214228E-6</v>
      </c>
      <c r="Q4" s="20">
        <f>Table25723[[#This Row],[Xalis Əməliyyat Mənfəəti 
(mln. manat)]]-Table25723[[#This Row],[XƏM düstur]]</f>
        <v>9.9999999947364415E-6</v>
      </c>
      <c r="R4" s="1"/>
      <c r="S4" s="1"/>
    </row>
    <row r="5" spans="1:19" x14ac:dyDescent="0.25">
      <c r="A5" s="4">
        <v>4</v>
      </c>
      <c r="B5" s="37" t="s">
        <v>4</v>
      </c>
      <c r="C5" s="5">
        <v>230.33006</v>
      </c>
      <c r="D5" s="36">
        <v>111.86229</v>
      </c>
      <c r="E5" s="5">
        <v>185.93005400000001</v>
      </c>
      <c r="F5" s="5">
        <v>26.401199999999999</v>
      </c>
      <c r="G5" s="5">
        <v>-12.553668</v>
      </c>
      <c r="H5" s="5">
        <f>Table25723[[#This Row],[Xalis Mənfəət
 (mln. manat)]]+Table25723[[#This Row],[Aktivlər üzrə mümkün zərərin 
ödənilməsi üçün ehtiyat ayırmaları 
(mln. manat)]]</f>
        <v>-9.8749470200000005</v>
      </c>
      <c r="I5" s="5">
        <v>8.7093306500000001</v>
      </c>
      <c r="J5" s="5">
        <v>11.303794999999999</v>
      </c>
      <c r="K5" s="5">
        <f>6.954759+1.22485079</f>
        <v>8.1796097900000007</v>
      </c>
      <c r="L5" s="5">
        <f>1.22485079+14.23524401</f>
        <v>15.4600948</v>
      </c>
      <c r="M5" s="5">
        <v>2.67872098</v>
      </c>
      <c r="N5" s="20"/>
      <c r="O5" s="15">
        <f>Table25723[[#This Row],[Faiz gəlirləri
 (mln. manat)]]+Table25723[[#This Row],[Qeyri-faiz gəlirləri 
(mln. manat)]]-Table25723[[#This Row],[Faiz xərcləri
 (mln. manat)]]-Table25723[[#This Row],[Qeyri-faiz xərcləri 
(mln. manat)]]</f>
        <v>-9.8749493600000005</v>
      </c>
      <c r="P5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4.4408920985006262E-16</v>
      </c>
      <c r="Q5" s="20">
        <f>Table25723[[#This Row],[Xalis Əməliyyat Mənfəəti 
(mln. manat)]]-Table25723[[#This Row],[XƏM düstur]]</f>
        <v>2.3399999999895726E-6</v>
      </c>
      <c r="R5" s="1"/>
      <c r="S5" s="1"/>
    </row>
    <row r="6" spans="1:19" x14ac:dyDescent="0.25">
      <c r="A6" s="4">
        <v>5</v>
      </c>
      <c r="B6" s="37" t="s">
        <v>5</v>
      </c>
      <c r="C6" s="5">
        <v>581.11009000000001</v>
      </c>
      <c r="D6" s="5">
        <v>428.56567000000001</v>
      </c>
      <c r="E6" s="5">
        <v>307.95105999999998</v>
      </c>
      <c r="F6" s="5">
        <v>142.52997999999999</v>
      </c>
      <c r="G6" s="5">
        <v>6.6549999999999998E-2</v>
      </c>
      <c r="H6" s="5">
        <v>-5.7831999999999999</v>
      </c>
      <c r="I6" s="5">
        <v>40.357990000000001</v>
      </c>
      <c r="J6" s="5">
        <v>25.045200000000001</v>
      </c>
      <c r="K6" s="5">
        <v>5.1923000000000004</v>
      </c>
      <c r="L6" s="5">
        <v>26.28829</v>
      </c>
      <c r="M6" s="5">
        <v>-6.7073200000000002</v>
      </c>
      <c r="N6" s="20">
        <v>0.85757000000000005</v>
      </c>
      <c r="O6" s="15">
        <f>Table25723[[#This Row],[Faiz gəlirləri
 (mln. manat)]]+Table25723[[#This Row],[Qeyri-faiz gəlirləri 
(mln. manat)]]-Table25723[[#This Row],[Faiz xərcləri
 (mln. manat)]]-Table25723[[#This Row],[Qeyri-faiz xərcləri 
(mln. manat)]]</f>
        <v>-5.7831999999999972</v>
      </c>
      <c r="P6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6" s="20">
        <f>Table25723[[#This Row],[Xalis Əməliyyat Mənfəəti 
(mln. manat)]]-Table25723[[#This Row],[XƏM düstur]]</f>
        <v>0</v>
      </c>
      <c r="R6" s="1"/>
      <c r="S6" s="1"/>
    </row>
    <row r="7" spans="1:19" x14ac:dyDescent="0.25">
      <c r="A7" s="4">
        <v>6</v>
      </c>
      <c r="B7" s="37" t="s">
        <v>6</v>
      </c>
      <c r="C7" s="5">
        <v>368.30698799999999</v>
      </c>
      <c r="D7" s="5">
        <v>165.62024</v>
      </c>
      <c r="E7" s="5">
        <v>200.32448600000001</v>
      </c>
      <c r="F7" s="5">
        <v>53.468057000000002</v>
      </c>
      <c r="G7" s="5">
        <v>0.16905500000000001</v>
      </c>
      <c r="H7" s="5">
        <f>Table25723[[#This Row],[Xalis Mənfəət
 (mln. manat)]]+Table25723[[#This Row],[Aktivlər üzrə mümkün zərərin 
ödənilməsi üçün ehtiyat ayırmaları 
(mln. manat)]]+Table25723[[#This Row],[Mənfəət vergisi]]</f>
        <v>-1.1620239999999999</v>
      </c>
      <c r="I7" s="5">
        <v>17.896630999999999</v>
      </c>
      <c r="J7" s="5">
        <v>7.6034689999999996</v>
      </c>
      <c r="K7" s="5">
        <f>0.07906+10.745592</f>
        <v>10.824652</v>
      </c>
      <c r="L7" s="5">
        <f>3.33901+18.940829</f>
        <v>22.279839000000003</v>
      </c>
      <c r="M7" s="5">
        <v>-1.440885</v>
      </c>
      <c r="N7" s="20">
        <v>0.109806</v>
      </c>
      <c r="O7" s="15">
        <f>Table25723[[#This Row],[Faiz gəlirləri
 (mln. manat)]]+Table25723[[#This Row],[Qeyri-faiz gəlirləri 
(mln. manat)]]-Table25723[[#This Row],[Faiz xərcləri
 (mln. manat)]]-Table25723[[#This Row],[Qeyri-faiz xərcləri 
(mln. manat)]]</f>
        <v>-1.1620250000000034</v>
      </c>
      <c r="P7" s="42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7" s="43">
        <f>Table25723[[#This Row],[Xalis Əməliyyat Mənfəəti 
(mln. manat)]]-Table25723[[#This Row],[XƏM düstur]]</f>
        <v>1.000000003470447E-6</v>
      </c>
      <c r="R7" s="1"/>
      <c r="S7" s="1"/>
    </row>
    <row r="8" spans="1:19" x14ac:dyDescent="0.25">
      <c r="A8" s="4">
        <v>7</v>
      </c>
      <c r="B8" s="37" t="s">
        <v>26</v>
      </c>
      <c r="C8" s="5">
        <v>7932.7709999999997</v>
      </c>
      <c r="D8" s="5">
        <v>1923.0329999999999</v>
      </c>
      <c r="E8" s="5">
        <f>412.989+2824.155+842.708</f>
        <v>4079.8520000000003</v>
      </c>
      <c r="F8" s="5">
        <v>1161.5260000000001</v>
      </c>
      <c r="G8" s="5">
        <v>425.84100000000001</v>
      </c>
      <c r="H8" s="5">
        <v>295.54700000000003</v>
      </c>
      <c r="I8" s="5">
        <v>415.1</v>
      </c>
      <c r="J8" s="5">
        <v>118.386</v>
      </c>
      <c r="K8" s="5">
        <v>116.06</v>
      </c>
      <c r="L8" s="5">
        <v>117.22799999999999</v>
      </c>
      <c r="M8" s="5">
        <v>-130.29400000000001</v>
      </c>
      <c r="N8" s="20"/>
      <c r="O8" s="15">
        <f>Table25723[[#This Row],[Faiz gəlirləri
 (mln. manat)]]+Table25723[[#This Row],[Qeyri-faiz gəlirləri 
(mln. manat)]]-Table25723[[#This Row],[Faiz xərcləri
 (mln. manat)]]-Table25723[[#This Row],[Qeyri-faiz xərcləri 
(mln. manat)]]</f>
        <v>295.54600000000011</v>
      </c>
      <c r="P8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-2.8421709430404007E-14</v>
      </c>
      <c r="Q8" s="20">
        <f>Table25723[[#This Row],[Xalis Əməliyyat Mənfəəti 
(mln. manat)]]-Table25723[[#This Row],[XƏM düstur]]</f>
        <v>9.9999999991950972E-4</v>
      </c>
      <c r="R8" s="1"/>
      <c r="S8" s="1"/>
    </row>
    <row r="9" spans="1:19" x14ac:dyDescent="0.25">
      <c r="A9" s="4">
        <v>8</v>
      </c>
      <c r="B9" s="37" t="s">
        <v>7</v>
      </c>
      <c r="C9" s="5">
        <v>822.31155000000001</v>
      </c>
      <c r="D9" s="5">
        <v>285.94995999999998</v>
      </c>
      <c r="E9" s="5">
        <v>558.36017000000004</v>
      </c>
      <c r="F9" s="5">
        <v>92.029529999999994</v>
      </c>
      <c r="G9" s="5">
        <v>3.94563</v>
      </c>
      <c r="H9" s="5">
        <v>1.7909600000000001</v>
      </c>
      <c r="I9" s="5">
        <v>24.88805</v>
      </c>
      <c r="J9" s="5">
        <v>13.35</v>
      </c>
      <c r="K9" s="5">
        <v>2.6983000000000001</v>
      </c>
      <c r="L9" s="5">
        <v>12.44524</v>
      </c>
      <c r="M9" s="5">
        <v>-3.1668500000000002</v>
      </c>
      <c r="N9" s="20">
        <v>1.0121899999999999</v>
      </c>
      <c r="O9" s="15">
        <f>Table25723[[#This Row],[Faiz gəlirləri
 (mln. manat)]]+Table25723[[#This Row],[Qeyri-faiz gəlirləri 
(mln. manat)]]-Table25723[[#This Row],[Faiz xərcləri
 (mln. manat)]]-Table25723[[#This Row],[Qeyri-faiz xərcləri 
(mln. manat)]]</f>
        <v>1.7911099999999998</v>
      </c>
      <c r="P9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9.9999999996214228E-6</v>
      </c>
      <c r="Q9" s="20">
        <f>Table25723[[#This Row],[Xalis Əməliyyat Mənfəəti 
(mln. manat)]]-Table25723[[#This Row],[XƏM düstur]]</f>
        <v>-1.4999999999965041E-4</v>
      </c>
      <c r="R9" s="1"/>
      <c r="S9" s="1"/>
    </row>
    <row r="10" spans="1:19" x14ac:dyDescent="0.25">
      <c r="A10" s="4">
        <v>9</v>
      </c>
      <c r="B10" s="37" t="s">
        <v>8</v>
      </c>
      <c r="C10" s="5">
        <v>167.6371</v>
      </c>
      <c r="D10" s="5">
        <v>99.005899999999997</v>
      </c>
      <c r="E10" s="5">
        <f>26.2642+28.1906</f>
        <v>54.454799999999999</v>
      </c>
      <c r="F10" s="5">
        <v>64.214200000000005</v>
      </c>
      <c r="G10" s="5">
        <v>5.1821999999999999</v>
      </c>
      <c r="H10" s="5">
        <v>5.7853000000000003</v>
      </c>
      <c r="I10" s="5">
        <v>12.085000000000001</v>
      </c>
      <c r="J10" s="5">
        <v>2.72</v>
      </c>
      <c r="K10" s="5">
        <v>1.4249000000000001</v>
      </c>
      <c r="L10" s="5">
        <v>5.0045999999999999</v>
      </c>
      <c r="M10" s="5">
        <v>-0.69279999999999997</v>
      </c>
      <c r="N10" s="20">
        <v>1.2969999999999999</v>
      </c>
      <c r="O10" s="15">
        <f>Table25723[[#This Row],[Faiz gəlirləri
 (mln. manat)]]+Table25723[[#This Row],[Qeyri-faiz gəlirləri 
(mln. manat)]]-Table25723[[#This Row],[Faiz xərcləri
 (mln. manat)]]-Table25723[[#This Row],[Qeyri-faiz xərcləri 
(mln. manat)]]</f>
        <v>5.7853000000000012</v>
      </c>
      <c r="P10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1.0999999999994348E-3</v>
      </c>
      <c r="Q10" s="20">
        <f>Table25723[[#This Row],[Xalis Əməliyyat Mənfəəti 
(mln. manat)]]-Table25723[[#This Row],[XƏM düstur]]</f>
        <v>0</v>
      </c>
      <c r="R10" s="1"/>
      <c r="S10" s="1"/>
    </row>
    <row r="11" spans="1:19" x14ac:dyDescent="0.25">
      <c r="A11" s="4">
        <v>10</v>
      </c>
      <c r="B11" s="37" t="s">
        <v>9</v>
      </c>
      <c r="C11" s="5">
        <v>314.77300000000002</v>
      </c>
      <c r="D11" s="20">
        <v>175.23099999999999</v>
      </c>
      <c r="E11" s="5">
        <v>123.66500000000001</v>
      </c>
      <c r="F11" s="5">
        <v>55.405999999999999</v>
      </c>
      <c r="G11" s="5">
        <v>0.70399999999999996</v>
      </c>
      <c r="H11" s="5">
        <v>1.43</v>
      </c>
      <c r="I11" s="5">
        <v>19.068999999999999</v>
      </c>
      <c r="J11" s="5">
        <v>10.887</v>
      </c>
      <c r="K11" s="5">
        <v>6.5880000000000001</v>
      </c>
      <c r="L11" s="5">
        <v>13.339</v>
      </c>
      <c r="M11" s="5">
        <v>0.72599999999999998</v>
      </c>
      <c r="N11" s="20"/>
      <c r="O11" s="15">
        <f>Table25723[[#This Row],[Faiz gəlirləri
 (mln. manat)]]+Table25723[[#This Row],[Qeyri-faiz gəlirləri 
(mln. manat)]]-Table25723[[#This Row],[Faiz xərcləri
 (mln. manat)]]-Table25723[[#This Row],[Qeyri-faiz xərcləri 
(mln. manat)]]</f>
        <v>1.4309999999999992</v>
      </c>
      <c r="P11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1" s="20">
        <f>Table25723[[#This Row],[Xalis Əməliyyat Mənfəəti 
(mln. manat)]]-Table25723[[#This Row],[XƏM düstur]]</f>
        <v>-9.9999999999922373E-4</v>
      </c>
      <c r="R11" s="1"/>
      <c r="S11" s="1"/>
    </row>
    <row r="12" spans="1:19" x14ac:dyDescent="0.25">
      <c r="A12" s="4">
        <v>11</v>
      </c>
      <c r="B12" s="37" t="s">
        <v>10</v>
      </c>
      <c r="C12" s="5">
        <v>110.44147005000001</v>
      </c>
      <c r="D12" s="5">
        <v>3.5776611300000001</v>
      </c>
      <c r="E12" s="5">
        <v>8.4592156000000003</v>
      </c>
      <c r="F12" s="5">
        <v>70.671342289999998</v>
      </c>
      <c r="G12" s="5">
        <v>2.1415324299999998</v>
      </c>
      <c r="H12" s="5">
        <f>Table25723[[#This Row],[Xalis Mənfəət
 (mln. manat)]]+Table25723[[#This Row],[Aktivlər üzrə mümkün zərərin 
ödənilməsi üçün ehtiyat ayırmaları 
(mln. manat)]]</f>
        <v>1.62062968</v>
      </c>
      <c r="I12" s="5">
        <v>2.8730486700000002</v>
      </c>
      <c r="J12" s="5">
        <v>0.11228534</v>
      </c>
      <c r="K12" s="5">
        <f>-0.06179507+0.33710007+0.28627193+0.00260857+0.009467</f>
        <v>0.57365250000000001</v>
      </c>
      <c r="L12" s="5">
        <f>0.10887746+1.593303261</f>
        <v>1.702180721</v>
      </c>
      <c r="M12" s="5">
        <v>-0.52090274999999997</v>
      </c>
      <c r="N12" s="20">
        <f>0.01294687-0.0013479</f>
        <v>1.159897E-2</v>
      </c>
      <c r="O12" s="15">
        <f>Table25723[[#This Row],[Faiz gəlirləri
 (mln. manat)]]+Table25723[[#This Row],[Qeyri-faiz gəlirləri 
(mln. manat)]]-Table25723[[#This Row],[Faiz xərcləri
 (mln. manat)]]-Table25723[[#This Row],[Qeyri-faiz xərcləri 
(mln. manat)]]</f>
        <v>1.6322351090000002</v>
      </c>
      <c r="P12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1.1598969999999889E-2</v>
      </c>
      <c r="Q12" s="20">
        <f>Table25723[[#This Row],[Xalis Əməliyyat Mənfəəti 
(mln. manat)]]-Table25723[[#This Row],[XƏM düstur]]</f>
        <v>-1.1605429000000278E-2</v>
      </c>
      <c r="R12" s="1"/>
      <c r="S12" s="1"/>
    </row>
    <row r="13" spans="1:19" x14ac:dyDescent="0.25">
      <c r="A13" s="4">
        <v>12</v>
      </c>
      <c r="B13" s="37" t="s">
        <v>37</v>
      </c>
      <c r="C13" s="5">
        <v>300.07195999999999</v>
      </c>
      <c r="D13" s="36">
        <v>200.40397999999999</v>
      </c>
      <c r="E13" s="5">
        <v>159.24204</v>
      </c>
      <c r="F13" s="5">
        <v>39.945590000000003</v>
      </c>
      <c r="G13" s="5">
        <v>3.4729999999999999</v>
      </c>
      <c r="H13" s="5">
        <f>Table25723[[#This Row],[Xalis Mənfəət
 (mln. manat)]]+Table25723[[#This Row],[Aktivlər üzrə mümkün zərərin 
ödənilməsi üçün ehtiyat ayırmaları 
(mln. manat)]]</f>
        <v>-26.807000000000002</v>
      </c>
      <c r="I13" s="5">
        <v>41.322000000000003</v>
      </c>
      <c r="J13" s="5">
        <v>14.432</v>
      </c>
      <c r="K13" s="5">
        <v>3.3330000000000002</v>
      </c>
      <c r="L13" s="5">
        <v>57.03</v>
      </c>
      <c r="M13" s="5">
        <v>-30.28</v>
      </c>
      <c r="N13" s="20"/>
      <c r="O13" s="15">
        <f>Table25723[[#This Row],[Faiz gəlirləri
 (mln. manat)]]+Table25723[[#This Row],[Qeyri-faiz gəlirləri 
(mln. manat)]]-Table25723[[#This Row],[Faiz xərcləri
 (mln. manat)]]-Table25723[[#This Row],[Qeyri-faiz xərcləri 
(mln. manat)]]</f>
        <v>-26.807000000000002</v>
      </c>
      <c r="P13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3" s="20">
        <f>Table25723[[#This Row],[Xalis Əməliyyat Mənfəəti 
(mln. manat)]]-Table25723[[#This Row],[XƏM düstur]]</f>
        <v>0</v>
      </c>
      <c r="R13" s="1"/>
      <c r="S13" s="1"/>
    </row>
    <row r="14" spans="1:19" x14ac:dyDescent="0.25">
      <c r="A14" s="4">
        <v>13</v>
      </c>
      <c r="B14" s="37" t="s">
        <v>11</v>
      </c>
      <c r="C14" s="5">
        <v>983.09799999999996</v>
      </c>
      <c r="D14" s="5">
        <v>343.63</v>
      </c>
      <c r="E14" s="5">
        <v>715.47500000000002</v>
      </c>
      <c r="F14" s="5">
        <v>56.767000000000003</v>
      </c>
      <c r="G14" s="5">
        <v>2.1539999999999999</v>
      </c>
      <c r="H14" s="5">
        <v>9.1609999999999996</v>
      </c>
      <c r="I14" s="5">
        <v>42.46</v>
      </c>
      <c r="J14" s="5">
        <v>17.838999999999999</v>
      </c>
      <c r="K14" s="5">
        <v>26.59</v>
      </c>
      <c r="L14" s="5">
        <v>42.057000000000002</v>
      </c>
      <c r="M14" s="5">
        <v>7.0069999999999997</v>
      </c>
      <c r="N14" s="20"/>
      <c r="O14" s="15">
        <f>Table25723[[#This Row],[Faiz gəlirləri
 (mln. manat)]]+Table25723[[#This Row],[Qeyri-faiz gəlirləri 
(mln. manat)]]-Table25723[[#This Row],[Faiz xərcləri
 (mln. manat)]]-Table25723[[#This Row],[Qeyri-faiz xərcləri 
(mln. manat)]]</f>
        <v>9.1539999999999964</v>
      </c>
      <c r="P14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4" s="20">
        <f>Table25723[[#This Row],[Xalis Əməliyyat Mənfəəti 
(mln. manat)]]-Table25723[[#This Row],[XƏM düstur]]</f>
        <v>7.0000000000032259E-3</v>
      </c>
      <c r="R14" s="1"/>
      <c r="S14" s="1"/>
    </row>
    <row r="15" spans="1:19" x14ac:dyDescent="0.25">
      <c r="A15" s="4">
        <v>14</v>
      </c>
      <c r="B15" s="37" t="s">
        <v>12</v>
      </c>
      <c r="C15" s="5">
        <v>135.30708999999999</v>
      </c>
      <c r="D15" s="36">
        <v>49.401969999999999</v>
      </c>
      <c r="E15" s="5">
        <v>58.723680000000002</v>
      </c>
      <c r="F15" s="5">
        <v>54.96987</v>
      </c>
      <c r="G15" s="5">
        <v>-250.47816</v>
      </c>
      <c r="H15" s="5">
        <f>-30.91051-0.80895</f>
        <v>-31.719459999999998</v>
      </c>
      <c r="I15" s="5">
        <v>7.8056999999999999</v>
      </c>
      <c r="J15" s="5">
        <v>8.6146499999999993</v>
      </c>
      <c r="K15" s="5">
        <v>-5.5244400000000002</v>
      </c>
      <c r="L15" s="5">
        <f>24.57712+0.76764</f>
        <v>25.344760000000001</v>
      </c>
      <c r="M15" s="5">
        <v>218.8</v>
      </c>
      <c r="N15" s="20"/>
      <c r="O15" s="15">
        <f>Table25723[[#This Row],[Faiz gəlirləri
 (mln. manat)]]+Table25723[[#This Row],[Qeyri-faiz gəlirləri 
(mln. manat)]]-Table25723[[#This Row],[Faiz xərcləri
 (mln. manat)]]-Table25723[[#This Row],[Qeyri-faiz xərcləri 
(mln. manat)]]</f>
        <v>-31.678150000000002</v>
      </c>
      <c r="P15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4.1300000000006776E-2</v>
      </c>
      <c r="Q15" s="20">
        <f>Table25723[[#This Row],[Xalis Əməliyyat Mənfəəti 
(mln. manat)]]-Table25723[[#This Row],[XƏM düstur]]</f>
        <v>-4.1309999999995739E-2</v>
      </c>
      <c r="R15" s="1"/>
      <c r="S15" s="1"/>
    </row>
    <row r="16" spans="1:19" x14ac:dyDescent="0.25">
      <c r="A16" s="4">
        <v>15</v>
      </c>
      <c r="B16" s="37" t="s">
        <v>13</v>
      </c>
      <c r="C16" s="5">
        <v>395.20400000000001</v>
      </c>
      <c r="D16" s="5">
        <v>222.18799999999999</v>
      </c>
      <c r="E16" s="5">
        <v>233.14699999999999</v>
      </c>
      <c r="F16" s="5">
        <v>119.348</v>
      </c>
      <c r="G16" s="5">
        <v>-23.754999999999999</v>
      </c>
      <c r="H16" s="5">
        <f>Table25723[[#This Row],[Xalis Mənfəət
 (mln. manat)]]+Table25723[[#This Row],[Aktivlər üzrə mümkün zərərin 
ödənilməsi üçün ehtiyat ayırmaları 
(mln. manat)]]</f>
        <v>1.2330000000000005</v>
      </c>
      <c r="I16" s="5">
        <v>31.707999999999998</v>
      </c>
      <c r="J16" s="5">
        <v>8.875</v>
      </c>
      <c r="K16" s="5">
        <v>12.789</v>
      </c>
      <c r="L16" s="5">
        <f>8.262+26.128</f>
        <v>34.39</v>
      </c>
      <c r="M16" s="5">
        <v>24.988</v>
      </c>
      <c r="N16" s="20"/>
      <c r="O16" s="15">
        <f>Table25723[[#This Row],[Faiz gəlirləri
 (mln. manat)]]+Table25723[[#This Row],[Qeyri-faiz gəlirləri 
(mln. manat)]]-Table25723[[#This Row],[Faiz xərcləri
 (mln. manat)]]-Table25723[[#This Row],[Qeyri-faiz xərcləri 
(mln. manat)]]</f>
        <v>1.2319999999999993</v>
      </c>
      <c r="P16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6" s="20">
        <f>Table25723[[#This Row],[Xalis Əməliyyat Mənfəəti 
(mln. manat)]]-Table25723[[#This Row],[XƏM düstur]]</f>
        <v>1.0000000000012221E-3</v>
      </c>
      <c r="R16" s="1"/>
      <c r="S16" s="1"/>
    </row>
    <row r="17" spans="1:19" x14ac:dyDescent="0.25">
      <c r="A17" s="4">
        <v>16</v>
      </c>
      <c r="B17" s="37" t="s">
        <v>25</v>
      </c>
      <c r="C17" s="5">
        <v>191.20080999999999</v>
      </c>
      <c r="D17" s="5">
        <v>146.11057</v>
      </c>
      <c r="E17" s="5">
        <v>70.461010000000002</v>
      </c>
      <c r="F17" s="5">
        <v>61.34384</v>
      </c>
      <c r="G17" s="5">
        <v>1.2895000000000001</v>
      </c>
      <c r="H17" s="5">
        <v>6.78742</v>
      </c>
      <c r="I17" s="5">
        <v>8.8884000000000007</v>
      </c>
      <c r="J17" s="5">
        <v>4.0246300000000002</v>
      </c>
      <c r="K17" s="5">
        <v>9.2084499999999991</v>
      </c>
      <c r="L17" s="5">
        <v>7.2847999999999997</v>
      </c>
      <c r="M17" s="5">
        <v>5.4979199999999997</v>
      </c>
      <c r="N17" s="20"/>
      <c r="O17" s="15">
        <f>Table25723[[#This Row],[Faiz gəlirləri
 (mln. manat)]]+Table25723[[#This Row],[Qeyri-faiz gəlirləri 
(mln. manat)]]-Table25723[[#This Row],[Faiz xərcləri
 (mln. manat)]]-Table25723[[#This Row],[Qeyri-faiz xərcləri 
(mln. manat)]]</f>
        <v>6.78742</v>
      </c>
      <c r="P17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7" s="20">
        <f>Table25723[[#This Row],[Xalis Əməliyyat Mənfəəti 
(mln. manat)]]-Table25723[[#This Row],[XƏM düstur]]</f>
        <v>0</v>
      </c>
      <c r="R17" s="1"/>
      <c r="S17" s="1"/>
    </row>
    <row r="18" spans="1:19" x14ac:dyDescent="0.25">
      <c r="A18" s="4">
        <v>17</v>
      </c>
      <c r="B18" s="4" t="s">
        <v>14</v>
      </c>
      <c r="C18" s="5">
        <v>3716.48</v>
      </c>
      <c r="D18" s="5">
        <v>1500.8879999999999</v>
      </c>
      <c r="E18" s="5">
        <v>2948.259</v>
      </c>
      <c r="F18" s="5">
        <v>371.887</v>
      </c>
      <c r="G18" s="5">
        <v>98.052999999999997</v>
      </c>
      <c r="H18" s="5">
        <v>223.238</v>
      </c>
      <c r="I18" s="5">
        <v>321.56200000000001</v>
      </c>
      <c r="J18" s="5">
        <v>75.712999999999994</v>
      </c>
      <c r="K18" s="5">
        <v>136.851</v>
      </c>
      <c r="L18" s="5">
        <v>159.46199999999999</v>
      </c>
      <c r="M18" s="5">
        <v>93.411000000000001</v>
      </c>
      <c r="N18" s="20">
        <v>31.773</v>
      </c>
      <c r="O18" s="15">
        <f>Table25723[[#This Row],[Faiz gəlirləri
 (mln. manat)]]+Table25723[[#This Row],[Qeyri-faiz gəlirləri 
(mln. manat)]]-Table25723[[#This Row],[Faiz xərcləri
 (mln. manat)]]-Table25723[[#This Row],[Qeyri-faiz xərcləri 
(mln. manat)]]</f>
        <v>223.23800000000006</v>
      </c>
      <c r="P18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-1.0000000000012221E-3</v>
      </c>
      <c r="Q18" s="20">
        <f>Table25723[[#This Row],[Xalis Əməliyyat Mənfəəti 
(mln. manat)]]-Table25723[[#This Row],[XƏM düstur]]</f>
        <v>0</v>
      </c>
      <c r="R18" s="1"/>
      <c r="S18" s="1"/>
    </row>
    <row r="19" spans="1:19" x14ac:dyDescent="0.25">
      <c r="A19" s="4">
        <v>18</v>
      </c>
      <c r="B19" s="4" t="s">
        <v>15</v>
      </c>
      <c r="C19" s="5">
        <v>551.65099999999995</v>
      </c>
      <c r="D19" s="5">
        <v>371.63799999999998</v>
      </c>
      <c r="E19" s="5">
        <v>280.779</v>
      </c>
      <c r="F19" s="5">
        <v>79.986999999999995</v>
      </c>
      <c r="G19" s="5">
        <v>1.43021</v>
      </c>
      <c r="H19" s="5">
        <f>Table25723[[#This Row],[Xalis Mənfəət
 (mln. manat)]]+6.05471</f>
        <v>7.4849199999999998</v>
      </c>
      <c r="I19" s="5">
        <f>40.88723+1.11849</f>
        <v>42.005720000000004</v>
      </c>
      <c r="J19" s="5">
        <v>25.670500000000001</v>
      </c>
      <c r="K19" s="5">
        <f>16.65244+2.76108</f>
        <v>19.413519999999998</v>
      </c>
      <c r="L19" s="5">
        <f>2.92142+14.37789+10.96451</f>
        <v>28.263820000000003</v>
      </c>
      <c r="M19" s="5">
        <v>6.05471</v>
      </c>
      <c r="N19" s="20"/>
      <c r="O19" s="15">
        <f>Table25723[[#This Row],[Faiz gəlirləri
 (mln. manat)]]+Table25723[[#This Row],[Qeyri-faiz gəlirləri 
(mln. manat)]]-Table25723[[#This Row],[Faiz xərcləri
 (mln. manat)]]-Table25723[[#This Row],[Qeyri-faiz xərcləri 
(mln. manat)]]</f>
        <v>7.4849199999999954</v>
      </c>
      <c r="P19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9" s="20">
        <f>Table25723[[#This Row],[Xalis Əməliyyat Mənfəəti 
(mln. manat)]]-Table25723[[#This Row],[XƏM düstur]]</f>
        <v>0</v>
      </c>
      <c r="R19" s="1"/>
      <c r="S19" s="1"/>
    </row>
    <row r="20" spans="1:19" x14ac:dyDescent="0.25">
      <c r="A20" s="4">
        <v>19</v>
      </c>
      <c r="B20" s="4" t="s">
        <v>16</v>
      </c>
      <c r="C20" s="5">
        <v>196.54107999999999</v>
      </c>
      <c r="D20" s="5">
        <v>64.854569999999995</v>
      </c>
      <c r="E20" s="5">
        <v>75.508939999999996</v>
      </c>
      <c r="F20" s="5">
        <v>78.183920000000001</v>
      </c>
      <c r="G20" s="5">
        <v>5.4289100000000001</v>
      </c>
      <c r="H20" s="5">
        <v>6.9614700000000003</v>
      </c>
      <c r="I20" s="5">
        <v>6.9599599999999997</v>
      </c>
      <c r="J20" s="5">
        <v>0.43330999999999997</v>
      </c>
      <c r="K20" s="5">
        <v>4.0234899999999998</v>
      </c>
      <c r="L20" s="5">
        <v>3.58866</v>
      </c>
      <c r="M20" s="5">
        <v>0.11014</v>
      </c>
      <c r="N20" s="20">
        <v>1.42242</v>
      </c>
      <c r="O20" s="15">
        <f>Table25723[[#This Row],[Faiz gəlirləri
 (mln. manat)]]+Table25723[[#This Row],[Qeyri-faiz gəlirləri 
(mln. manat)]]-Table25723[[#This Row],[Faiz xərcləri
 (mln. manat)]]-Table25723[[#This Row],[Qeyri-faiz xərcləri 
(mln. manat)]]</f>
        <v>6.961479999999999</v>
      </c>
      <c r="P20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20" s="20">
        <f>Table25723[[#This Row],[Xalis Əməliyyat Mənfəəti 
(mln. manat)]]-Table25723[[#This Row],[XƏM düstur]]</f>
        <v>-9.9999999987332444E-6</v>
      </c>
      <c r="R20" s="1"/>
      <c r="S20" s="1"/>
    </row>
    <row r="21" spans="1:19" x14ac:dyDescent="0.25">
      <c r="A21" s="4">
        <v>20</v>
      </c>
      <c r="B21" s="6" t="s">
        <v>17</v>
      </c>
      <c r="C21" s="5">
        <v>283.37599999999998</v>
      </c>
      <c r="D21" s="36">
        <v>204.46899999999999</v>
      </c>
      <c r="E21" s="5">
        <v>106.426</v>
      </c>
      <c r="F21" s="5">
        <v>58.103000000000002</v>
      </c>
      <c r="G21" s="5">
        <v>1.1496999999999999</v>
      </c>
      <c r="H21" s="5">
        <f>Table25723[[#This Row],[Xalis Mənfəət
 (mln. manat)]]+Table25723[[#This Row],[Aktivlər üzrə mümkün zərərin 
ödənilməsi üçün ehtiyat ayırmaları 
(mln. manat)]]</f>
        <v>2.2736999999999998</v>
      </c>
      <c r="I21" s="5">
        <v>17.571000000000002</v>
      </c>
      <c r="J21" s="20">
        <v>11.023</v>
      </c>
      <c r="K21" s="5">
        <v>3.3860000000000001</v>
      </c>
      <c r="L21" s="5">
        <v>7.66</v>
      </c>
      <c r="M21" s="5">
        <v>1.1240000000000001</v>
      </c>
      <c r="N21" s="20"/>
      <c r="O21" s="15">
        <f>Table25723[[#This Row],[Faiz gəlirləri
 (mln. manat)]]+Table25723[[#This Row],[Qeyri-faiz gəlirləri 
(mln. manat)]]-Table25723[[#This Row],[Faiz xərcləri
 (mln. manat)]]-Table25723[[#This Row],[Qeyri-faiz xərcləri 
(mln. manat)]]</f>
        <v>2.2740000000000009</v>
      </c>
      <c r="P21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2.2204460492503131E-16</v>
      </c>
      <c r="Q21" s="20">
        <f>Table25723[[#This Row],[Xalis Əməliyyat Mənfəəti 
(mln. manat)]]-Table25723[[#This Row],[XƏM düstur]]</f>
        <v>-3.0000000000107718E-4</v>
      </c>
      <c r="R21" s="1"/>
      <c r="S21" s="1"/>
    </row>
    <row r="22" spans="1:19" x14ac:dyDescent="0.25">
      <c r="A22" s="4">
        <v>21</v>
      </c>
      <c r="B22" s="6" t="s">
        <v>38</v>
      </c>
      <c r="C22" s="5">
        <v>417.04018000000002</v>
      </c>
      <c r="D22" s="5">
        <v>282.71305000000001</v>
      </c>
      <c r="E22" s="5">
        <v>228.66605000000001</v>
      </c>
      <c r="F22" s="5">
        <v>65.672600000000003</v>
      </c>
      <c r="G22" s="5">
        <v>-135.20063999999999</v>
      </c>
      <c r="H22" s="5">
        <v>36.95532</v>
      </c>
      <c r="I22" s="5">
        <v>68.136790000000005</v>
      </c>
      <c r="J22" s="5">
        <v>15.50811</v>
      </c>
      <c r="K22" s="5">
        <v>7.6892100000000001</v>
      </c>
      <c r="L22" s="5">
        <v>23.362570000000002</v>
      </c>
      <c r="M22" s="5">
        <v>172.15595999999999</v>
      </c>
      <c r="N22" s="20"/>
      <c r="O22" s="15">
        <f>Table25723[[#This Row],[Faiz gəlirləri
 (mln. manat)]]+Table25723[[#This Row],[Qeyri-faiz gəlirləri 
(mln. manat)]]-Table25723[[#This Row],[Faiz xərcləri
 (mln. manat)]]-Table25723[[#This Row],[Qeyri-faiz xərcləri 
(mln. manat)]]</f>
        <v>36.95532</v>
      </c>
      <c r="P22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22" s="20">
        <f>Table25723[[#This Row],[Xalis Əməliyyat Mənfəəti 
(mln. manat)]]-Table25723[[#This Row],[XƏM düstur]]</f>
        <v>0</v>
      </c>
      <c r="R22" s="1"/>
      <c r="S22" s="1"/>
    </row>
    <row r="23" spans="1:19" x14ac:dyDescent="0.25">
      <c r="A23" s="4">
        <v>22</v>
      </c>
      <c r="B23" s="6" t="s">
        <v>18</v>
      </c>
      <c r="C23" s="5">
        <v>11.54299</v>
      </c>
      <c r="D23" s="20">
        <v>1.30339</v>
      </c>
      <c r="E23" s="5">
        <v>1.38246</v>
      </c>
      <c r="F23" s="5">
        <v>10.139810000000001</v>
      </c>
      <c r="G23" s="5">
        <v>2.5899999999999999E-3</v>
      </c>
      <c r="H23" s="5">
        <v>-0.11430999999999999</v>
      </c>
      <c r="I23" s="5">
        <v>0.63490000000000002</v>
      </c>
      <c r="J23" s="5">
        <v>2.0699999999999998E-3</v>
      </c>
      <c r="K23" s="5">
        <v>6.3009999999999997E-2</v>
      </c>
      <c r="L23" s="5">
        <v>0.81015999999999999</v>
      </c>
      <c r="M23" s="5">
        <v>-0.1169</v>
      </c>
      <c r="N23" s="20"/>
      <c r="O23" s="15">
        <f>Table25723[[#This Row],[Faiz gəlirləri
 (mln. manat)]]+Table25723[[#This Row],[Qeyri-faiz gəlirləri 
(mln. manat)]]-Table25723[[#This Row],[Faiz xərcləri
 (mln. manat)]]-Table25723[[#This Row],[Qeyri-faiz xərcləri 
(mln. manat)]]</f>
        <v>-0.11431999999999998</v>
      </c>
      <c r="P23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-1.3877787807814457E-17</v>
      </c>
      <c r="Q23" s="20">
        <f>Table25723[[#This Row],[Xalis Əməliyyat Mənfəəti 
(mln. manat)]]-Table25723[[#This Row],[XƏM düstur]]</f>
        <v>9.9999999999822453E-6</v>
      </c>
      <c r="R23" s="1"/>
      <c r="S23" s="1"/>
    </row>
    <row r="24" spans="1:19" x14ac:dyDescent="0.25">
      <c r="A24" s="4">
        <v>23</v>
      </c>
      <c r="B24" s="6" t="s">
        <v>19</v>
      </c>
      <c r="C24" s="5">
        <v>4695.7169999999996</v>
      </c>
      <c r="D24" s="5">
        <v>1320.893</v>
      </c>
      <c r="E24" s="5">
        <v>3923.288</v>
      </c>
      <c r="F24" s="5">
        <v>418.14800000000002</v>
      </c>
      <c r="G24" s="5">
        <v>77.057000000000002</v>
      </c>
      <c r="H24" s="5">
        <f>Table25723[[#This Row],[Xalis Mənfəət
 (mln. manat)]]+Table25723[[#This Row],[Aktivlər üzrə mümkün zərərin 
ödənilməsi üçün ehtiyat ayırmaları 
(mln. manat)]]+Table25723[[#This Row],[Mənfəət vergisi]]</f>
        <v>92.62</v>
      </c>
      <c r="I24" s="5">
        <v>173.512</v>
      </c>
      <c r="J24" s="5">
        <v>34.718000000000004</v>
      </c>
      <c r="K24" s="5">
        <v>33.204999999999998</v>
      </c>
      <c r="L24" s="5">
        <v>79.379000000000005</v>
      </c>
      <c r="M24" s="5">
        <v>-6.2169999999999996</v>
      </c>
      <c r="N24" s="5">
        <v>21.78</v>
      </c>
      <c r="O24" s="15">
        <f>Table25723[[#This Row],[Faiz gəlirləri
 (mln. manat)]]+Table25723[[#This Row],[Qeyri-faiz gəlirləri 
(mln. manat)]]-Table25723[[#This Row],[Faiz xərcləri
 (mln. manat)]]-Table25723[[#This Row],[Qeyri-faiz xərcləri 
(mln. manat)]]</f>
        <v>92.619999999999962</v>
      </c>
      <c r="P24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24" s="20">
        <f>Table25723[[#This Row],[Xalis Əməliyyat Mənfəəti 
(mln. manat)]]-Table25723[[#This Row],[XƏM düstur]]</f>
        <v>0</v>
      </c>
      <c r="R24" s="1"/>
      <c r="S24" s="1"/>
    </row>
    <row r="25" spans="1:19" x14ac:dyDescent="0.25">
      <c r="A25" s="4">
        <v>24</v>
      </c>
      <c r="B25" s="6" t="s">
        <v>20</v>
      </c>
      <c r="C25" s="5">
        <v>772.11300000000006</v>
      </c>
      <c r="D25" s="5">
        <v>317.76499999999999</v>
      </c>
      <c r="E25" s="5">
        <v>595.69000000000005</v>
      </c>
      <c r="F25" s="5">
        <v>89.811000000000007</v>
      </c>
      <c r="G25" s="5">
        <v>3.1240000000000001</v>
      </c>
      <c r="H25" s="5">
        <f>Table25723[[#This Row],[Xalis Mənfəət
 (mln. manat)]]+Table25723[[#This Row],[Aktivlər üzrə mümkün zərərin 
ödənilməsi üçün ehtiyat ayırmaları 
(mln. manat)]]</f>
        <v>8.6980000000000004</v>
      </c>
      <c r="I25" s="5">
        <v>35.360999999999997</v>
      </c>
      <c r="J25" s="5">
        <v>12.917</v>
      </c>
      <c r="K25" s="5">
        <v>10.294</v>
      </c>
      <c r="L25" s="5">
        <f>7.454+16.587</f>
        <v>24.041</v>
      </c>
      <c r="M25" s="5">
        <v>5.5739999999999998</v>
      </c>
      <c r="N25" s="20"/>
      <c r="O25" s="15">
        <f>Table25723[[#This Row],[Faiz gəlirləri
 (mln. manat)]]+Table25723[[#This Row],[Qeyri-faiz gəlirləri 
(mln. manat)]]-Table25723[[#This Row],[Faiz xərcləri
 (mln. manat)]]-Table25723[[#This Row],[Qeyri-faiz xərcləri 
(mln. manat)]]</f>
        <v>8.6969999999999992</v>
      </c>
      <c r="P25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25" s="20">
        <f>Table25723[[#This Row],[Xalis Əməliyyat Mənfəəti 
(mln. manat)]]-Table25723[[#This Row],[XƏM düstur]]</f>
        <v>1.0000000000012221E-3</v>
      </c>
      <c r="R25" s="1"/>
      <c r="S25" s="1"/>
    </row>
    <row r="26" spans="1:19" x14ac:dyDescent="0.25">
      <c r="A26" s="4">
        <v>25</v>
      </c>
      <c r="B26" s="4" t="s">
        <v>55</v>
      </c>
      <c r="C26" s="5">
        <v>646.28399999999999</v>
      </c>
      <c r="D26" s="5">
        <v>584.596</v>
      </c>
      <c r="E26" s="5">
        <v>466.07600000000002</v>
      </c>
      <c r="F26" s="5">
        <v>134.727</v>
      </c>
      <c r="G26" s="5">
        <v>16.065999999999999</v>
      </c>
      <c r="H26" s="5">
        <v>9.7870000000000008</v>
      </c>
      <c r="I26" s="5">
        <v>37.555999999999997</v>
      </c>
      <c r="J26" s="5">
        <v>14.802</v>
      </c>
      <c r="K26" s="5">
        <v>21.571999999999999</v>
      </c>
      <c r="L26" s="5">
        <v>34.539000000000001</v>
      </c>
      <c r="M26" s="5">
        <v>-9.27</v>
      </c>
      <c r="N26" s="20">
        <v>2.992</v>
      </c>
      <c r="O26" s="15">
        <f>Table25723[[#This Row],[Faiz gəlirləri
 (mln. manat)]]+Table25723[[#This Row],[Qeyri-faiz gəlirləri 
(mln. manat)]]-Table25723[[#This Row],[Faiz xərcləri
 (mln. manat)]]-Table25723[[#This Row],[Qeyri-faiz xərcləri 
(mln. manat)]]</f>
        <v>9.786999999999999</v>
      </c>
      <c r="P26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9.999999999985576E-4</v>
      </c>
      <c r="Q26" s="20">
        <f>Table25723[[#This Row],[Xalis Əməliyyat Mənfəəti 
(mln. manat)]]-Table25723[[#This Row],[XƏM düstur]]</f>
        <v>0</v>
      </c>
      <c r="R26" s="1"/>
      <c r="S26" s="1"/>
    </row>
    <row r="27" spans="1:19" x14ac:dyDescent="0.25">
      <c r="A27" s="4">
        <v>26</v>
      </c>
      <c r="B27" s="6" t="s">
        <v>21</v>
      </c>
      <c r="C27" s="5">
        <v>492.60599999999999</v>
      </c>
      <c r="D27" s="5">
        <v>313.08</v>
      </c>
      <c r="E27" s="5">
        <v>253.785</v>
      </c>
      <c r="F27" s="5">
        <v>59.133000000000003</v>
      </c>
      <c r="G27" s="5">
        <v>7.0000000000000007E-2</v>
      </c>
      <c r="H27" s="5">
        <v>0.73199999999999998</v>
      </c>
      <c r="I27" s="5">
        <v>30.931000000000001</v>
      </c>
      <c r="J27" s="5">
        <v>21.222999999999999</v>
      </c>
      <c r="K27" s="5">
        <v>2.9940000000000002</v>
      </c>
      <c r="L27" s="5">
        <v>11.97</v>
      </c>
      <c r="M27" s="5">
        <v>0.66200000000000003</v>
      </c>
      <c r="N27" s="20"/>
      <c r="O27" s="15">
        <f>Table25723[[#This Row],[Faiz gəlirləri
 (mln. manat)]]+Table25723[[#This Row],[Qeyri-faiz gəlirləri 
(mln. manat)]]-Table25723[[#This Row],[Faiz xərcləri
 (mln. manat)]]-Table25723[[#This Row],[Qeyri-faiz xərcləri 
(mln. manat)]]</f>
        <v>0.73200000000000465</v>
      </c>
      <c r="P27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1.1102230246251565E-16</v>
      </c>
      <c r="Q27" s="20">
        <f>Table25723[[#This Row],[Xalis Əməliyyat Mənfəəti 
(mln. manat)]]-Table25723[[#This Row],[XƏM düstur]]</f>
        <v>-4.6629367034256575E-15</v>
      </c>
      <c r="R27" s="1"/>
      <c r="S27" s="1"/>
    </row>
    <row r="28" spans="1:19" x14ac:dyDescent="0.25">
      <c r="A28" s="4">
        <v>27</v>
      </c>
      <c r="B28" s="6" t="s">
        <v>22</v>
      </c>
      <c r="C28" s="5">
        <v>693.87699999999995</v>
      </c>
      <c r="D28" s="5">
        <v>387.65300000000002</v>
      </c>
      <c r="E28" s="5">
        <v>467.25099999999998</v>
      </c>
      <c r="F28" s="5">
        <v>55.235999999999997</v>
      </c>
      <c r="G28" s="5">
        <v>30.3</v>
      </c>
      <c r="H28" s="5">
        <f>Table25723[[#This Row],[Xalis Mənfəət
 (mln. manat)]]+Table25723[[#This Row],[Aktivlər üzrə mümkün zərərin 
ödənilməsi üçün ehtiyat ayırmaları 
(mln. manat)]]+Table25723[[#This Row],[Mənfəət vergisi]]</f>
        <v>6.5279999999999996</v>
      </c>
      <c r="I28" s="5">
        <v>67.683999999999997</v>
      </c>
      <c r="J28" s="5">
        <v>23.198</v>
      </c>
      <c r="K28" s="5">
        <v>22.657</v>
      </c>
      <c r="L28" s="5">
        <v>60.613999999999997</v>
      </c>
      <c r="M28" s="5">
        <v>-23.815000000000001</v>
      </c>
      <c r="N28" s="20">
        <v>4.2999999999999997E-2</v>
      </c>
      <c r="O28" s="15">
        <f>Table25723[[#This Row],[Faiz gəlirləri
 (mln. manat)]]+Table25723[[#This Row],[Qeyri-faiz gəlirləri 
(mln. manat)]]-Table25723[[#This Row],[Faiz xərcləri
 (mln. manat)]]-Table25723[[#This Row],[Qeyri-faiz xərcləri 
(mln. manat)]]</f>
        <v>6.5290000000000035</v>
      </c>
      <c r="P28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7.3552275381416621E-16</v>
      </c>
      <c r="Q28" s="20">
        <f>Table25723[[#This Row],[Xalis Əməliyyat Mənfəəti 
(mln. manat)]]-Table25723[[#This Row],[XƏM düstur]]</f>
        <v>-1.0000000000038867E-3</v>
      </c>
      <c r="R28" s="1"/>
      <c r="S28" s="1"/>
    </row>
    <row r="29" spans="1:19" x14ac:dyDescent="0.25">
      <c r="A29" s="4">
        <v>28</v>
      </c>
      <c r="B29" s="4" t="s">
        <v>23</v>
      </c>
      <c r="C29" s="5">
        <v>2008.1781100000001</v>
      </c>
      <c r="D29" s="5">
        <v>1382.60446</v>
      </c>
      <c r="E29" s="5">
        <v>1259.41246</v>
      </c>
      <c r="F29" s="5">
        <v>282.47523000000001</v>
      </c>
      <c r="G29" s="5">
        <v>27.743950000000002</v>
      </c>
      <c r="H29" s="5">
        <v>52.589230000000001</v>
      </c>
      <c r="I29" s="5">
        <v>109.50660999999999</v>
      </c>
      <c r="J29" s="5">
        <v>23.02298</v>
      </c>
      <c r="K29" s="5">
        <v>9.5853099999999998</v>
      </c>
      <c r="L29" s="5">
        <v>43.479709999999997</v>
      </c>
      <c r="M29" s="5">
        <v>17.881</v>
      </c>
      <c r="N29" s="20">
        <v>7.0075200000000004</v>
      </c>
      <c r="O29" s="15">
        <f>Table25723[[#This Row],[Faiz gəlirləri
 (mln. manat)]]+Table25723[[#This Row],[Qeyri-faiz gəlirləri 
(mln. manat)]]-Table25723[[#This Row],[Faiz xərcləri
 (mln. manat)]]-Table25723[[#This Row],[Qeyri-faiz xərcləri 
(mln. manat)]]</f>
        <v>52.589229999999986</v>
      </c>
      <c r="P29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4.3240000000001722E-2</v>
      </c>
      <c r="Q29" s="20">
        <f>Table25723[[#This Row],[Xalis Əməliyyat Mənfəəti 
(mln. manat)]]-Table25723[[#This Row],[XƏM düstur]]</f>
        <v>0</v>
      </c>
      <c r="R29" s="1"/>
      <c r="S29" s="1"/>
    </row>
    <row r="30" spans="1:19" x14ac:dyDescent="0.25">
      <c r="A30" s="4">
        <v>29</v>
      </c>
      <c r="B30" s="6" t="s">
        <v>24</v>
      </c>
      <c r="C30" s="5">
        <v>426.68099999999998</v>
      </c>
      <c r="D30" s="5">
        <v>174.041</v>
      </c>
      <c r="E30" s="5">
        <v>320.76</v>
      </c>
      <c r="F30" s="5">
        <v>78.762</v>
      </c>
      <c r="G30" s="5">
        <v>5.3879999999999999</v>
      </c>
      <c r="H30" s="5">
        <v>17.39</v>
      </c>
      <c r="I30" s="5">
        <v>35.201999999999998</v>
      </c>
      <c r="J30" s="5">
        <v>4.8929999999999998</v>
      </c>
      <c r="K30" s="5">
        <v>16.75</v>
      </c>
      <c r="L30" s="5">
        <v>29.667999999999999</v>
      </c>
      <c r="M30" s="5">
        <v>10.048</v>
      </c>
      <c r="N30" s="20">
        <v>1.9550000000000001</v>
      </c>
      <c r="O30" s="15">
        <f>Table25723[[#This Row],[Faiz gəlirləri
 (mln. manat)]]+Table25723[[#This Row],[Qeyri-faiz gəlirləri 
(mln. manat)]]-Table25723[[#This Row],[Faiz xərcləri
 (mln. manat)]]-Table25723[[#This Row],[Qeyri-faiz xərcləri 
(mln. manat)]]</f>
        <v>17.390999999999998</v>
      </c>
      <c r="P30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9.9999999999944578E-4</v>
      </c>
      <c r="Q30" s="20">
        <f>Table25723[[#This Row],[Xalis Əməliyyat Mənfəəti 
(mln. manat)]]-Table25723[[#This Row],[XƏM düstur]]</f>
        <v>-9.9999999999766942E-4</v>
      </c>
      <c r="R30" s="1"/>
      <c r="S30" s="1"/>
    </row>
    <row r="31" spans="1:19" x14ac:dyDescent="0.25">
      <c r="A31" s="4">
        <v>30</v>
      </c>
      <c r="B31" s="6" t="s">
        <v>39</v>
      </c>
      <c r="C31" s="5">
        <v>227.91867999999999</v>
      </c>
      <c r="D31" s="5">
        <v>105.48878999999999</v>
      </c>
      <c r="E31" s="5">
        <v>80.450559999999996</v>
      </c>
      <c r="F31" s="5">
        <v>67.432469999999995</v>
      </c>
      <c r="G31" s="5">
        <v>1.3746700000000001</v>
      </c>
      <c r="H31" s="5">
        <v>7.0932300000000001</v>
      </c>
      <c r="I31" s="5">
        <v>14.06269</v>
      </c>
      <c r="J31" s="5">
        <v>4.2542900000000001</v>
      </c>
      <c r="K31" s="5">
        <v>5.0754000000000001</v>
      </c>
      <c r="L31" s="5">
        <v>7.7905699999999998</v>
      </c>
      <c r="M31" s="5">
        <v>5.4051</v>
      </c>
      <c r="N31" s="20">
        <v>0.31346000000000002</v>
      </c>
      <c r="O31" s="15">
        <f>Table25723[[#This Row],[Faiz gəlirləri
 (mln. manat)]]+Table25723[[#This Row],[Qeyri-faiz gəlirləri 
(mln. manat)]]-Table25723[[#This Row],[Faiz xərcləri
 (mln. manat)]]-Table25723[[#This Row],[Qeyri-faiz xərcləri 
(mln. manat)]]</f>
        <v>7.0932299999999975</v>
      </c>
      <c r="P31" s="15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31" s="20">
        <f>Table25723[[#This Row],[Xalis Əməliyyat Mənfəəti 
(mln. manat)]]-Table25723[[#This Row],[XƏM düstur]]</f>
        <v>0</v>
      </c>
      <c r="R31" s="1"/>
    </row>
    <row r="34" spans="2:13" x14ac:dyDescent="0.25">
      <c r="B34" s="8" t="s">
        <v>41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2:13" x14ac:dyDescent="0.25">
      <c r="B35" s="1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x14ac:dyDescent="0.2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x14ac:dyDescent="0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x14ac:dyDescent="0.2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3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2:13" x14ac:dyDescent="0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2:13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2:13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2:13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2:13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3:13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3:13" x14ac:dyDescent="0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3:13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3:13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3:13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3:13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3:13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3:13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3:13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3:13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3:13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3:13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3:13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3:13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3:13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3:13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3:13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3:13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3:13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3:13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3:13" x14ac:dyDescent="0.2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3:13" x14ac:dyDescent="0.2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3:13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3:13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3:13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3:13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3:13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3:13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3:13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3:13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3:13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3:13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3:13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3:13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3:13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3:13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3:13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3:13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3:13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3:13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3:13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3:13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3:13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3:13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3:13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3:13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3:13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3:13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3:13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3:13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3:13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3:13" x14ac:dyDescent="0.25">
      <c r="C100" s="16"/>
    </row>
    <row r="101" spans="3:13" x14ac:dyDescent="0.25">
      <c r="C101" s="16"/>
    </row>
    <row r="102" spans="3:13" x14ac:dyDescent="0.25">
      <c r="C102" s="16"/>
    </row>
    <row r="103" spans="3:13" x14ac:dyDescent="0.25">
      <c r="C103" s="16"/>
    </row>
    <row r="104" spans="3:13" x14ac:dyDescent="0.25">
      <c r="C104" s="16"/>
    </row>
    <row r="105" spans="3:13" x14ac:dyDescent="0.25">
      <c r="C105" s="16"/>
    </row>
    <row r="106" spans="3:13" x14ac:dyDescent="0.25">
      <c r="C106" s="16"/>
    </row>
    <row r="107" spans="3:13" x14ac:dyDescent="0.25">
      <c r="C107" s="16"/>
    </row>
    <row r="108" spans="3:13" x14ac:dyDescent="0.25">
      <c r="C108" s="16"/>
    </row>
    <row r="109" spans="3:13" x14ac:dyDescent="0.25">
      <c r="C109" s="16"/>
    </row>
    <row r="110" spans="3:13" x14ac:dyDescent="0.25">
      <c r="C110" s="16"/>
    </row>
    <row r="111" spans="3:13" x14ac:dyDescent="0.25">
      <c r="C111" s="16"/>
    </row>
    <row r="112" spans="3:13" x14ac:dyDescent="0.25">
      <c r="C112" s="16"/>
    </row>
    <row r="113" spans="3:3" x14ac:dyDescent="0.25">
      <c r="C113" s="16"/>
    </row>
    <row r="114" spans="3:3" x14ac:dyDescent="0.25">
      <c r="C114" s="16"/>
    </row>
    <row r="115" spans="3:3" x14ac:dyDescent="0.25">
      <c r="C115" s="16"/>
    </row>
    <row r="116" spans="3:3" x14ac:dyDescent="0.25">
      <c r="C116" s="16"/>
    </row>
    <row r="117" spans="3:3" x14ac:dyDescent="0.25">
      <c r="C117" s="16"/>
    </row>
    <row r="118" spans="3:3" x14ac:dyDescent="0.25">
      <c r="C118" s="16"/>
    </row>
    <row r="119" spans="3:3" x14ac:dyDescent="0.25">
      <c r="C119" s="16"/>
    </row>
    <row r="120" spans="3:3" x14ac:dyDescent="0.25">
      <c r="C120" s="16"/>
    </row>
    <row r="121" spans="3:3" x14ac:dyDescent="0.25">
      <c r="C121" s="16"/>
    </row>
    <row r="122" spans="3:3" x14ac:dyDescent="0.25">
      <c r="C122" s="16"/>
    </row>
    <row r="123" spans="3:3" x14ac:dyDescent="0.25">
      <c r="C123" s="16"/>
    </row>
    <row r="124" spans="3:3" x14ac:dyDescent="0.25">
      <c r="C124" s="16"/>
    </row>
    <row r="125" spans="3:3" x14ac:dyDescent="0.25">
      <c r="C125" s="16"/>
    </row>
    <row r="126" spans="3:3" x14ac:dyDescent="0.25">
      <c r="C126" s="16"/>
    </row>
    <row r="127" spans="3:3" x14ac:dyDescent="0.25">
      <c r="C127" s="16"/>
    </row>
    <row r="128" spans="3:3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  <row r="147" spans="3:3" x14ac:dyDescent="0.25">
      <c r="C147" s="16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  <row r="154" spans="3:3" x14ac:dyDescent="0.25">
      <c r="C154" s="16"/>
    </row>
    <row r="155" spans="3:3" x14ac:dyDescent="0.25">
      <c r="C155" s="16"/>
    </row>
    <row r="156" spans="3:3" x14ac:dyDescent="0.25">
      <c r="C156" s="16"/>
    </row>
    <row r="157" spans="3:3" x14ac:dyDescent="0.25">
      <c r="C157" s="16"/>
    </row>
    <row r="158" spans="3:3" x14ac:dyDescent="0.25">
      <c r="C158" s="16"/>
    </row>
    <row r="159" spans="3:3" x14ac:dyDescent="0.25">
      <c r="C159" s="16"/>
    </row>
    <row r="160" spans="3:3" x14ac:dyDescent="0.25">
      <c r="C160" s="16"/>
    </row>
    <row r="161" spans="3:3" x14ac:dyDescent="0.25">
      <c r="C161" s="16"/>
    </row>
    <row r="162" spans="3:3" x14ac:dyDescent="0.25">
      <c r="C162" s="16"/>
    </row>
    <row r="163" spans="3:3" x14ac:dyDescent="0.25">
      <c r="C163" s="16"/>
    </row>
    <row r="164" spans="3:3" x14ac:dyDescent="0.25">
      <c r="C164" s="16"/>
    </row>
    <row r="165" spans="3:3" x14ac:dyDescent="0.25">
      <c r="C165" s="16"/>
    </row>
    <row r="166" spans="3:3" x14ac:dyDescent="0.25">
      <c r="C166" s="16"/>
    </row>
    <row r="167" spans="3:3" x14ac:dyDescent="0.25">
      <c r="C167" s="16"/>
    </row>
    <row r="168" spans="3:3" x14ac:dyDescent="0.25">
      <c r="C168" s="16"/>
    </row>
    <row r="169" spans="3:3" x14ac:dyDescent="0.25">
      <c r="C169" s="16"/>
    </row>
    <row r="170" spans="3:3" x14ac:dyDescent="0.25">
      <c r="C170" s="16"/>
    </row>
    <row r="171" spans="3:3" x14ac:dyDescent="0.25">
      <c r="C171" s="16"/>
    </row>
    <row r="172" spans="3:3" x14ac:dyDescent="0.25">
      <c r="C172" s="16"/>
    </row>
    <row r="173" spans="3:3" x14ac:dyDescent="0.25">
      <c r="C173" s="16"/>
    </row>
    <row r="174" spans="3:3" x14ac:dyDescent="0.25">
      <c r="C174" s="16"/>
    </row>
    <row r="175" spans="3:3" x14ac:dyDescent="0.25">
      <c r="C175" s="16"/>
    </row>
    <row r="176" spans="3:3" x14ac:dyDescent="0.25">
      <c r="C176" s="16"/>
    </row>
    <row r="177" spans="3:3" x14ac:dyDescent="0.25">
      <c r="C177" s="16"/>
    </row>
    <row r="178" spans="3:3" x14ac:dyDescent="0.25">
      <c r="C178" s="16"/>
    </row>
    <row r="179" spans="3:3" x14ac:dyDescent="0.25">
      <c r="C179" s="16"/>
    </row>
    <row r="180" spans="3:3" x14ac:dyDescent="0.25">
      <c r="C180" s="16"/>
    </row>
    <row r="181" spans="3:3" x14ac:dyDescent="0.25">
      <c r="C181" s="16"/>
    </row>
    <row r="182" spans="3:3" x14ac:dyDescent="0.25">
      <c r="C182" s="16"/>
    </row>
    <row r="183" spans="3:3" x14ac:dyDescent="0.25">
      <c r="C183" s="16"/>
    </row>
    <row r="184" spans="3:3" x14ac:dyDescent="0.25">
      <c r="C184" s="16"/>
    </row>
    <row r="185" spans="3:3" x14ac:dyDescent="0.25">
      <c r="C185" s="16"/>
    </row>
    <row r="186" spans="3:3" x14ac:dyDescent="0.25">
      <c r="C186" s="16"/>
    </row>
    <row r="187" spans="3:3" x14ac:dyDescent="0.25">
      <c r="C187" s="16"/>
    </row>
    <row r="188" spans="3:3" x14ac:dyDescent="0.25">
      <c r="C188" s="16"/>
    </row>
    <row r="189" spans="3:3" x14ac:dyDescent="0.25">
      <c r="C189" s="16"/>
    </row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</sheetData>
  <conditionalFormatting sqref="B1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{9D8E5EB4-DFE1-4CE6-854D-4A806A0AE903}</x14:id>
        </ext>
      </extLst>
    </cfRule>
  </conditionalFormatting>
  <conditionalFormatting sqref="Q2:Q3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{89D7A704-0391-4123-A2E9-D5C6FD9EC925}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8E5EB4-DFE1-4CE6-854D-4A806A0AE9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B19</xm:sqref>
        </x14:conditionalFormatting>
        <x14:conditionalFormatting xmlns:xm="http://schemas.microsoft.com/office/excel/2006/main">
          <x14:cfRule type="dataBar" id="{89D7A704-0391-4123-A2E9-D5C6FD9EC9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Q2:Q31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selection activeCell="I24" sqref="I24"/>
    </sheetView>
  </sheetViews>
  <sheetFormatPr defaultRowHeight="15" x14ac:dyDescent="0.25"/>
  <cols>
    <col min="2" max="2" width="31.5703125" customWidth="1"/>
    <col min="3" max="3" width="31.28515625" customWidth="1"/>
    <col min="4" max="4" width="29.7109375" customWidth="1"/>
  </cols>
  <sheetData>
    <row r="1" spans="1:4" ht="30" x14ac:dyDescent="0.25">
      <c r="A1" s="10" t="s">
        <v>0</v>
      </c>
      <c r="B1" s="10" t="s">
        <v>27</v>
      </c>
      <c r="C1" s="46" t="s">
        <v>52</v>
      </c>
      <c r="D1" s="46" t="s">
        <v>53</v>
      </c>
    </row>
    <row r="2" spans="1:4" x14ac:dyDescent="0.25">
      <c r="A2" s="19">
        <v>1</v>
      </c>
      <c r="B2" s="9" t="s">
        <v>3</v>
      </c>
      <c r="C2" s="21">
        <v>0.23885292942380168</v>
      </c>
      <c r="D2" s="20">
        <v>10.036120000000004</v>
      </c>
    </row>
    <row r="3" spans="1:4" x14ac:dyDescent="0.25">
      <c r="A3" s="19">
        <v>2</v>
      </c>
      <c r="B3" s="9" t="s">
        <v>2</v>
      </c>
      <c r="C3" s="21">
        <v>0.18680933031767902</v>
      </c>
      <c r="D3" s="20">
        <v>13.786820000000006</v>
      </c>
    </row>
    <row r="4" spans="1:4" x14ac:dyDescent="0.25">
      <c r="A4" s="19">
        <v>3</v>
      </c>
      <c r="B4" s="9" t="s">
        <v>15</v>
      </c>
      <c r="C4" s="21">
        <v>0.15908069961889021</v>
      </c>
      <c r="D4" s="20">
        <v>10.977999999999994</v>
      </c>
    </row>
    <row r="5" spans="1:4" x14ac:dyDescent="0.25">
      <c r="A5" s="19">
        <v>4</v>
      </c>
      <c r="B5" s="9" t="s">
        <v>14</v>
      </c>
      <c r="C5" s="21">
        <v>0.14959473746035465</v>
      </c>
      <c r="D5" s="20">
        <v>48.392999999999972</v>
      </c>
    </row>
    <row r="6" spans="1:4" x14ac:dyDescent="0.25">
      <c r="A6" s="19">
        <v>5</v>
      </c>
      <c r="B6" s="9" t="s">
        <v>19</v>
      </c>
      <c r="C6" s="21">
        <v>6.821647996525701E-2</v>
      </c>
      <c r="D6" s="20">
        <v>26.703000000000031</v>
      </c>
    </row>
    <row r="7" spans="1:4" x14ac:dyDescent="0.25">
      <c r="A7" s="19">
        <v>6</v>
      </c>
      <c r="B7" s="9" t="s">
        <v>8</v>
      </c>
      <c r="C7" s="21">
        <v>4.3992436793083324E-2</v>
      </c>
      <c r="D7" s="20">
        <v>2.7059000000000069</v>
      </c>
    </row>
    <row r="8" spans="1:4" x14ac:dyDescent="0.25">
      <c r="A8" s="19">
        <v>7</v>
      </c>
      <c r="B8" s="9" t="s">
        <v>23</v>
      </c>
      <c r="C8" s="21">
        <v>3.5611135823346657E-2</v>
      </c>
      <c r="D8" s="20">
        <v>9.7133600000000229</v>
      </c>
    </row>
    <row r="9" spans="1:4" x14ac:dyDescent="0.25">
      <c r="A9" s="19">
        <v>8</v>
      </c>
      <c r="B9" s="9" t="s">
        <v>20</v>
      </c>
      <c r="C9" s="21">
        <v>3.2440883330076248E-2</v>
      </c>
      <c r="D9" s="20">
        <v>2.8220000000000027</v>
      </c>
    </row>
    <row r="10" spans="1:4" x14ac:dyDescent="0.25">
      <c r="A10" s="19">
        <v>9</v>
      </c>
      <c r="B10" s="9" t="s">
        <v>24</v>
      </c>
      <c r="C10" s="21">
        <v>2.851994045287155E-2</v>
      </c>
      <c r="D10" s="32">
        <v>2.1839999999999975</v>
      </c>
    </row>
    <row r="11" spans="1:4" x14ac:dyDescent="0.25">
      <c r="A11" s="19">
        <v>10</v>
      </c>
      <c r="B11" s="9" t="s">
        <v>11</v>
      </c>
      <c r="C11" s="21">
        <v>2.6286768029215566E-2</v>
      </c>
      <c r="D11" s="20">
        <v>1.4540000000000006</v>
      </c>
    </row>
    <row r="12" spans="1:4" x14ac:dyDescent="0.25">
      <c r="A12" s="19">
        <v>11</v>
      </c>
      <c r="B12" s="9" t="s">
        <v>16</v>
      </c>
      <c r="C12" s="21">
        <v>1.1953604162961698E-2</v>
      </c>
      <c r="D12" s="40">
        <v>0.92354000000000269</v>
      </c>
    </row>
    <row r="13" spans="1:4" x14ac:dyDescent="0.25">
      <c r="A13" s="19">
        <v>12</v>
      </c>
      <c r="B13" s="9" t="s">
        <v>37</v>
      </c>
      <c r="C13" s="21">
        <v>1.0398259747815237E-2</v>
      </c>
      <c r="D13" s="20">
        <v>0.41109000000000151</v>
      </c>
    </row>
    <row r="14" spans="1:4" x14ac:dyDescent="0.25">
      <c r="A14" s="19">
        <v>13</v>
      </c>
      <c r="B14" s="9" t="s">
        <v>1</v>
      </c>
      <c r="C14" s="21">
        <v>1.0142676023642523E-2</v>
      </c>
      <c r="D14" s="20">
        <v>0.56800000000000495</v>
      </c>
    </row>
    <row r="15" spans="1:4" x14ac:dyDescent="0.25">
      <c r="A15" s="19">
        <v>14</v>
      </c>
      <c r="B15" s="9" t="s">
        <v>12</v>
      </c>
      <c r="C15" s="21">
        <v>3.7467579469103399E-3</v>
      </c>
      <c r="D15" s="20">
        <v>0.20519000000000176</v>
      </c>
    </row>
    <row r="16" spans="1:4" x14ac:dyDescent="0.25">
      <c r="A16" s="19">
        <v>15</v>
      </c>
      <c r="B16" s="9" t="s">
        <v>21</v>
      </c>
      <c r="C16" s="21">
        <v>2.3391812865497966E-3</v>
      </c>
      <c r="D16" s="20">
        <v>0.13800000000000523</v>
      </c>
    </row>
    <row r="17" spans="1:4" x14ac:dyDescent="0.25">
      <c r="A17" s="19">
        <v>16</v>
      </c>
      <c r="B17" s="9" t="s">
        <v>6</v>
      </c>
      <c r="C17" s="21">
        <v>9.1946788910454832E-4</v>
      </c>
      <c r="D17" s="20">
        <v>4.911700000000252E-2</v>
      </c>
    </row>
    <row r="18" spans="1:4" x14ac:dyDescent="0.25">
      <c r="A18" s="19">
        <v>17</v>
      </c>
      <c r="B18" s="9" t="s">
        <v>10</v>
      </c>
      <c r="C18" s="21">
        <v>6.1309431222533251E-4</v>
      </c>
      <c r="D18" s="32">
        <v>4.3301650000003633E-2</v>
      </c>
    </row>
    <row r="19" spans="1:4" x14ac:dyDescent="0.25">
      <c r="A19" s="19">
        <v>18</v>
      </c>
      <c r="B19" s="9" t="s">
        <v>18</v>
      </c>
      <c r="C19" s="21">
        <v>-9.4980516185598279E-4</v>
      </c>
      <c r="D19" s="20">
        <v>-9.6399999999992048E-3</v>
      </c>
    </row>
    <row r="20" spans="1:4" x14ac:dyDescent="0.25">
      <c r="A20" s="19">
        <v>19</v>
      </c>
      <c r="B20" s="9" t="s">
        <v>39</v>
      </c>
      <c r="C20" s="21">
        <v>-2.7920209129464815E-3</v>
      </c>
      <c r="D20" s="38">
        <v>-0.18880000000000052</v>
      </c>
    </row>
    <row r="21" spans="1:4" x14ac:dyDescent="0.25">
      <c r="A21" s="19">
        <v>20</v>
      </c>
      <c r="B21" s="9" t="s">
        <v>25</v>
      </c>
      <c r="C21" s="21">
        <v>-8.7824072637773028E-3</v>
      </c>
      <c r="D21" s="20">
        <v>-0.54352000000000089</v>
      </c>
    </row>
    <row r="22" spans="1:4" x14ac:dyDescent="0.25">
      <c r="A22" s="19">
        <v>21</v>
      </c>
      <c r="B22" s="9" t="s">
        <v>5</v>
      </c>
      <c r="C22" s="31">
        <v>-1.3310309416875485E-2</v>
      </c>
      <c r="D22" s="32">
        <v>-1.922709999999995</v>
      </c>
    </row>
    <row r="23" spans="1:4" x14ac:dyDescent="0.25">
      <c r="A23" s="19">
        <v>22</v>
      </c>
      <c r="B23" s="9" t="s">
        <v>9</v>
      </c>
      <c r="C23" s="21">
        <v>-2.0887820739379413E-2</v>
      </c>
      <c r="D23" s="20">
        <v>-1.1820000000000022</v>
      </c>
    </row>
    <row r="24" spans="1:4" x14ac:dyDescent="0.25">
      <c r="A24" s="19">
        <v>23</v>
      </c>
      <c r="B24" s="9" t="s">
        <v>17</v>
      </c>
      <c r="C24" s="21">
        <v>-2.5771294433266249E-2</v>
      </c>
      <c r="D24" s="20">
        <v>-1.536999999999999</v>
      </c>
    </row>
    <row r="25" spans="1:4" x14ac:dyDescent="0.25">
      <c r="A25" s="19">
        <v>24</v>
      </c>
      <c r="B25" s="9" t="s">
        <v>7</v>
      </c>
      <c r="C25" s="21">
        <v>-3.3600282098170273E-2</v>
      </c>
      <c r="D25" s="20">
        <v>-3.1997300000000024</v>
      </c>
    </row>
    <row r="26" spans="1:4" x14ac:dyDescent="0.25">
      <c r="A26" s="19">
        <v>25</v>
      </c>
      <c r="B26" s="9" t="s">
        <v>38</v>
      </c>
      <c r="C26" s="21">
        <v>-5.21456569437143E-2</v>
      </c>
      <c r="D26" s="20">
        <v>-3.6129399999999947</v>
      </c>
    </row>
    <row r="27" spans="1:4" x14ac:dyDescent="0.25">
      <c r="A27" s="19">
        <v>26</v>
      </c>
      <c r="B27" s="9" t="s">
        <v>55</v>
      </c>
      <c r="C27" s="21">
        <v>-8.9023821276192905E-2</v>
      </c>
      <c r="D27" s="20">
        <v>-13.165999999999997</v>
      </c>
    </row>
    <row r="28" spans="1:4" x14ac:dyDescent="0.25">
      <c r="A28" s="19">
        <v>27</v>
      </c>
      <c r="B28" s="9" t="s">
        <v>26</v>
      </c>
      <c r="C28" s="21">
        <v>-9.2560648247974109E-2</v>
      </c>
      <c r="D28" s="20">
        <v>-118.47799999999984</v>
      </c>
    </row>
    <row r="29" spans="1:4" x14ac:dyDescent="0.25">
      <c r="A29" s="19">
        <v>28</v>
      </c>
      <c r="B29" s="9" t="s">
        <v>4</v>
      </c>
      <c r="C29" s="21">
        <v>-0.1811982891295616</v>
      </c>
      <c r="D29" s="20">
        <v>-5.8425040000000017</v>
      </c>
    </row>
    <row r="30" spans="1:4" x14ac:dyDescent="0.25">
      <c r="A30" s="19">
        <v>29</v>
      </c>
      <c r="B30" s="9" t="s">
        <v>13</v>
      </c>
      <c r="C30" s="21">
        <v>-0.18958633240079312</v>
      </c>
      <c r="D30" s="20">
        <v>-27.92</v>
      </c>
    </row>
    <row r="31" spans="1:4" x14ac:dyDescent="0.25">
      <c r="A31" s="19">
        <v>30</v>
      </c>
      <c r="B31" s="9" t="s">
        <v>22</v>
      </c>
      <c r="C31" s="21">
        <v>-0.34747784997046671</v>
      </c>
      <c r="D31" s="20">
        <v>-29.414000000000009</v>
      </c>
    </row>
  </sheetData>
  <conditionalFormatting sqref="C2:C19 C21:C3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{10B82D55-0FEB-4176-BB87-383A68A11C41}</x14:id>
        </ext>
      </extLst>
    </cfRule>
  </conditionalFormatting>
  <conditionalFormatting sqref="D2:D19 D21:D3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{AB0DEBFF-94BF-4A76-80D9-A72BB616E2BB}</x14:id>
        </ext>
      </extLst>
    </cfRule>
  </conditionalFormatting>
  <conditionalFormatting sqref="D2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{CF929110-0818-4588-ADAD-3FA831BD7997}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{77655DF9-2DA0-4E00-AA97-9AD2575DC20C}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{2C796EF2-6432-44B5-B0F4-126DC7D0B4EF}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{047A551A-11C2-4C9C-BFC2-D8B27F2B94AB}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B82D55-0FEB-4176-BB87-383A68A11C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AB0DEBFF-94BF-4A76-80D9-A72BB616E2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D2:D19 D21:D31</xm:sqref>
        </x14:conditionalFormatting>
        <x14:conditionalFormatting xmlns:xm="http://schemas.microsoft.com/office/excel/2006/main">
          <x14:cfRule type="dataBar" id="{CF929110-0818-4588-ADAD-3FA831BD79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77655DF9-2DA0-4E00-AA97-9AD2575DC2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2C796EF2-6432-44B5-B0F4-126DC7D0B4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047A551A-11C2-4C9C-BFC2-D8B27F2B94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140625" style="1"/>
    <col min="2" max="2" width="40.7109375" style="1" customWidth="1"/>
    <col min="3" max="3" width="17.28515625" style="1" customWidth="1"/>
    <col min="4" max="4" width="18.5703125" style="1" customWidth="1"/>
    <col min="5" max="5" width="26.85546875" style="1" customWidth="1"/>
    <col min="6" max="16384" width="9.140625" style="1"/>
  </cols>
  <sheetData>
    <row r="1" spans="1:4" x14ac:dyDescent="0.25">
      <c r="A1" s="1" t="s">
        <v>0</v>
      </c>
      <c r="B1" s="1" t="s">
        <v>27</v>
      </c>
      <c r="C1" s="19" t="s">
        <v>51</v>
      </c>
      <c r="D1" s="19" t="s">
        <v>50</v>
      </c>
    </row>
    <row r="2" spans="1:4" x14ac:dyDescent="0.25">
      <c r="A2" s="19">
        <v>1</v>
      </c>
      <c r="B2" s="3" t="s">
        <v>26</v>
      </c>
      <c r="C2" s="5">
        <v>425.84100000000001</v>
      </c>
      <c r="D2" s="5">
        <v>319.12900000000002</v>
      </c>
    </row>
    <row r="3" spans="1:4" x14ac:dyDescent="0.25">
      <c r="A3" s="19">
        <v>2</v>
      </c>
      <c r="B3" s="3" t="s">
        <v>14</v>
      </c>
      <c r="C3" s="5">
        <v>98.052999999999997</v>
      </c>
      <c r="D3" s="5">
        <v>71.091999999999999</v>
      </c>
    </row>
    <row r="4" spans="1:4" x14ac:dyDescent="0.25">
      <c r="A4" s="19">
        <v>3</v>
      </c>
      <c r="B4" s="3" t="s">
        <v>19</v>
      </c>
      <c r="C4" s="5">
        <v>77.057000000000002</v>
      </c>
      <c r="D4" s="5">
        <v>50.429000000000002</v>
      </c>
    </row>
    <row r="5" spans="1:4" x14ac:dyDescent="0.25">
      <c r="A5" s="19">
        <v>4</v>
      </c>
      <c r="B5" s="3" t="s">
        <v>22</v>
      </c>
      <c r="C5" s="5">
        <v>30.3</v>
      </c>
      <c r="D5" s="5">
        <v>34.11</v>
      </c>
    </row>
    <row r="6" spans="1:4" x14ac:dyDescent="0.25">
      <c r="A6" s="19">
        <v>5</v>
      </c>
      <c r="B6" s="3" t="s">
        <v>23</v>
      </c>
      <c r="C6" s="5">
        <v>27.743950000000002</v>
      </c>
      <c r="D6" s="5">
        <v>17.95927</v>
      </c>
    </row>
    <row r="7" spans="1:4" x14ac:dyDescent="0.25">
      <c r="A7" s="19">
        <v>6</v>
      </c>
      <c r="B7" s="3" t="s">
        <v>2</v>
      </c>
      <c r="C7" s="5">
        <v>21.653970000000001</v>
      </c>
      <c r="D7" s="5">
        <v>7.4610799999999999</v>
      </c>
    </row>
    <row r="8" spans="1:4" x14ac:dyDescent="0.25">
      <c r="A8" s="19">
        <v>7</v>
      </c>
      <c r="B8" s="3" t="s">
        <v>55</v>
      </c>
      <c r="C8" s="5">
        <v>16.065999999999999</v>
      </c>
      <c r="D8" s="5">
        <v>28.18</v>
      </c>
    </row>
    <row r="9" spans="1:4" x14ac:dyDescent="0.25">
      <c r="A9" s="19">
        <v>8</v>
      </c>
      <c r="B9" s="3" t="s">
        <v>16</v>
      </c>
      <c r="C9" s="5">
        <v>5.4289100000000001</v>
      </c>
      <c r="D9" s="5">
        <v>4.4306900000000002</v>
      </c>
    </row>
    <row r="10" spans="1:4" x14ac:dyDescent="0.25">
      <c r="A10" s="19">
        <v>9</v>
      </c>
      <c r="B10" s="3" t="s">
        <v>24</v>
      </c>
      <c r="C10" s="5">
        <v>5.3879999999999999</v>
      </c>
      <c r="D10" s="5">
        <v>2.7050000000000001</v>
      </c>
    </row>
    <row r="11" spans="1:4" x14ac:dyDescent="0.25">
      <c r="A11" s="19">
        <v>10</v>
      </c>
      <c r="B11" s="3" t="s">
        <v>3</v>
      </c>
      <c r="C11" s="5">
        <v>5.3674099999999996</v>
      </c>
      <c r="D11" s="5">
        <v>-6.1222099999999999</v>
      </c>
    </row>
    <row r="12" spans="1:4" x14ac:dyDescent="0.25">
      <c r="A12" s="19">
        <v>11</v>
      </c>
      <c r="B12" s="3" t="s">
        <v>8</v>
      </c>
      <c r="C12" s="5">
        <v>5.1821999999999999</v>
      </c>
      <c r="D12" s="5">
        <v>2.6745999999999999</v>
      </c>
    </row>
    <row r="13" spans="1:4" x14ac:dyDescent="0.25">
      <c r="A13" s="19">
        <v>12</v>
      </c>
      <c r="B13" s="3" t="s">
        <v>7</v>
      </c>
      <c r="C13" s="5">
        <v>3.94563</v>
      </c>
      <c r="D13" s="5">
        <v>4.7054200000000002</v>
      </c>
    </row>
    <row r="14" spans="1:4" x14ac:dyDescent="0.25">
      <c r="A14" s="19">
        <v>13</v>
      </c>
      <c r="B14" s="3" t="s">
        <v>37</v>
      </c>
      <c r="C14" s="5">
        <v>3.4729999999999999</v>
      </c>
      <c r="D14" s="5">
        <v>3.1280000000000001</v>
      </c>
    </row>
    <row r="15" spans="1:4" x14ac:dyDescent="0.25">
      <c r="A15" s="19">
        <v>14</v>
      </c>
      <c r="B15" s="3" t="s">
        <v>20</v>
      </c>
      <c r="C15" s="5">
        <v>3.1240000000000001</v>
      </c>
      <c r="D15" s="5">
        <v>0.47599999999999998</v>
      </c>
    </row>
    <row r="16" spans="1:4" x14ac:dyDescent="0.25">
      <c r="A16" s="19">
        <v>15</v>
      </c>
      <c r="B16" s="3" t="s">
        <v>11</v>
      </c>
      <c r="C16" s="5">
        <v>2.1539999999999999</v>
      </c>
      <c r="D16" s="5">
        <v>1.2130000000000001</v>
      </c>
    </row>
    <row r="17" spans="1:4" x14ac:dyDescent="0.25">
      <c r="A17" s="19">
        <v>16</v>
      </c>
      <c r="B17" s="3" t="s">
        <v>10</v>
      </c>
      <c r="C17" s="5">
        <v>2.1415324299999998</v>
      </c>
      <c r="D17" s="5">
        <v>1.8003307799999999</v>
      </c>
    </row>
    <row r="18" spans="1:4" x14ac:dyDescent="0.25">
      <c r="A18" s="19">
        <v>17</v>
      </c>
      <c r="B18" s="3" t="s">
        <v>15</v>
      </c>
      <c r="C18" s="5">
        <v>1.43021</v>
      </c>
      <c r="D18" s="20">
        <v>0.64988999999999997</v>
      </c>
    </row>
    <row r="19" spans="1:4" x14ac:dyDescent="0.25">
      <c r="A19" s="19">
        <v>18</v>
      </c>
      <c r="B19" s="3" t="s">
        <v>39</v>
      </c>
      <c r="C19" s="5">
        <v>1.3746700000000001</v>
      </c>
      <c r="D19" s="5">
        <v>1.60433</v>
      </c>
    </row>
    <row r="20" spans="1:4" x14ac:dyDescent="0.25">
      <c r="A20" s="19">
        <v>19</v>
      </c>
      <c r="B20" s="3" t="s">
        <v>25</v>
      </c>
      <c r="C20" s="5">
        <v>1.2895000000000001</v>
      </c>
      <c r="D20" s="5">
        <v>1.90984</v>
      </c>
    </row>
    <row r="21" spans="1:4" x14ac:dyDescent="0.25">
      <c r="A21" s="19">
        <v>20</v>
      </c>
      <c r="B21" s="3" t="s">
        <v>17</v>
      </c>
      <c r="C21" s="5">
        <v>1.1496999999999999</v>
      </c>
      <c r="D21" s="5">
        <v>2.9171</v>
      </c>
    </row>
    <row r="22" spans="1:4" x14ac:dyDescent="0.25">
      <c r="A22" s="19">
        <v>21</v>
      </c>
      <c r="B22" s="3" t="s">
        <v>9</v>
      </c>
      <c r="C22" s="5">
        <v>0.70399999999999996</v>
      </c>
      <c r="D22" s="5">
        <v>2.1819999999999999</v>
      </c>
    </row>
    <row r="23" spans="1:4" x14ac:dyDescent="0.25">
      <c r="A23" s="19">
        <v>22</v>
      </c>
      <c r="B23" s="3" t="s">
        <v>6</v>
      </c>
      <c r="C23" s="5">
        <v>0.16905500000000001</v>
      </c>
      <c r="D23" s="5">
        <v>0.119938</v>
      </c>
    </row>
    <row r="24" spans="1:4" x14ac:dyDescent="0.25">
      <c r="A24" s="19">
        <v>23</v>
      </c>
      <c r="B24" s="3" t="s">
        <v>21</v>
      </c>
      <c r="C24" s="5">
        <v>7.0000000000000007E-2</v>
      </c>
      <c r="D24" s="5">
        <v>6.5000000000000002E-2</v>
      </c>
    </row>
    <row r="25" spans="1:4" x14ac:dyDescent="0.25">
      <c r="A25" s="19">
        <v>24</v>
      </c>
      <c r="B25" s="3" t="s">
        <v>5</v>
      </c>
      <c r="C25" s="5">
        <v>6.6549999999999998E-2</v>
      </c>
      <c r="D25" s="20">
        <v>8.5730000000000001E-2</v>
      </c>
    </row>
    <row r="26" spans="1:4" x14ac:dyDescent="0.25">
      <c r="A26" s="19">
        <v>25</v>
      </c>
      <c r="B26" s="3" t="s">
        <v>18</v>
      </c>
      <c r="C26" s="5">
        <v>2.5899999999999999E-3</v>
      </c>
      <c r="D26" s="20">
        <v>-6.361E-2</v>
      </c>
    </row>
    <row r="27" spans="1:4" x14ac:dyDescent="0.25">
      <c r="A27" s="19">
        <v>26</v>
      </c>
      <c r="B27" s="3" t="s">
        <v>1</v>
      </c>
      <c r="C27" s="5">
        <v>-11.579000000000001</v>
      </c>
      <c r="D27" s="5">
        <v>-11.837</v>
      </c>
    </row>
    <row r="28" spans="1:4" x14ac:dyDescent="0.25">
      <c r="A28" s="19">
        <v>27</v>
      </c>
      <c r="B28" s="3" t="s">
        <v>4</v>
      </c>
      <c r="C28" s="5">
        <v>-12.553668</v>
      </c>
      <c r="D28" s="5">
        <v>-10.282916950000001</v>
      </c>
    </row>
    <row r="29" spans="1:4" x14ac:dyDescent="0.25">
      <c r="A29" s="19">
        <v>28</v>
      </c>
      <c r="B29" s="3" t="s">
        <v>13</v>
      </c>
      <c r="C29" s="5">
        <v>-23.754999999999999</v>
      </c>
      <c r="D29" s="5">
        <v>3.1549999999999998</v>
      </c>
    </row>
    <row r="30" spans="1:4" x14ac:dyDescent="0.25">
      <c r="A30" s="19">
        <v>29</v>
      </c>
      <c r="B30" s="3" t="s">
        <v>38</v>
      </c>
      <c r="C30" s="5">
        <v>-135.20063999999999</v>
      </c>
      <c r="D30" s="5">
        <v>-79.900999999999996</v>
      </c>
    </row>
    <row r="31" spans="1:4" x14ac:dyDescent="0.25">
      <c r="A31" s="19">
        <v>30</v>
      </c>
      <c r="B31" s="3" t="s">
        <v>12</v>
      </c>
      <c r="C31" s="5">
        <v>-250.47816</v>
      </c>
      <c r="D31" s="5">
        <v>-250.84710000000001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140625" style="1"/>
    <col min="2" max="2" width="42.7109375" style="1" customWidth="1"/>
    <col min="3" max="3" width="17" style="1" customWidth="1"/>
    <col min="4" max="4" width="19" style="1" customWidth="1"/>
    <col min="5" max="16384" width="9.140625" style="1"/>
  </cols>
  <sheetData>
    <row r="1" spans="1:5" x14ac:dyDescent="0.25">
      <c r="A1" s="1" t="s">
        <v>0</v>
      </c>
      <c r="B1" s="1" t="s">
        <v>27</v>
      </c>
      <c r="C1" s="19" t="s">
        <v>51</v>
      </c>
      <c r="D1" s="19" t="s">
        <v>50</v>
      </c>
    </row>
    <row r="2" spans="1:5" x14ac:dyDescent="0.25">
      <c r="A2" s="19">
        <v>1</v>
      </c>
      <c r="B2" s="3" t="s">
        <v>26</v>
      </c>
      <c r="C2" s="20">
        <v>295.54700000000003</v>
      </c>
      <c r="D2" s="20">
        <v>216.56100000000001</v>
      </c>
    </row>
    <row r="3" spans="1:5" x14ac:dyDescent="0.25">
      <c r="A3" s="19">
        <v>2</v>
      </c>
      <c r="B3" s="3" t="s">
        <v>14</v>
      </c>
      <c r="C3" s="20">
        <v>223.238</v>
      </c>
      <c r="D3" s="20">
        <v>166.363</v>
      </c>
      <c r="E3" s="19"/>
    </row>
    <row r="4" spans="1:5" x14ac:dyDescent="0.25">
      <c r="A4" s="19">
        <v>3</v>
      </c>
      <c r="B4" s="3" t="s">
        <v>19</v>
      </c>
      <c r="C4" s="20">
        <v>92.62</v>
      </c>
      <c r="D4" s="20">
        <v>62.103999999999999</v>
      </c>
      <c r="E4" s="19"/>
    </row>
    <row r="5" spans="1:5" x14ac:dyDescent="0.25">
      <c r="A5" s="19">
        <v>4</v>
      </c>
      <c r="B5" s="3" t="s">
        <v>23</v>
      </c>
      <c r="C5" s="20">
        <v>52.589230000000001</v>
      </c>
      <c r="D5" s="20">
        <v>38.111490000000003</v>
      </c>
      <c r="E5" s="19"/>
    </row>
    <row r="6" spans="1:5" x14ac:dyDescent="0.25">
      <c r="A6" s="19">
        <v>5</v>
      </c>
      <c r="B6" s="3" t="s">
        <v>38</v>
      </c>
      <c r="C6" s="20">
        <v>36.95532</v>
      </c>
      <c r="D6" s="20">
        <v>28.24802</v>
      </c>
      <c r="E6" s="19"/>
    </row>
    <row r="7" spans="1:5" x14ac:dyDescent="0.25">
      <c r="A7" s="19">
        <v>6</v>
      </c>
      <c r="B7" s="3" t="s">
        <v>2</v>
      </c>
      <c r="C7" s="20">
        <v>19.35801</v>
      </c>
      <c r="D7" s="20">
        <v>18.49971</v>
      </c>
      <c r="E7" s="19"/>
    </row>
    <row r="8" spans="1:5" x14ac:dyDescent="0.25">
      <c r="A8" s="19">
        <v>7</v>
      </c>
      <c r="B8" s="3" t="s">
        <v>24</v>
      </c>
      <c r="C8" s="20">
        <v>17.39</v>
      </c>
      <c r="D8" s="20">
        <v>12.474</v>
      </c>
      <c r="E8" s="19"/>
    </row>
    <row r="9" spans="1:5" x14ac:dyDescent="0.25">
      <c r="A9" s="19">
        <v>8</v>
      </c>
      <c r="B9" s="3" t="s">
        <v>55</v>
      </c>
      <c r="C9" s="20">
        <v>9.7870000000000008</v>
      </c>
      <c r="D9" s="20">
        <v>9.4160000000000004</v>
      </c>
      <c r="E9" s="19"/>
    </row>
    <row r="10" spans="1:5" x14ac:dyDescent="0.25">
      <c r="A10" s="19">
        <v>9</v>
      </c>
      <c r="B10" s="3" t="s">
        <v>11</v>
      </c>
      <c r="C10" s="20">
        <v>9.1609999999999996</v>
      </c>
      <c r="D10" s="20">
        <v>6.218</v>
      </c>
      <c r="E10" s="19"/>
    </row>
    <row r="11" spans="1:5" x14ac:dyDescent="0.25">
      <c r="A11" s="19">
        <v>10</v>
      </c>
      <c r="B11" s="3" t="s">
        <v>20</v>
      </c>
      <c r="C11" s="20">
        <v>8.6980000000000004</v>
      </c>
      <c r="D11" s="20">
        <v>6.3709999999999996</v>
      </c>
      <c r="E11" s="19"/>
    </row>
    <row r="12" spans="1:5" x14ac:dyDescent="0.25">
      <c r="A12" s="19">
        <v>11</v>
      </c>
      <c r="B12" s="3" t="s">
        <v>15</v>
      </c>
      <c r="C12" s="20">
        <v>7.4849199999999998</v>
      </c>
      <c r="D12" s="20">
        <v>4.9473099999999999</v>
      </c>
      <c r="E12" s="19"/>
    </row>
    <row r="13" spans="1:5" x14ac:dyDescent="0.25">
      <c r="A13" s="19">
        <v>12</v>
      </c>
      <c r="B13" s="3" t="s">
        <v>39</v>
      </c>
      <c r="C13" s="20">
        <v>7.0932300000000001</v>
      </c>
      <c r="D13" s="20">
        <v>4.3580500000000004</v>
      </c>
      <c r="E13" s="19"/>
    </row>
    <row r="14" spans="1:5" x14ac:dyDescent="0.25">
      <c r="A14" s="19">
        <v>13</v>
      </c>
      <c r="B14" s="3" t="s">
        <v>16</v>
      </c>
      <c r="C14" s="20">
        <v>6.9614700000000003</v>
      </c>
      <c r="D14" s="20">
        <v>4.9737099999999996</v>
      </c>
      <c r="E14" s="19"/>
    </row>
    <row r="15" spans="1:5" x14ac:dyDescent="0.25">
      <c r="A15" s="19">
        <v>14</v>
      </c>
      <c r="B15" s="3" t="s">
        <v>25</v>
      </c>
      <c r="C15" s="20">
        <v>6.78742</v>
      </c>
      <c r="D15" s="20">
        <v>5.3330200000000003</v>
      </c>
      <c r="E15" s="19"/>
    </row>
    <row r="16" spans="1:5" x14ac:dyDescent="0.25">
      <c r="A16" s="19">
        <v>15</v>
      </c>
      <c r="B16" s="3" t="s">
        <v>22</v>
      </c>
      <c r="C16" s="20">
        <v>6.5279999999999996</v>
      </c>
      <c r="D16" s="20">
        <v>-5.56</v>
      </c>
      <c r="E16" s="19"/>
    </row>
    <row r="17" spans="1:5" x14ac:dyDescent="0.25">
      <c r="A17" s="19">
        <v>16</v>
      </c>
      <c r="B17" s="3" t="s">
        <v>8</v>
      </c>
      <c r="C17" s="20">
        <v>5.7853000000000003</v>
      </c>
      <c r="D17" s="20">
        <v>4.6463000000000001</v>
      </c>
      <c r="E17" s="19"/>
    </row>
    <row r="18" spans="1:5" x14ac:dyDescent="0.25">
      <c r="A18" s="19">
        <v>17</v>
      </c>
      <c r="B18" s="3" t="s">
        <v>17</v>
      </c>
      <c r="C18" s="20">
        <v>2.2736999999999998</v>
      </c>
      <c r="D18" s="20">
        <v>2.4340999999999999</v>
      </c>
      <c r="E18" s="19"/>
    </row>
    <row r="19" spans="1:5" x14ac:dyDescent="0.25">
      <c r="A19" s="19">
        <v>18</v>
      </c>
      <c r="B19" s="3" t="s">
        <v>7</v>
      </c>
      <c r="C19" s="20">
        <v>1.7909600000000001</v>
      </c>
      <c r="D19" s="20">
        <v>5.0792999999999999</v>
      </c>
      <c r="E19" s="19"/>
    </row>
    <row r="20" spans="1:5" x14ac:dyDescent="0.25">
      <c r="A20" s="19">
        <v>19</v>
      </c>
      <c r="B20" s="3" t="s">
        <v>10</v>
      </c>
      <c r="C20" s="20">
        <v>1.62062968</v>
      </c>
      <c r="D20" s="20">
        <v>1.48122423</v>
      </c>
      <c r="E20" s="19"/>
    </row>
    <row r="21" spans="1:5" x14ac:dyDescent="0.25">
      <c r="A21" s="19">
        <v>20</v>
      </c>
      <c r="B21" s="3" t="s">
        <v>3</v>
      </c>
      <c r="C21" s="20">
        <v>1.4740600000000001</v>
      </c>
      <c r="D21" s="20">
        <v>-3.1596199999999999</v>
      </c>
      <c r="E21" s="19"/>
    </row>
    <row r="22" spans="1:5" x14ac:dyDescent="0.25">
      <c r="A22" s="19">
        <v>21</v>
      </c>
      <c r="B22" s="3" t="s">
        <v>9</v>
      </c>
      <c r="C22" s="20">
        <v>1.43</v>
      </c>
      <c r="D22" s="20">
        <v>1.0900000000000001</v>
      </c>
      <c r="E22" s="19"/>
    </row>
    <row r="23" spans="1:5" x14ac:dyDescent="0.25">
      <c r="A23" s="19">
        <v>22</v>
      </c>
      <c r="B23" s="3" t="s">
        <v>13</v>
      </c>
      <c r="C23" s="20">
        <v>1.2330000000000005</v>
      </c>
      <c r="D23" s="20">
        <v>1.3189999999999997</v>
      </c>
      <c r="E23" s="19"/>
    </row>
    <row r="24" spans="1:5" x14ac:dyDescent="0.25">
      <c r="A24" s="19">
        <v>23</v>
      </c>
      <c r="B24" s="3" t="s">
        <v>21</v>
      </c>
      <c r="C24" s="20">
        <v>0.73199999999999998</v>
      </c>
      <c r="D24" s="20">
        <v>0.69699999999999995</v>
      </c>
      <c r="E24" s="19"/>
    </row>
    <row r="25" spans="1:5" x14ac:dyDescent="0.25">
      <c r="A25" s="19">
        <v>24</v>
      </c>
      <c r="B25" s="3" t="s">
        <v>18</v>
      </c>
      <c r="C25" s="20">
        <v>-0.11430999999999999</v>
      </c>
      <c r="D25" s="20">
        <v>-7.0330000000000004E-2</v>
      </c>
      <c r="E25" s="19"/>
    </row>
    <row r="26" spans="1:5" x14ac:dyDescent="0.25">
      <c r="A26" s="19">
        <v>25</v>
      </c>
      <c r="B26" s="3" t="s">
        <v>6</v>
      </c>
      <c r="C26" s="20">
        <v>-1.1620239999999999</v>
      </c>
      <c r="D26" s="20">
        <v>-1.168909</v>
      </c>
      <c r="E26" s="19"/>
    </row>
    <row r="27" spans="1:5" x14ac:dyDescent="0.25">
      <c r="A27" s="19">
        <v>26</v>
      </c>
      <c r="B27" s="3" t="s">
        <v>5</v>
      </c>
      <c r="C27" s="20">
        <v>-5.7831999999999999</v>
      </c>
      <c r="D27" s="20">
        <v>-1.54562</v>
      </c>
      <c r="E27" s="19"/>
    </row>
    <row r="28" spans="1:5" x14ac:dyDescent="0.25">
      <c r="A28" s="19">
        <v>27</v>
      </c>
      <c r="B28" s="3" t="s">
        <v>4</v>
      </c>
      <c r="C28" s="20">
        <v>-9.8749470200000005</v>
      </c>
      <c r="D28" s="20">
        <v>-7.8219329500000008</v>
      </c>
      <c r="E28" s="19"/>
    </row>
    <row r="29" spans="1:5" x14ac:dyDescent="0.25">
      <c r="A29" s="19">
        <v>28</v>
      </c>
      <c r="B29" s="3" t="s">
        <v>37</v>
      </c>
      <c r="C29" s="20">
        <v>-26.807000000000002</v>
      </c>
      <c r="D29" s="20">
        <v>-23.62</v>
      </c>
      <c r="E29" s="19"/>
    </row>
    <row r="30" spans="1:5" x14ac:dyDescent="0.25">
      <c r="A30" s="19">
        <v>29</v>
      </c>
      <c r="B30" s="3" t="s">
        <v>12</v>
      </c>
      <c r="C30" s="20">
        <v>-31.719459999999998</v>
      </c>
      <c r="D30" s="20">
        <v>-19.707820000000002</v>
      </c>
      <c r="E30" s="19"/>
    </row>
    <row r="31" spans="1:5" x14ac:dyDescent="0.25">
      <c r="A31" s="19">
        <v>30</v>
      </c>
      <c r="B31" s="3" t="s">
        <v>1</v>
      </c>
      <c r="C31" s="20">
        <v>-32.994</v>
      </c>
      <c r="D31" s="20">
        <v>-25.667000000000002</v>
      </c>
      <c r="E31" s="19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5703125" style="1" customWidth="1"/>
    <col min="2" max="2" width="44.42578125" style="1" customWidth="1"/>
    <col min="3" max="3" width="20.5703125" style="1" customWidth="1"/>
    <col min="4" max="4" width="18.7109375" style="1" customWidth="1"/>
    <col min="5" max="5" width="18.5703125" style="1" customWidth="1"/>
    <col min="6" max="16384" width="9.140625" style="1"/>
  </cols>
  <sheetData>
    <row r="1" spans="1:9" x14ac:dyDescent="0.25">
      <c r="A1" s="1" t="s">
        <v>0</v>
      </c>
      <c r="B1" s="1" t="s">
        <v>27</v>
      </c>
      <c r="C1" s="19" t="s">
        <v>51</v>
      </c>
      <c r="D1" s="19" t="s">
        <v>50</v>
      </c>
      <c r="I1" s="1" t="s">
        <v>42</v>
      </c>
    </row>
    <row r="2" spans="1:9" x14ac:dyDescent="0.25">
      <c r="A2" s="19">
        <v>1</v>
      </c>
      <c r="B2" s="3" t="s">
        <v>26</v>
      </c>
      <c r="C2" s="20">
        <v>415.1</v>
      </c>
      <c r="D2" s="5">
        <v>308.86599999999999</v>
      </c>
    </row>
    <row r="3" spans="1:9" x14ac:dyDescent="0.25">
      <c r="A3" s="19">
        <v>2</v>
      </c>
      <c r="B3" s="3" t="s">
        <v>14</v>
      </c>
      <c r="C3" s="20">
        <v>321.56200000000001</v>
      </c>
      <c r="D3" s="5">
        <v>234.05699999999999</v>
      </c>
    </row>
    <row r="4" spans="1:9" x14ac:dyDescent="0.25">
      <c r="A4" s="19">
        <v>3</v>
      </c>
      <c r="B4" s="3" t="s">
        <v>19</v>
      </c>
      <c r="C4" s="20">
        <v>173.512</v>
      </c>
      <c r="D4" s="5">
        <v>124.26300000000001</v>
      </c>
    </row>
    <row r="5" spans="1:9" x14ac:dyDescent="0.25">
      <c r="A5" s="19">
        <v>4</v>
      </c>
      <c r="B5" s="3" t="s">
        <v>23</v>
      </c>
      <c r="C5" s="20">
        <v>109.50660999999999</v>
      </c>
      <c r="D5" s="5">
        <v>82.146299999999997</v>
      </c>
    </row>
    <row r="6" spans="1:9" x14ac:dyDescent="0.25">
      <c r="A6" s="19">
        <v>5</v>
      </c>
      <c r="B6" s="3" t="s">
        <v>1</v>
      </c>
      <c r="C6" s="20">
        <v>88.070999999999998</v>
      </c>
      <c r="D6" s="5">
        <v>65.331000000000003</v>
      </c>
    </row>
    <row r="7" spans="1:9" x14ac:dyDescent="0.25">
      <c r="A7" s="19">
        <v>6</v>
      </c>
      <c r="B7" s="3" t="s">
        <v>38</v>
      </c>
      <c r="C7" s="20">
        <v>68.136790000000005</v>
      </c>
      <c r="D7" s="5">
        <v>50.525109999999998</v>
      </c>
    </row>
    <row r="8" spans="1:9" x14ac:dyDescent="0.25">
      <c r="A8" s="19">
        <v>7</v>
      </c>
      <c r="B8" s="3" t="s">
        <v>22</v>
      </c>
      <c r="C8" s="20">
        <v>67.683999999999997</v>
      </c>
      <c r="D8" s="5">
        <v>34.631</v>
      </c>
    </row>
    <row r="9" spans="1:9" x14ac:dyDescent="0.25">
      <c r="A9" s="19">
        <v>8</v>
      </c>
      <c r="B9" s="3" t="s">
        <v>11</v>
      </c>
      <c r="C9" s="20">
        <v>42.46</v>
      </c>
      <c r="D9" s="5">
        <v>29.181999999999999</v>
      </c>
    </row>
    <row r="10" spans="1:9" x14ac:dyDescent="0.25">
      <c r="A10" s="19">
        <v>9</v>
      </c>
      <c r="B10" s="3" t="s">
        <v>15</v>
      </c>
      <c r="C10" s="20">
        <v>42.005720000000004</v>
      </c>
      <c r="D10" s="5">
        <v>30.185490000000001</v>
      </c>
    </row>
    <row r="11" spans="1:9" x14ac:dyDescent="0.25">
      <c r="A11" s="19">
        <v>10</v>
      </c>
      <c r="B11" s="3" t="s">
        <v>37</v>
      </c>
      <c r="C11" s="20">
        <v>41.322000000000003</v>
      </c>
      <c r="D11" s="5">
        <v>31.035</v>
      </c>
    </row>
    <row r="12" spans="1:9" x14ac:dyDescent="0.25">
      <c r="A12" s="19">
        <v>11</v>
      </c>
      <c r="B12" s="3" t="s">
        <v>5</v>
      </c>
      <c r="C12" s="20">
        <v>40.357990000000001</v>
      </c>
      <c r="D12" s="5">
        <v>31.274170000000002</v>
      </c>
    </row>
    <row r="13" spans="1:9" x14ac:dyDescent="0.25">
      <c r="A13" s="19">
        <v>12</v>
      </c>
      <c r="B13" s="3" t="s">
        <v>55</v>
      </c>
      <c r="C13" s="20">
        <v>37.555999999999997</v>
      </c>
      <c r="D13" s="5">
        <v>26.879000000000001</v>
      </c>
    </row>
    <row r="14" spans="1:9" x14ac:dyDescent="0.25">
      <c r="A14" s="19">
        <v>13</v>
      </c>
      <c r="B14" s="3" t="s">
        <v>20</v>
      </c>
      <c r="C14" s="20">
        <v>35.360999999999997</v>
      </c>
      <c r="D14" s="20">
        <v>26.175999999999998</v>
      </c>
    </row>
    <row r="15" spans="1:9" x14ac:dyDescent="0.25">
      <c r="A15" s="19">
        <v>14</v>
      </c>
      <c r="B15" s="3" t="s">
        <v>24</v>
      </c>
      <c r="C15" s="20">
        <v>35.201999999999998</v>
      </c>
      <c r="D15" s="5">
        <v>26.024999999999999</v>
      </c>
    </row>
    <row r="16" spans="1:9" x14ac:dyDescent="0.25">
      <c r="A16" s="19">
        <v>15</v>
      </c>
      <c r="B16" s="3" t="s">
        <v>2</v>
      </c>
      <c r="C16" s="20">
        <v>33.938749999999999</v>
      </c>
      <c r="D16" s="5">
        <v>26.93346</v>
      </c>
    </row>
    <row r="17" spans="1:4" x14ac:dyDescent="0.25">
      <c r="A17" s="19">
        <v>16</v>
      </c>
      <c r="B17" s="3" t="s">
        <v>13</v>
      </c>
      <c r="C17" s="20">
        <v>31.707999999999998</v>
      </c>
      <c r="D17" s="5">
        <v>23.114999999999998</v>
      </c>
    </row>
    <row r="18" spans="1:4" x14ac:dyDescent="0.25">
      <c r="A18" s="19">
        <v>17</v>
      </c>
      <c r="B18" s="3" t="s">
        <v>21</v>
      </c>
      <c r="C18" s="20">
        <v>30.931000000000001</v>
      </c>
      <c r="D18" s="5">
        <v>22.907</v>
      </c>
    </row>
    <row r="19" spans="1:4" x14ac:dyDescent="0.25">
      <c r="A19" s="19">
        <v>18</v>
      </c>
      <c r="B19" s="3" t="s">
        <v>7</v>
      </c>
      <c r="C19" s="20">
        <v>24.88805</v>
      </c>
      <c r="D19" s="5">
        <v>18.501580000000001</v>
      </c>
    </row>
    <row r="20" spans="1:4" x14ac:dyDescent="0.25">
      <c r="A20" s="19">
        <v>19</v>
      </c>
      <c r="B20" s="3" t="s">
        <v>9</v>
      </c>
      <c r="C20" s="20">
        <v>19.068999999999999</v>
      </c>
      <c r="D20" s="20">
        <v>13.904</v>
      </c>
    </row>
    <row r="21" spans="1:4" x14ac:dyDescent="0.25">
      <c r="A21" s="19">
        <v>20</v>
      </c>
      <c r="B21" s="3" t="s">
        <v>6</v>
      </c>
      <c r="C21" s="20">
        <v>17.896630999999999</v>
      </c>
      <c r="D21" s="5">
        <v>12.721946000000001</v>
      </c>
    </row>
    <row r="22" spans="1:4" x14ac:dyDescent="0.25">
      <c r="A22" s="19">
        <v>21</v>
      </c>
      <c r="B22" s="3" t="s">
        <v>3</v>
      </c>
      <c r="C22" s="20">
        <v>17.591170000000002</v>
      </c>
      <c r="D22" s="5">
        <v>13.70036</v>
      </c>
    </row>
    <row r="23" spans="1:4" x14ac:dyDescent="0.25">
      <c r="A23" s="19">
        <v>22</v>
      </c>
      <c r="B23" s="3" t="s">
        <v>17</v>
      </c>
      <c r="C23" s="20">
        <v>17.571000000000002</v>
      </c>
      <c r="D23" s="5">
        <v>13.433999999999999</v>
      </c>
    </row>
    <row r="24" spans="1:4" x14ac:dyDescent="0.25">
      <c r="A24" s="19">
        <v>23</v>
      </c>
      <c r="B24" s="3" t="s">
        <v>39</v>
      </c>
      <c r="C24" s="20">
        <v>14.06269</v>
      </c>
      <c r="D24" s="5">
        <v>9.5963600000000007</v>
      </c>
    </row>
    <row r="25" spans="1:4" x14ac:dyDescent="0.25">
      <c r="A25" s="19">
        <v>24</v>
      </c>
      <c r="B25" s="3" t="s">
        <v>8</v>
      </c>
      <c r="C25" s="20">
        <v>12.085000000000001</v>
      </c>
      <c r="D25" s="5">
        <v>9.0981000000000005</v>
      </c>
    </row>
    <row r="26" spans="1:4" x14ac:dyDescent="0.25">
      <c r="A26" s="19">
        <v>25</v>
      </c>
      <c r="B26" s="3" t="s">
        <v>25</v>
      </c>
      <c r="C26" s="20">
        <v>8.8884000000000007</v>
      </c>
      <c r="D26" s="5">
        <v>6.4821</v>
      </c>
    </row>
    <row r="27" spans="1:4" x14ac:dyDescent="0.25">
      <c r="A27" s="19">
        <v>26</v>
      </c>
      <c r="B27" s="3" t="s">
        <v>4</v>
      </c>
      <c r="C27" s="20">
        <v>8.7093306500000001</v>
      </c>
      <c r="D27" s="5">
        <v>5.9755671699999997</v>
      </c>
    </row>
    <row r="28" spans="1:4" x14ac:dyDescent="0.25">
      <c r="A28" s="19">
        <v>27</v>
      </c>
      <c r="B28" s="3" t="s">
        <v>12</v>
      </c>
      <c r="C28" s="20">
        <v>7.8056999999999999</v>
      </c>
      <c r="D28" s="5">
        <v>5.9308800000000002</v>
      </c>
    </row>
    <row r="29" spans="1:4" x14ac:dyDescent="0.25">
      <c r="A29" s="19">
        <v>28</v>
      </c>
      <c r="B29" s="3" t="s">
        <v>16</v>
      </c>
      <c r="C29" s="20">
        <v>6.9599599999999997</v>
      </c>
      <c r="D29" s="5">
        <v>5.0813800000000002</v>
      </c>
    </row>
    <row r="30" spans="1:4" x14ac:dyDescent="0.25">
      <c r="A30" s="19">
        <v>29</v>
      </c>
      <c r="B30" s="3" t="s">
        <v>10</v>
      </c>
      <c r="C30" s="20">
        <v>2.8730486700000002</v>
      </c>
      <c r="D30" s="5">
        <v>2.16482295</v>
      </c>
    </row>
    <row r="31" spans="1:4" x14ac:dyDescent="0.25">
      <c r="A31" s="19">
        <v>30</v>
      </c>
      <c r="B31" s="3" t="s">
        <v>18</v>
      </c>
      <c r="C31" s="20">
        <v>0.63490000000000002</v>
      </c>
      <c r="D31" s="20">
        <v>0.54096999999999995</v>
      </c>
    </row>
    <row r="32" spans="1:4" x14ac:dyDescent="0.25">
      <c r="C32" s="19"/>
    </row>
    <row r="33" spans="3:3" x14ac:dyDescent="0.25">
      <c r="C33" s="19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D31" sqref="B2:D31"/>
    </sheetView>
  </sheetViews>
  <sheetFormatPr defaultRowHeight="15" x14ac:dyDescent="0.25"/>
  <cols>
    <col min="1" max="1" width="9.42578125" style="1" customWidth="1"/>
    <col min="2" max="2" width="40.28515625" style="1" customWidth="1"/>
    <col min="3" max="3" width="19.5703125" style="1" customWidth="1"/>
    <col min="4" max="4" width="19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9" t="s">
        <v>51</v>
      </c>
      <c r="D1" s="19" t="s">
        <v>50</v>
      </c>
    </row>
    <row r="2" spans="1:4" x14ac:dyDescent="0.25">
      <c r="A2" s="19">
        <v>1</v>
      </c>
      <c r="B2" s="3" t="s">
        <v>26</v>
      </c>
      <c r="C2" s="20">
        <v>118.386</v>
      </c>
      <c r="D2" s="5">
        <v>90.403000000000006</v>
      </c>
    </row>
    <row r="3" spans="1:4" x14ac:dyDescent="0.25">
      <c r="A3" s="19">
        <v>2</v>
      </c>
      <c r="B3" s="3" t="s">
        <v>14</v>
      </c>
      <c r="C3" s="20">
        <v>75.712999999999994</v>
      </c>
      <c r="D3" s="5">
        <v>57.781999999999996</v>
      </c>
    </row>
    <row r="4" spans="1:4" x14ac:dyDescent="0.25">
      <c r="A4" s="19">
        <v>3</v>
      </c>
      <c r="B4" s="3" t="s">
        <v>1</v>
      </c>
      <c r="C4" s="20">
        <v>51.781999999999996</v>
      </c>
      <c r="D4" s="5">
        <v>39.359000000000002</v>
      </c>
    </row>
    <row r="5" spans="1:4" x14ac:dyDescent="0.25">
      <c r="A5" s="19">
        <v>4</v>
      </c>
      <c r="B5" s="3" t="s">
        <v>19</v>
      </c>
      <c r="C5" s="20">
        <v>34.718000000000004</v>
      </c>
      <c r="D5" s="5">
        <v>27.202999999999999</v>
      </c>
    </row>
    <row r="6" spans="1:4" x14ac:dyDescent="0.25">
      <c r="A6" s="19">
        <v>5</v>
      </c>
      <c r="B6" s="3" t="s">
        <v>15</v>
      </c>
      <c r="C6" s="20">
        <v>25.670500000000001</v>
      </c>
      <c r="D6" s="5">
        <v>18.785779999999999</v>
      </c>
    </row>
    <row r="7" spans="1:4" x14ac:dyDescent="0.25">
      <c r="A7" s="19">
        <v>6</v>
      </c>
      <c r="B7" s="3" t="s">
        <v>5</v>
      </c>
      <c r="C7" s="20">
        <v>25.045200000000001</v>
      </c>
      <c r="D7" s="5">
        <v>19.12068</v>
      </c>
    </row>
    <row r="8" spans="1:4" x14ac:dyDescent="0.25">
      <c r="A8" s="19">
        <v>7</v>
      </c>
      <c r="B8" s="3" t="s">
        <v>22</v>
      </c>
      <c r="C8" s="20">
        <v>23.198</v>
      </c>
      <c r="D8" s="5">
        <v>16.317</v>
      </c>
    </row>
    <row r="9" spans="1:4" x14ac:dyDescent="0.25">
      <c r="A9" s="19">
        <v>8</v>
      </c>
      <c r="B9" s="3" t="s">
        <v>23</v>
      </c>
      <c r="C9" s="20">
        <v>23.02298</v>
      </c>
      <c r="D9" s="5">
        <v>17.511869999999998</v>
      </c>
    </row>
    <row r="10" spans="1:4" x14ac:dyDescent="0.25">
      <c r="A10" s="19">
        <v>9</v>
      </c>
      <c r="B10" s="3" t="s">
        <v>21</v>
      </c>
      <c r="C10" s="20">
        <v>21.222999999999999</v>
      </c>
      <c r="D10" s="5">
        <v>15.961</v>
      </c>
    </row>
    <row r="11" spans="1:4" x14ac:dyDescent="0.25">
      <c r="A11" s="19">
        <v>10</v>
      </c>
      <c r="B11" s="3" t="s">
        <v>11</v>
      </c>
      <c r="C11" s="20">
        <v>17.838999999999999</v>
      </c>
      <c r="D11" s="5">
        <v>12.643000000000001</v>
      </c>
    </row>
    <row r="12" spans="1:4" x14ac:dyDescent="0.25">
      <c r="A12" s="19">
        <v>11</v>
      </c>
      <c r="B12" s="3" t="s">
        <v>3</v>
      </c>
      <c r="C12" s="20">
        <v>16.525120000000001</v>
      </c>
      <c r="D12" s="5">
        <v>12.995799999999999</v>
      </c>
    </row>
    <row r="13" spans="1:4" x14ac:dyDescent="0.25">
      <c r="A13" s="19">
        <v>12</v>
      </c>
      <c r="B13" s="3" t="s">
        <v>38</v>
      </c>
      <c r="C13" s="20">
        <v>15.50811</v>
      </c>
      <c r="D13" s="5">
        <v>11.99371</v>
      </c>
    </row>
    <row r="14" spans="1:4" x14ac:dyDescent="0.25">
      <c r="A14" s="19">
        <v>13</v>
      </c>
      <c r="B14" s="3" t="s">
        <v>55</v>
      </c>
      <c r="C14" s="20">
        <v>14.802</v>
      </c>
      <c r="D14" s="5">
        <v>10.624000000000001</v>
      </c>
    </row>
    <row r="15" spans="1:4" x14ac:dyDescent="0.25">
      <c r="A15" s="19">
        <v>14</v>
      </c>
      <c r="B15" s="3" t="s">
        <v>37</v>
      </c>
      <c r="C15" s="20">
        <v>14.432</v>
      </c>
      <c r="D15" s="5">
        <v>11.022</v>
      </c>
    </row>
    <row r="16" spans="1:4" x14ac:dyDescent="0.25">
      <c r="A16" s="19">
        <v>15</v>
      </c>
      <c r="B16" s="3" t="s">
        <v>7</v>
      </c>
      <c r="C16" s="20">
        <v>13.35</v>
      </c>
      <c r="D16" s="5">
        <v>9.9474900000000002</v>
      </c>
    </row>
    <row r="17" spans="1:4" x14ac:dyDescent="0.25">
      <c r="A17" s="19">
        <v>16</v>
      </c>
      <c r="B17" s="3" t="s">
        <v>20</v>
      </c>
      <c r="C17" s="20">
        <v>12.917</v>
      </c>
      <c r="D17" s="20">
        <v>10.111000000000001</v>
      </c>
    </row>
    <row r="18" spans="1:4" x14ac:dyDescent="0.25">
      <c r="A18" s="19">
        <v>17</v>
      </c>
      <c r="B18" s="3" t="s">
        <v>4</v>
      </c>
      <c r="C18" s="20">
        <v>11.303794999999999</v>
      </c>
      <c r="D18" s="5">
        <v>8.3554929999999992</v>
      </c>
    </row>
    <row r="19" spans="1:4" x14ac:dyDescent="0.25">
      <c r="A19" s="19">
        <v>18</v>
      </c>
      <c r="B19" s="3" t="s">
        <v>17</v>
      </c>
      <c r="C19" s="20">
        <v>11.023</v>
      </c>
      <c r="D19" s="5">
        <v>7.8479999999999999</v>
      </c>
    </row>
    <row r="20" spans="1:4" x14ac:dyDescent="0.25">
      <c r="A20" s="19">
        <v>19</v>
      </c>
      <c r="B20" s="3" t="s">
        <v>9</v>
      </c>
      <c r="C20" s="20">
        <v>10.887</v>
      </c>
      <c r="D20" s="20">
        <v>7.9470000000000001</v>
      </c>
    </row>
    <row r="21" spans="1:4" x14ac:dyDescent="0.25">
      <c r="A21" s="19">
        <v>20</v>
      </c>
      <c r="B21" s="3" t="s">
        <v>13</v>
      </c>
      <c r="C21" s="20">
        <v>8.875</v>
      </c>
      <c r="D21" s="5">
        <v>6.5670000000000002</v>
      </c>
    </row>
    <row r="22" spans="1:4" x14ac:dyDescent="0.25">
      <c r="A22" s="19">
        <v>21</v>
      </c>
      <c r="B22" s="3" t="s">
        <v>12</v>
      </c>
      <c r="C22" s="20">
        <v>8.6146499999999993</v>
      </c>
      <c r="D22" s="5">
        <v>7.7786600000000004</v>
      </c>
    </row>
    <row r="23" spans="1:4" x14ac:dyDescent="0.25">
      <c r="A23" s="19">
        <v>22</v>
      </c>
      <c r="B23" s="3" t="s">
        <v>6</v>
      </c>
      <c r="C23" s="20">
        <v>7.6034689999999996</v>
      </c>
      <c r="D23" s="5">
        <v>5.5509230000000001</v>
      </c>
    </row>
    <row r="24" spans="1:4" x14ac:dyDescent="0.25">
      <c r="A24" s="19">
        <v>23</v>
      </c>
      <c r="B24" s="3" t="s">
        <v>24</v>
      </c>
      <c r="C24" s="20">
        <v>4.8929999999999998</v>
      </c>
      <c r="D24" s="5">
        <v>3.7879999999999998</v>
      </c>
    </row>
    <row r="25" spans="1:4" x14ac:dyDescent="0.25">
      <c r="A25" s="19">
        <v>24</v>
      </c>
      <c r="B25" s="3" t="s">
        <v>39</v>
      </c>
      <c r="C25" s="20">
        <v>4.2542900000000001</v>
      </c>
      <c r="D25" s="5">
        <v>3.1705000000000001</v>
      </c>
    </row>
    <row r="26" spans="1:4" x14ac:dyDescent="0.25">
      <c r="A26" s="19">
        <v>25</v>
      </c>
      <c r="B26" s="3" t="s">
        <v>25</v>
      </c>
      <c r="C26" s="20">
        <v>4.0246300000000002</v>
      </c>
      <c r="D26" s="5">
        <v>3.4081800000000002</v>
      </c>
    </row>
    <row r="27" spans="1:4" x14ac:dyDescent="0.25">
      <c r="A27" s="19">
        <v>26</v>
      </c>
      <c r="B27" s="3" t="s">
        <v>2</v>
      </c>
      <c r="C27" s="20">
        <v>2.7581699999999998</v>
      </c>
      <c r="D27" s="5">
        <v>2.1808800000000002</v>
      </c>
    </row>
    <row r="28" spans="1:4" x14ac:dyDescent="0.25">
      <c r="A28" s="19">
        <v>27</v>
      </c>
      <c r="B28" s="3" t="s">
        <v>8</v>
      </c>
      <c r="C28" s="20">
        <v>2.72</v>
      </c>
      <c r="D28" s="5">
        <v>2.0666000000000002</v>
      </c>
    </row>
    <row r="29" spans="1:4" x14ac:dyDescent="0.25">
      <c r="A29" s="19">
        <v>28</v>
      </c>
      <c r="B29" s="3" t="s">
        <v>16</v>
      </c>
      <c r="C29" s="20">
        <v>0.43330999999999997</v>
      </c>
      <c r="D29" s="5">
        <v>0.31818999999999997</v>
      </c>
    </row>
    <row r="30" spans="1:4" x14ac:dyDescent="0.25">
      <c r="A30" s="19">
        <v>29</v>
      </c>
      <c r="B30" s="3" t="s">
        <v>10</v>
      </c>
      <c r="C30" s="20">
        <v>0.11228534</v>
      </c>
      <c r="D30" s="5">
        <v>8.3426420000000001E-2</v>
      </c>
    </row>
    <row r="31" spans="1:4" x14ac:dyDescent="0.25">
      <c r="A31" s="19">
        <v>30</v>
      </c>
      <c r="B31" s="3" t="s">
        <v>18</v>
      </c>
      <c r="C31" s="41">
        <v>2.0699999999999998E-3</v>
      </c>
      <c r="D31" s="41">
        <v>2.0699999999999998E-3</v>
      </c>
    </row>
    <row r="32" spans="1:4" x14ac:dyDescent="0.25">
      <c r="C32" s="19"/>
    </row>
    <row r="33" spans="3:3" x14ac:dyDescent="0.25">
      <c r="C33" s="19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140625" style="1"/>
    <col min="2" max="2" width="40.85546875" style="1" customWidth="1"/>
    <col min="3" max="3" width="18.140625" style="1" customWidth="1"/>
    <col min="4" max="4" width="18.28515625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9" t="s">
        <v>51</v>
      </c>
      <c r="D1" s="19" t="s">
        <v>50</v>
      </c>
    </row>
    <row r="2" spans="1:4" x14ac:dyDescent="0.25">
      <c r="A2" s="19">
        <v>1</v>
      </c>
      <c r="B2" s="3" t="s">
        <v>14</v>
      </c>
      <c r="C2" s="20">
        <v>136.851</v>
      </c>
      <c r="D2" s="5">
        <v>110.73</v>
      </c>
    </row>
    <row r="3" spans="1:4" x14ac:dyDescent="0.25">
      <c r="A3" s="19">
        <v>2</v>
      </c>
      <c r="B3" s="3" t="s">
        <v>26</v>
      </c>
      <c r="C3" s="20">
        <v>116.06</v>
      </c>
      <c r="D3" s="5">
        <v>80.715999999999994</v>
      </c>
    </row>
    <row r="4" spans="1:4" x14ac:dyDescent="0.25">
      <c r="A4" s="19">
        <v>3</v>
      </c>
      <c r="B4" s="3" t="s">
        <v>3</v>
      </c>
      <c r="C4" s="20">
        <v>38.542090000000002</v>
      </c>
      <c r="D4" s="5">
        <v>23.463539999999998</v>
      </c>
    </row>
    <row r="5" spans="1:4" x14ac:dyDescent="0.25">
      <c r="A5" s="19">
        <v>4</v>
      </c>
      <c r="B5" s="3" t="s">
        <v>19</v>
      </c>
      <c r="C5" s="20">
        <v>33.204999999999998</v>
      </c>
      <c r="D5" s="5">
        <v>22.352</v>
      </c>
    </row>
    <row r="6" spans="1:4" x14ac:dyDescent="0.25">
      <c r="A6" s="19">
        <v>5</v>
      </c>
      <c r="B6" s="3" t="s">
        <v>11</v>
      </c>
      <c r="C6" s="20">
        <v>26.59</v>
      </c>
      <c r="D6" s="5">
        <v>18.562999999999999</v>
      </c>
    </row>
    <row r="7" spans="1:4" x14ac:dyDescent="0.25">
      <c r="A7" s="19">
        <v>6</v>
      </c>
      <c r="B7" s="3" t="s">
        <v>22</v>
      </c>
      <c r="C7" s="20">
        <v>22.657</v>
      </c>
      <c r="D7" s="5">
        <v>13.469999999999999</v>
      </c>
    </row>
    <row r="8" spans="1:4" x14ac:dyDescent="0.25">
      <c r="A8" s="19">
        <v>7</v>
      </c>
      <c r="B8" s="3" t="s">
        <v>55</v>
      </c>
      <c r="C8" s="20">
        <v>21.571999999999999</v>
      </c>
      <c r="D8" s="5">
        <v>16.094000000000001</v>
      </c>
    </row>
    <row r="9" spans="1:4" x14ac:dyDescent="0.25">
      <c r="A9" s="19">
        <v>8</v>
      </c>
      <c r="B9" s="3" t="s">
        <v>15</v>
      </c>
      <c r="C9" s="20">
        <v>19.413519999999998</v>
      </c>
      <c r="D9" s="5">
        <v>12.88367</v>
      </c>
    </row>
    <row r="10" spans="1:4" x14ac:dyDescent="0.25">
      <c r="A10" s="19">
        <v>9</v>
      </c>
      <c r="B10" s="3" t="s">
        <v>24</v>
      </c>
      <c r="C10" s="20">
        <v>16.75</v>
      </c>
      <c r="D10" s="5">
        <v>12.544</v>
      </c>
    </row>
    <row r="11" spans="1:4" x14ac:dyDescent="0.25">
      <c r="A11" s="19">
        <v>10</v>
      </c>
      <c r="B11" s="3" t="s">
        <v>13</v>
      </c>
      <c r="C11" s="20">
        <v>12.789</v>
      </c>
      <c r="D11" s="5">
        <v>9.3140000000000001</v>
      </c>
    </row>
    <row r="12" spans="1:4" x14ac:dyDescent="0.25">
      <c r="A12" s="19">
        <v>11</v>
      </c>
      <c r="B12" s="3" t="s">
        <v>2</v>
      </c>
      <c r="C12" s="20">
        <v>11.322699999999999</v>
      </c>
      <c r="D12" s="5">
        <v>7.9333600000000004</v>
      </c>
    </row>
    <row r="13" spans="1:4" x14ac:dyDescent="0.25">
      <c r="A13" s="19">
        <v>12</v>
      </c>
      <c r="B13" s="3" t="s">
        <v>6</v>
      </c>
      <c r="C13" s="20">
        <v>10.824652</v>
      </c>
      <c r="D13" s="5">
        <v>7.7056190000000004</v>
      </c>
    </row>
    <row r="14" spans="1:4" x14ac:dyDescent="0.25">
      <c r="A14" s="19">
        <v>13</v>
      </c>
      <c r="B14" s="3" t="s">
        <v>20</v>
      </c>
      <c r="C14" s="20">
        <v>10.294</v>
      </c>
      <c r="D14" s="20">
        <v>7.1989999999999998</v>
      </c>
    </row>
    <row r="15" spans="1:4" x14ac:dyDescent="0.25">
      <c r="A15" s="19">
        <v>14</v>
      </c>
      <c r="B15" s="3" t="s">
        <v>23</v>
      </c>
      <c r="C15" s="20">
        <v>9.5853099999999998</v>
      </c>
      <c r="D15" s="5">
        <v>3.9725700000000002</v>
      </c>
    </row>
    <row r="16" spans="1:4" x14ac:dyDescent="0.25">
      <c r="A16" s="19">
        <v>15</v>
      </c>
      <c r="B16" s="3" t="s">
        <v>25</v>
      </c>
      <c r="C16" s="20">
        <v>9.2084499999999991</v>
      </c>
      <c r="D16" s="5">
        <v>7.0752699999999997</v>
      </c>
    </row>
    <row r="17" spans="1:4" x14ac:dyDescent="0.25">
      <c r="A17" s="19">
        <v>16</v>
      </c>
      <c r="B17" s="3" t="s">
        <v>4</v>
      </c>
      <c r="C17" s="20">
        <v>8.1796097900000007</v>
      </c>
      <c r="D17" s="5">
        <v>5.7394943999999999</v>
      </c>
    </row>
    <row r="18" spans="1:4" x14ac:dyDescent="0.25">
      <c r="A18" s="19">
        <v>17</v>
      </c>
      <c r="B18" s="3" t="s">
        <v>38</v>
      </c>
      <c r="C18" s="20">
        <v>7.6892100000000001</v>
      </c>
      <c r="D18" s="5">
        <v>5.3753399999999996</v>
      </c>
    </row>
    <row r="19" spans="1:4" x14ac:dyDescent="0.25">
      <c r="A19" s="19">
        <v>18</v>
      </c>
      <c r="B19" s="3" t="s">
        <v>9</v>
      </c>
      <c r="C19" s="20">
        <v>6.5880000000000001</v>
      </c>
      <c r="D19" s="20">
        <v>4.5860000000000003</v>
      </c>
    </row>
    <row r="20" spans="1:4" x14ac:dyDescent="0.25">
      <c r="A20" s="19">
        <v>19</v>
      </c>
      <c r="B20" s="3" t="s">
        <v>5</v>
      </c>
      <c r="C20" s="20">
        <v>5.1923000000000004</v>
      </c>
      <c r="D20" s="5">
        <v>4.0591200000000001</v>
      </c>
    </row>
    <row r="21" spans="1:4" x14ac:dyDescent="0.25">
      <c r="A21" s="19">
        <v>20</v>
      </c>
      <c r="B21" s="3" t="s">
        <v>39</v>
      </c>
      <c r="C21" s="20">
        <v>5.0754000000000001</v>
      </c>
      <c r="D21" s="5">
        <v>3.4677199999999999</v>
      </c>
    </row>
    <row r="22" spans="1:4" x14ac:dyDescent="0.25">
      <c r="A22" s="19">
        <v>21</v>
      </c>
      <c r="B22" s="3" t="s">
        <v>16</v>
      </c>
      <c r="C22" s="20">
        <v>4.0234899999999998</v>
      </c>
      <c r="D22" s="5">
        <v>2.7010000000000001</v>
      </c>
    </row>
    <row r="23" spans="1:4" x14ac:dyDescent="0.25">
      <c r="A23" s="19">
        <v>22</v>
      </c>
      <c r="B23" s="3" t="s">
        <v>17</v>
      </c>
      <c r="C23" s="20">
        <v>3.3860000000000001</v>
      </c>
      <c r="D23" s="5">
        <v>2.2240000000000002</v>
      </c>
    </row>
    <row r="24" spans="1:4" x14ac:dyDescent="0.25">
      <c r="A24" s="19">
        <v>23</v>
      </c>
      <c r="B24" s="3" t="s">
        <v>37</v>
      </c>
      <c r="C24" s="20">
        <v>3.3330000000000002</v>
      </c>
      <c r="D24" s="5">
        <v>2.504</v>
      </c>
    </row>
    <row r="25" spans="1:4" x14ac:dyDescent="0.25">
      <c r="A25" s="19">
        <v>24</v>
      </c>
      <c r="B25" s="3" t="s">
        <v>21</v>
      </c>
      <c r="C25" s="20">
        <v>2.9940000000000002</v>
      </c>
      <c r="D25" s="5">
        <v>2.38</v>
      </c>
    </row>
    <row r="26" spans="1:4" x14ac:dyDescent="0.25">
      <c r="A26" s="19">
        <v>25</v>
      </c>
      <c r="B26" s="3" t="s">
        <v>7</v>
      </c>
      <c r="C26" s="20">
        <v>2.6983000000000001</v>
      </c>
      <c r="D26" s="5">
        <v>4.9437100000000003</v>
      </c>
    </row>
    <row r="27" spans="1:4" x14ac:dyDescent="0.25">
      <c r="A27" s="19">
        <v>26</v>
      </c>
      <c r="B27" s="3" t="s">
        <v>8</v>
      </c>
      <c r="C27" s="20">
        <v>1.4249000000000001</v>
      </c>
      <c r="D27" s="5">
        <v>1.0022</v>
      </c>
    </row>
    <row r="28" spans="1:4" x14ac:dyDescent="0.25">
      <c r="A28" s="19">
        <v>27</v>
      </c>
      <c r="B28" s="3" t="s">
        <v>10</v>
      </c>
      <c r="C28" s="20">
        <v>0.57365250000000001</v>
      </c>
      <c r="D28" s="5">
        <v>0.45978060000000004</v>
      </c>
    </row>
    <row r="29" spans="1:4" x14ac:dyDescent="0.25">
      <c r="A29" s="19">
        <v>28</v>
      </c>
      <c r="B29" s="3" t="s">
        <v>18</v>
      </c>
      <c r="C29" s="20">
        <v>6.3009999999999997E-2</v>
      </c>
      <c r="D29" s="20">
        <v>-3.6000000000000002E-4</v>
      </c>
    </row>
    <row r="30" spans="1:4" x14ac:dyDescent="0.25">
      <c r="A30" s="19">
        <v>29</v>
      </c>
      <c r="B30" s="3" t="s">
        <v>12</v>
      </c>
      <c r="C30" s="20">
        <v>-5.5244400000000002</v>
      </c>
      <c r="D30" s="5">
        <v>-5.5120199999999997</v>
      </c>
    </row>
    <row r="31" spans="1:4" x14ac:dyDescent="0.25">
      <c r="A31" s="19">
        <v>30</v>
      </c>
      <c r="B31" s="3" t="s">
        <v>1</v>
      </c>
      <c r="C31" s="20">
        <v>-8.9740000000000002</v>
      </c>
      <c r="D31" s="5">
        <v>-7.4729999999999999</v>
      </c>
    </row>
    <row r="32" spans="1:4" x14ac:dyDescent="0.25">
      <c r="C32" s="19"/>
    </row>
    <row r="33" spans="3:3" x14ac:dyDescent="0.25">
      <c r="C33" s="19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140625" style="1"/>
    <col min="2" max="2" width="40.5703125" style="1" customWidth="1"/>
    <col min="3" max="3" width="18.28515625" style="1" customWidth="1"/>
    <col min="4" max="4" width="17.7109375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9" t="s">
        <v>51</v>
      </c>
      <c r="D1" s="19" t="s">
        <v>50</v>
      </c>
    </row>
    <row r="2" spans="1:4" x14ac:dyDescent="0.25">
      <c r="A2" s="19">
        <v>1</v>
      </c>
      <c r="B2" s="3" t="s">
        <v>14</v>
      </c>
      <c r="C2" s="20">
        <v>159.46199999999999</v>
      </c>
      <c r="D2" s="5">
        <v>120.642</v>
      </c>
    </row>
    <row r="3" spans="1:4" x14ac:dyDescent="0.25">
      <c r="A3" s="19">
        <v>2</v>
      </c>
      <c r="B3" s="3" t="s">
        <v>26</v>
      </c>
      <c r="C3" s="20">
        <v>117.22799999999999</v>
      </c>
      <c r="D3" s="5">
        <v>82.619</v>
      </c>
    </row>
    <row r="4" spans="1:4" x14ac:dyDescent="0.25">
      <c r="A4" s="19">
        <v>3</v>
      </c>
      <c r="B4" s="3" t="s">
        <v>19</v>
      </c>
      <c r="C4" s="20">
        <v>79.379000000000005</v>
      </c>
      <c r="D4" s="5">
        <v>57.308999999999997</v>
      </c>
    </row>
    <row r="5" spans="1:4" x14ac:dyDescent="0.25">
      <c r="A5" s="19">
        <v>4</v>
      </c>
      <c r="B5" s="3" t="s">
        <v>22</v>
      </c>
      <c r="C5" s="20">
        <v>60.613999999999997</v>
      </c>
      <c r="D5" s="5">
        <f>4.854+32.489</f>
        <v>37.342999999999996</v>
      </c>
    </row>
    <row r="6" spans="1:4" x14ac:dyDescent="0.25">
      <c r="A6" s="19">
        <v>5</v>
      </c>
      <c r="B6" s="3" t="s">
        <v>1</v>
      </c>
      <c r="C6" s="20">
        <v>60.308999999999997</v>
      </c>
      <c r="D6" s="5">
        <v>44.165999999999997</v>
      </c>
    </row>
    <row r="7" spans="1:4" x14ac:dyDescent="0.25">
      <c r="A7" s="19">
        <v>6</v>
      </c>
      <c r="B7" s="3" t="s">
        <v>37</v>
      </c>
      <c r="C7" s="20">
        <v>57.03</v>
      </c>
      <c r="D7" s="5">
        <v>46.137</v>
      </c>
    </row>
    <row r="8" spans="1:4" x14ac:dyDescent="0.25">
      <c r="A8" s="19">
        <v>7</v>
      </c>
      <c r="B8" s="3" t="s">
        <v>23</v>
      </c>
      <c r="C8" s="20">
        <v>43.479709999999997</v>
      </c>
      <c r="D8" s="5">
        <v>30.495509999999999</v>
      </c>
    </row>
    <row r="9" spans="1:4" x14ac:dyDescent="0.25">
      <c r="A9" s="19">
        <v>8</v>
      </c>
      <c r="B9" s="3" t="s">
        <v>11</v>
      </c>
      <c r="C9" s="20">
        <v>42.057000000000002</v>
      </c>
      <c r="D9" s="5">
        <v>28.882999999999999</v>
      </c>
    </row>
    <row r="10" spans="1:4" x14ac:dyDescent="0.25">
      <c r="A10" s="19">
        <v>9</v>
      </c>
      <c r="B10" s="3" t="s">
        <v>3</v>
      </c>
      <c r="C10" s="20">
        <v>38.13409</v>
      </c>
      <c r="D10" s="5">
        <v>27.327729999999999</v>
      </c>
    </row>
    <row r="11" spans="1:4" x14ac:dyDescent="0.25">
      <c r="A11" s="19">
        <v>10</v>
      </c>
      <c r="B11" s="3" t="s">
        <v>55</v>
      </c>
      <c r="C11" s="20">
        <v>34.539000000000001</v>
      </c>
      <c r="D11" s="5">
        <v>22.933</v>
      </c>
    </row>
    <row r="12" spans="1:4" x14ac:dyDescent="0.25">
      <c r="A12" s="19">
        <v>11</v>
      </c>
      <c r="B12" s="3" t="s">
        <v>13</v>
      </c>
      <c r="C12" s="20">
        <v>34.39</v>
      </c>
      <c r="D12" s="5">
        <f>5.49+19.053</f>
        <v>24.542999999999999</v>
      </c>
    </row>
    <row r="13" spans="1:4" x14ac:dyDescent="0.25">
      <c r="A13" s="19">
        <v>12</v>
      </c>
      <c r="B13" s="3" t="s">
        <v>24</v>
      </c>
      <c r="C13" s="20">
        <v>29.667999999999999</v>
      </c>
      <c r="D13" s="5">
        <v>22.306999999999999</v>
      </c>
    </row>
    <row r="14" spans="1:4" x14ac:dyDescent="0.25">
      <c r="A14" s="19">
        <v>13</v>
      </c>
      <c r="B14" s="3" t="s">
        <v>15</v>
      </c>
      <c r="C14" s="20">
        <v>28.263820000000003</v>
      </c>
      <c r="D14" s="5">
        <f>1.79379+10.642+6.90028</f>
        <v>19.336069999999999</v>
      </c>
    </row>
    <row r="15" spans="1:4" x14ac:dyDescent="0.25">
      <c r="A15" s="19">
        <v>14</v>
      </c>
      <c r="B15" s="3" t="s">
        <v>5</v>
      </c>
      <c r="C15" s="20">
        <v>26.28829</v>
      </c>
      <c r="D15" s="5">
        <v>17.758220000000001</v>
      </c>
    </row>
    <row r="16" spans="1:4" x14ac:dyDescent="0.25">
      <c r="A16" s="19">
        <v>15</v>
      </c>
      <c r="B16" s="3" t="s">
        <v>12</v>
      </c>
      <c r="C16" s="20">
        <v>25.344760000000001</v>
      </c>
      <c r="D16" s="5">
        <v>12.34802</v>
      </c>
    </row>
    <row r="17" spans="1:4" x14ac:dyDescent="0.25">
      <c r="A17" s="19">
        <v>16</v>
      </c>
      <c r="B17" s="3" t="s">
        <v>20</v>
      </c>
      <c r="C17" s="20">
        <v>24.041</v>
      </c>
      <c r="D17" s="5">
        <f>5.251+11.642</f>
        <v>16.893000000000001</v>
      </c>
    </row>
    <row r="18" spans="1:4" x14ac:dyDescent="0.25">
      <c r="A18" s="19">
        <v>17</v>
      </c>
      <c r="B18" s="3" t="s">
        <v>38</v>
      </c>
      <c r="C18" s="20">
        <v>23.362570000000002</v>
      </c>
      <c r="D18" s="5">
        <v>15.658720000000001</v>
      </c>
    </row>
    <row r="19" spans="1:4" x14ac:dyDescent="0.25">
      <c r="A19" s="19">
        <v>18</v>
      </c>
      <c r="B19" s="3" t="s">
        <v>2</v>
      </c>
      <c r="C19" s="20">
        <v>23.14527</v>
      </c>
      <c r="D19" s="5">
        <v>14.18623</v>
      </c>
    </row>
    <row r="20" spans="1:4" x14ac:dyDescent="0.25">
      <c r="A20" s="19">
        <v>19</v>
      </c>
      <c r="B20" s="3" t="s">
        <v>6</v>
      </c>
      <c r="C20" s="20">
        <v>22.279839000000003</v>
      </c>
      <c r="D20" s="5">
        <f>2.367703+13.677849</f>
        <v>16.045552000000001</v>
      </c>
    </row>
    <row r="21" spans="1:4" x14ac:dyDescent="0.25">
      <c r="A21" s="19">
        <v>20</v>
      </c>
      <c r="B21" s="3" t="s">
        <v>4</v>
      </c>
      <c r="C21" s="20">
        <v>15.4600948</v>
      </c>
      <c r="D21" s="5">
        <f>0.78940768+10.28291695-4.95008672+4.8409115</f>
        <v>10.96314941</v>
      </c>
    </row>
    <row r="22" spans="1:4" x14ac:dyDescent="0.25">
      <c r="A22" s="19">
        <v>21</v>
      </c>
      <c r="B22" s="3" t="s">
        <v>9</v>
      </c>
      <c r="C22" s="20">
        <v>13.339</v>
      </c>
      <c r="D22" s="5">
        <v>9.4529999999999994</v>
      </c>
    </row>
    <row r="23" spans="1:4" x14ac:dyDescent="0.25">
      <c r="A23" s="19">
        <v>22</v>
      </c>
      <c r="B23" s="3" t="s">
        <v>7</v>
      </c>
      <c r="C23" s="20">
        <v>12.44524</v>
      </c>
      <c r="D23" s="5">
        <v>8.4184999999999999</v>
      </c>
    </row>
    <row r="24" spans="1:4" x14ac:dyDescent="0.25">
      <c r="A24" s="19">
        <v>23</v>
      </c>
      <c r="B24" s="3" t="s">
        <v>21</v>
      </c>
      <c r="C24" s="20">
        <v>11.97</v>
      </c>
      <c r="D24" s="5">
        <v>8.6289999999999996</v>
      </c>
    </row>
    <row r="25" spans="1:4" x14ac:dyDescent="0.25">
      <c r="A25" s="19">
        <v>24</v>
      </c>
      <c r="B25" s="3" t="s">
        <v>39</v>
      </c>
      <c r="C25" s="20">
        <v>7.7905699999999998</v>
      </c>
      <c r="D25" s="5">
        <v>5.5355299999999996</v>
      </c>
    </row>
    <row r="26" spans="1:4" x14ac:dyDescent="0.25">
      <c r="A26" s="19">
        <v>25</v>
      </c>
      <c r="B26" s="3" t="s">
        <v>17</v>
      </c>
      <c r="C26" s="20">
        <v>7.66</v>
      </c>
      <c r="D26" s="5">
        <v>5.3769999999999998</v>
      </c>
    </row>
    <row r="27" spans="1:4" x14ac:dyDescent="0.25">
      <c r="A27" s="19">
        <v>26</v>
      </c>
      <c r="B27" s="3" t="s">
        <v>25</v>
      </c>
      <c r="C27" s="20">
        <v>7.2847999999999997</v>
      </c>
      <c r="D27" s="5">
        <v>4.8161699999999996</v>
      </c>
    </row>
    <row r="28" spans="1:4" x14ac:dyDescent="0.25">
      <c r="A28" s="19">
        <v>27</v>
      </c>
      <c r="B28" s="3" t="s">
        <v>8</v>
      </c>
      <c r="C28" s="20">
        <v>5.0045999999999999</v>
      </c>
      <c r="D28" s="5">
        <v>3.3874</v>
      </c>
    </row>
    <row r="29" spans="1:4" x14ac:dyDescent="0.25">
      <c r="A29" s="19">
        <v>28</v>
      </c>
      <c r="B29" s="3" t="s">
        <v>16</v>
      </c>
      <c r="C29" s="20">
        <v>3.58866</v>
      </c>
      <c r="D29" s="33">
        <v>2.4904700000000002</v>
      </c>
    </row>
    <row r="30" spans="1:4" x14ac:dyDescent="0.25">
      <c r="A30" s="19">
        <v>29</v>
      </c>
      <c r="B30" s="3" t="s">
        <v>10</v>
      </c>
      <c r="C30" s="20">
        <v>1.702180721</v>
      </c>
      <c r="D30" s="5">
        <f>0.06282938+0.9979286</f>
        <v>1.06075798</v>
      </c>
    </row>
    <row r="31" spans="1:4" x14ac:dyDescent="0.25">
      <c r="A31" s="19">
        <v>30</v>
      </c>
      <c r="B31" s="3" t="s">
        <v>18</v>
      </c>
      <c r="C31" s="20">
        <v>0.81015999999999999</v>
      </c>
      <c r="D31" s="20">
        <v>0.60887000000000002</v>
      </c>
    </row>
    <row r="32" spans="1:4" x14ac:dyDescent="0.25">
      <c r="C32" s="19"/>
    </row>
    <row r="33" spans="3:3" x14ac:dyDescent="0.25">
      <c r="C33" s="19"/>
    </row>
    <row r="34" spans="3:3" x14ac:dyDescent="0.25">
      <c r="C34" s="19"/>
    </row>
    <row r="35" spans="3:3" x14ac:dyDescent="0.25">
      <c r="C35" s="19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140625" style="1"/>
    <col min="2" max="2" width="46.42578125" style="1" customWidth="1"/>
    <col min="3" max="3" width="18.140625" style="1" customWidth="1"/>
    <col min="4" max="4" width="18.5703125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9" t="s">
        <v>51</v>
      </c>
      <c r="D1" s="19" t="s">
        <v>50</v>
      </c>
    </row>
    <row r="2" spans="1:4" x14ac:dyDescent="0.25">
      <c r="A2" s="1">
        <v>1</v>
      </c>
      <c r="B2" s="3" t="s">
        <v>12</v>
      </c>
      <c r="C2" s="44">
        <v>218.8</v>
      </c>
      <c r="D2" s="5">
        <v>231.13928000000001</v>
      </c>
    </row>
    <row r="3" spans="1:4" x14ac:dyDescent="0.25">
      <c r="A3" s="1">
        <v>2</v>
      </c>
      <c r="B3" s="3" t="s">
        <v>38</v>
      </c>
      <c r="C3" s="44">
        <v>172.15595999999999</v>
      </c>
      <c r="D3" s="5">
        <v>108.14906999999999</v>
      </c>
    </row>
    <row r="4" spans="1:4" x14ac:dyDescent="0.25">
      <c r="A4" s="1">
        <v>3</v>
      </c>
      <c r="B4" s="3" t="s">
        <v>14</v>
      </c>
      <c r="C4" s="44">
        <v>93.411000000000001</v>
      </c>
      <c r="D4" s="5">
        <v>76.414000000000001</v>
      </c>
    </row>
    <row r="5" spans="1:4" x14ac:dyDescent="0.25">
      <c r="A5" s="19">
        <v>4</v>
      </c>
      <c r="B5" s="3" t="s">
        <v>13</v>
      </c>
      <c r="C5" s="44">
        <v>24.988</v>
      </c>
      <c r="D5" s="5">
        <v>-1.8360000000000001</v>
      </c>
    </row>
    <row r="6" spans="1:4" x14ac:dyDescent="0.25">
      <c r="A6" s="19">
        <v>5</v>
      </c>
      <c r="B6" s="3" t="s">
        <v>23</v>
      </c>
      <c r="C6" s="44">
        <v>17.881</v>
      </c>
      <c r="D6" s="5">
        <v>17.836079999999999</v>
      </c>
    </row>
    <row r="7" spans="1:4" x14ac:dyDescent="0.25">
      <c r="A7" s="19">
        <v>6</v>
      </c>
      <c r="B7" s="3" t="s">
        <v>24</v>
      </c>
      <c r="C7" s="44">
        <v>10.048</v>
      </c>
      <c r="D7" s="5">
        <v>8.6910000000000007</v>
      </c>
    </row>
    <row r="8" spans="1:4" x14ac:dyDescent="0.25">
      <c r="A8" s="19">
        <v>7</v>
      </c>
      <c r="B8" s="3" t="s">
        <v>11</v>
      </c>
      <c r="C8" s="44">
        <v>7.0069999999999997</v>
      </c>
      <c r="D8" s="20">
        <v>5.0049999999999999</v>
      </c>
    </row>
    <row r="9" spans="1:4" x14ac:dyDescent="0.25">
      <c r="A9" s="19">
        <v>8</v>
      </c>
      <c r="B9" s="3" t="s">
        <v>15</v>
      </c>
      <c r="C9" s="44">
        <v>6.05471</v>
      </c>
      <c r="D9" s="5">
        <v>4.2974199999999998</v>
      </c>
    </row>
    <row r="10" spans="1:4" x14ac:dyDescent="0.25">
      <c r="A10" s="19">
        <v>9</v>
      </c>
      <c r="B10" s="3" t="s">
        <v>20</v>
      </c>
      <c r="C10" s="44">
        <v>5.5739999999999998</v>
      </c>
      <c r="D10" s="20">
        <v>5.8949999999999996</v>
      </c>
    </row>
    <row r="11" spans="1:4" x14ac:dyDescent="0.25">
      <c r="A11" s="19">
        <v>10</v>
      </c>
      <c r="B11" s="3" t="s">
        <v>25</v>
      </c>
      <c r="C11" s="44">
        <v>5.4979199999999997</v>
      </c>
      <c r="D11" s="5">
        <v>3.4231799999999999</v>
      </c>
    </row>
    <row r="12" spans="1:4" x14ac:dyDescent="0.25">
      <c r="A12" s="19">
        <v>11</v>
      </c>
      <c r="B12" s="3" t="s">
        <v>39</v>
      </c>
      <c r="C12" s="44">
        <v>5.4051</v>
      </c>
      <c r="D12" s="5">
        <v>2.51647</v>
      </c>
    </row>
    <row r="13" spans="1:4" x14ac:dyDescent="0.25">
      <c r="A13" s="19">
        <v>12</v>
      </c>
      <c r="B13" s="3" t="s">
        <v>4</v>
      </c>
      <c r="C13" s="44">
        <v>2.67872098</v>
      </c>
      <c r="D13" s="5">
        <v>2.4609839999999998</v>
      </c>
    </row>
    <row r="14" spans="1:4" x14ac:dyDescent="0.25">
      <c r="A14" s="19">
        <v>13</v>
      </c>
      <c r="B14" s="3" t="s">
        <v>17</v>
      </c>
      <c r="C14" s="44">
        <v>1.1240000000000001</v>
      </c>
      <c r="D14" s="5">
        <v>-0.48299999999999998</v>
      </c>
    </row>
    <row r="15" spans="1:4" x14ac:dyDescent="0.25">
      <c r="A15" s="19">
        <v>14</v>
      </c>
      <c r="B15" s="3" t="s">
        <v>9</v>
      </c>
      <c r="C15" s="44">
        <v>0.72599999999999998</v>
      </c>
      <c r="D15" s="20">
        <v>-1.0920000000000001</v>
      </c>
    </row>
    <row r="16" spans="1:4" x14ac:dyDescent="0.25">
      <c r="A16" s="19">
        <v>15</v>
      </c>
      <c r="B16" s="3" t="s">
        <v>21</v>
      </c>
      <c r="C16" s="44">
        <v>0.66200000000000003</v>
      </c>
      <c r="D16" s="5">
        <v>0.63300000000000001</v>
      </c>
    </row>
    <row r="17" spans="1:4" x14ac:dyDescent="0.25">
      <c r="A17" s="19">
        <v>16</v>
      </c>
      <c r="B17" s="3" t="s">
        <v>16</v>
      </c>
      <c r="C17" s="44">
        <v>0.11014</v>
      </c>
      <c r="D17" s="5">
        <v>0.54301999999999995</v>
      </c>
    </row>
    <row r="18" spans="1:4" x14ac:dyDescent="0.25">
      <c r="A18" s="19">
        <v>17</v>
      </c>
      <c r="B18" s="3" t="s">
        <v>18</v>
      </c>
      <c r="C18" s="44">
        <v>-0.1169</v>
      </c>
      <c r="D18" s="20">
        <v>-6.7200000000000003E-3</v>
      </c>
    </row>
    <row r="19" spans="1:4" x14ac:dyDescent="0.25">
      <c r="A19" s="19">
        <v>18</v>
      </c>
      <c r="B19" s="3" t="s">
        <v>10</v>
      </c>
      <c r="C19" s="44">
        <v>-0.52090274999999997</v>
      </c>
      <c r="D19" s="5">
        <v>-0.31910654999999999</v>
      </c>
    </row>
    <row r="20" spans="1:4" x14ac:dyDescent="0.25">
      <c r="A20" s="19">
        <v>19</v>
      </c>
      <c r="B20" s="3" t="s">
        <v>8</v>
      </c>
      <c r="C20" s="44">
        <v>-0.69279999999999997</v>
      </c>
      <c r="D20" s="5">
        <v>1.9728000000000001</v>
      </c>
    </row>
    <row r="21" spans="1:4" x14ac:dyDescent="0.25">
      <c r="A21" s="19">
        <v>20</v>
      </c>
      <c r="B21" s="3" t="s">
        <v>6</v>
      </c>
      <c r="C21" s="44">
        <v>-1.440885</v>
      </c>
      <c r="D21" s="5">
        <v>-1.2888470000000001</v>
      </c>
    </row>
    <row r="22" spans="1:4" x14ac:dyDescent="0.25">
      <c r="A22" s="19">
        <v>21</v>
      </c>
      <c r="B22" s="3" t="s">
        <v>7</v>
      </c>
      <c r="C22" s="44">
        <v>-3.1668500000000002</v>
      </c>
      <c r="D22" s="5">
        <v>-0.76175000000000004</v>
      </c>
    </row>
    <row r="23" spans="1:4" x14ac:dyDescent="0.25">
      <c r="A23" s="19">
        <v>22</v>
      </c>
      <c r="B23" s="3" t="s">
        <v>3</v>
      </c>
      <c r="C23" s="44">
        <v>-3.8933399999999998</v>
      </c>
      <c r="D23" s="5">
        <v>2.8010999999999999</v>
      </c>
    </row>
    <row r="24" spans="1:4" x14ac:dyDescent="0.25">
      <c r="A24" s="19">
        <v>23</v>
      </c>
      <c r="B24" s="3" t="s">
        <v>2</v>
      </c>
      <c r="C24" s="44">
        <v>-4.59659</v>
      </c>
      <c r="D24" s="5">
        <v>11.038629999999999</v>
      </c>
    </row>
    <row r="25" spans="1:4" x14ac:dyDescent="0.25">
      <c r="A25" s="19">
        <v>24</v>
      </c>
      <c r="B25" s="3" t="s">
        <v>19</v>
      </c>
      <c r="C25" s="44">
        <v>-6.2169999999999996</v>
      </c>
      <c r="D25" s="5">
        <v>10.375</v>
      </c>
    </row>
    <row r="26" spans="1:4" x14ac:dyDescent="0.25">
      <c r="A26" s="19">
        <v>25</v>
      </c>
      <c r="B26" s="3" t="s">
        <v>5</v>
      </c>
      <c r="C26" s="44">
        <v>-6.7073200000000002</v>
      </c>
      <c r="D26" s="5">
        <v>-1.6313500000000001</v>
      </c>
    </row>
    <row r="27" spans="1:4" x14ac:dyDescent="0.25">
      <c r="A27" s="19">
        <v>26</v>
      </c>
      <c r="B27" s="3" t="s">
        <v>55</v>
      </c>
      <c r="C27" s="44">
        <v>-9.27</v>
      </c>
      <c r="D27" s="5">
        <v>-19.167999999999999</v>
      </c>
    </row>
    <row r="28" spans="1:4" x14ac:dyDescent="0.25">
      <c r="A28" s="19">
        <v>27</v>
      </c>
      <c r="B28" s="3" t="s">
        <v>1</v>
      </c>
      <c r="C28" s="44">
        <v>-21.414999999999999</v>
      </c>
      <c r="D28" s="5">
        <v>-13.83</v>
      </c>
    </row>
    <row r="29" spans="1:4" x14ac:dyDescent="0.25">
      <c r="A29" s="19">
        <v>28</v>
      </c>
      <c r="B29" s="3" t="s">
        <v>22</v>
      </c>
      <c r="C29" s="44">
        <v>-23.815000000000001</v>
      </c>
      <c r="D29" s="5">
        <v>-39.731999999999999</v>
      </c>
    </row>
    <row r="30" spans="1:4" x14ac:dyDescent="0.25">
      <c r="A30" s="19">
        <v>29</v>
      </c>
      <c r="B30" s="3" t="s">
        <v>37</v>
      </c>
      <c r="C30" s="44">
        <v>-30.28</v>
      </c>
      <c r="D30" s="5">
        <v>-26.748000000000001</v>
      </c>
    </row>
    <row r="31" spans="1:4" x14ac:dyDescent="0.25">
      <c r="A31" s="19">
        <v>30</v>
      </c>
      <c r="B31" s="3" t="s">
        <v>26</v>
      </c>
      <c r="C31" s="45">
        <v>-130.29400000000001</v>
      </c>
      <c r="D31" s="5">
        <v>-102.568</v>
      </c>
    </row>
    <row r="32" spans="1:4" x14ac:dyDescent="0.25">
      <c r="C32" s="19"/>
    </row>
    <row r="33" spans="3:3" x14ac:dyDescent="0.25">
      <c r="C33" s="19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70" zoomScaleNormal="70" workbookViewId="0">
      <pane xSplit="2" ySplit="1" topLeftCell="C2" activePane="bottomRight" state="frozen"/>
      <selection activeCell="C14" sqref="C14"/>
      <selection pane="topRight" activeCell="C14" sqref="C14"/>
      <selection pane="bottomLeft" activeCell="C14" sqref="C14"/>
      <selection pane="bottomRight" activeCell="M12" sqref="M12"/>
    </sheetView>
  </sheetViews>
  <sheetFormatPr defaultRowHeight="15" x14ac:dyDescent="0.25"/>
  <cols>
    <col min="2" max="2" width="25.7109375" customWidth="1"/>
    <col min="3" max="3" width="19.28515625" customWidth="1"/>
    <col min="4" max="4" width="17.28515625" customWidth="1"/>
    <col min="5" max="5" width="17.85546875" customWidth="1"/>
    <col min="6" max="6" width="16.28515625" customWidth="1"/>
    <col min="7" max="7" width="13.5703125" customWidth="1"/>
    <col min="8" max="8" width="16.28515625" customWidth="1"/>
    <col min="9" max="9" width="19" customWidth="1"/>
    <col min="10" max="10" width="12.140625" customWidth="1"/>
    <col min="11" max="11" width="12.7109375" customWidth="1"/>
    <col min="12" max="12" width="13.85546875" customWidth="1"/>
    <col min="13" max="13" width="28.28515625" customWidth="1"/>
    <col min="14" max="14" width="20.28515625" hidden="1" customWidth="1"/>
    <col min="15" max="15" width="17.42578125" hidden="1" customWidth="1"/>
    <col min="16" max="16" width="10.28515625" hidden="1" customWidth="1"/>
    <col min="17" max="17" width="16" hidden="1" customWidth="1"/>
    <col min="18" max="18" width="0" hidden="1" customWidth="1"/>
  </cols>
  <sheetData>
    <row r="1" spans="1:18" ht="47.25" customHeight="1" x14ac:dyDescent="0.25">
      <c r="A1" s="17" t="s">
        <v>0</v>
      </c>
      <c r="B1" s="17" t="s">
        <v>27</v>
      </c>
      <c r="C1" s="18" t="s">
        <v>28</v>
      </c>
      <c r="D1" s="18" t="s">
        <v>29</v>
      </c>
      <c r="E1" s="18" t="s">
        <v>30</v>
      </c>
      <c r="F1" s="18" t="s">
        <v>31</v>
      </c>
      <c r="G1" s="18" t="s">
        <v>32</v>
      </c>
      <c r="H1" s="18" t="s">
        <v>33</v>
      </c>
      <c r="I1" s="18" t="s">
        <v>34</v>
      </c>
      <c r="J1" s="18" t="s">
        <v>35</v>
      </c>
      <c r="K1" s="18" t="s">
        <v>48</v>
      </c>
      <c r="L1" s="18" t="s">
        <v>36</v>
      </c>
      <c r="M1" s="18" t="s">
        <v>54</v>
      </c>
      <c r="N1" t="s">
        <v>43</v>
      </c>
      <c r="O1" t="s">
        <v>44</v>
      </c>
      <c r="P1" t="s">
        <v>45</v>
      </c>
      <c r="Q1" t="s">
        <v>46</v>
      </c>
    </row>
    <row r="2" spans="1:18" x14ac:dyDescent="0.25">
      <c r="A2" s="4">
        <v>1</v>
      </c>
      <c r="B2" s="4" t="s">
        <v>1</v>
      </c>
      <c r="C2" s="20">
        <v>836.45600000000002</v>
      </c>
      <c r="D2" s="7">
        <v>518.47799999999995</v>
      </c>
      <c r="E2" s="5">
        <v>464.02499999999998</v>
      </c>
      <c r="F2" s="5">
        <v>56.000999999999998</v>
      </c>
      <c r="G2" s="5">
        <v>-11.837</v>
      </c>
      <c r="H2" s="5">
        <v>-25.667000000000002</v>
      </c>
      <c r="I2" s="5">
        <v>65.331000000000003</v>
      </c>
      <c r="J2" s="5">
        <v>39.359000000000002</v>
      </c>
      <c r="K2" s="5">
        <v>-7.4729999999999999</v>
      </c>
      <c r="L2" s="5">
        <v>44.165999999999997</v>
      </c>
      <c r="M2" s="5">
        <v>-13.83</v>
      </c>
      <c r="N2" s="2"/>
      <c r="O2" s="15">
        <f>Table2572[[#This Row],[Faiz gəlirləri
 (mln. manat)]]+Table2572[[#This Row],[Qeyri-faiz gəlirləri 
(mln. manat)]]-Table2572[[#This Row],[Faiz xərcləri
 (mln. manat)]]-Table2572[[#This Row],[Qeyri-faiz xərcləri 
(mln. manat)]]</f>
        <v>-25.666999999999994</v>
      </c>
      <c r="P2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1.7763568394002505E-15</v>
      </c>
      <c r="Q2" s="2">
        <f>Table2572[[#This Row],[Xalis Əməliyyat Mənfəəti 
(mln. manat)]]-Table2572[[#This Row],[XƏM düstur]]</f>
        <v>0</v>
      </c>
    </row>
    <row r="3" spans="1:18" x14ac:dyDescent="0.25">
      <c r="A3" s="4">
        <v>2</v>
      </c>
      <c r="B3" s="4" t="s">
        <v>2</v>
      </c>
      <c r="C3" s="5">
        <v>420.04145</v>
      </c>
      <c r="D3" s="5">
        <v>206.46101999999999</v>
      </c>
      <c r="E3" s="5">
        <v>220.58852999999999</v>
      </c>
      <c r="F3" s="5">
        <v>73.801559999999995</v>
      </c>
      <c r="G3" s="5">
        <v>7.4610799999999999</v>
      </c>
      <c r="H3" s="5">
        <v>18.49971</v>
      </c>
      <c r="I3" s="5">
        <v>26.93346</v>
      </c>
      <c r="J3" s="5">
        <v>2.1808800000000002</v>
      </c>
      <c r="K3" s="5">
        <v>7.9333600000000004</v>
      </c>
      <c r="L3" s="5">
        <v>14.18623</v>
      </c>
      <c r="M3" s="5">
        <v>11.038629999999999</v>
      </c>
      <c r="N3" s="2"/>
      <c r="O3" s="15">
        <f>Table2572[[#This Row],[Faiz gəlirləri
 (mln. manat)]]+Table2572[[#This Row],[Qeyri-faiz gəlirləri 
(mln. manat)]]-Table2572[[#This Row],[Faiz xərcləri
 (mln. manat)]]-Table2572[[#This Row],[Qeyri-faiz xərcləri 
(mln. manat)]]</f>
        <v>18.49971</v>
      </c>
      <c r="P3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-1.7763568394002505E-15</v>
      </c>
      <c r="Q3" s="2">
        <f>Table2572[[#This Row],[Xalis Əməliyyat Mənfəəti 
(mln. manat)]]-Table2572[[#This Row],[XƏM düstur]]</f>
        <v>0</v>
      </c>
    </row>
    <row r="4" spans="1:18" x14ac:dyDescent="0.25">
      <c r="A4" s="4">
        <v>3</v>
      </c>
      <c r="B4" s="4" t="s">
        <v>3</v>
      </c>
      <c r="C4" s="5">
        <v>522.01927000000001</v>
      </c>
      <c r="D4" s="5">
        <v>285.09329000000002</v>
      </c>
      <c r="E4" s="5">
        <v>246.79170999999999</v>
      </c>
      <c r="F4" s="5">
        <v>42.017989999999998</v>
      </c>
      <c r="G4" s="5">
        <v>-6.1222099999999999</v>
      </c>
      <c r="H4" s="5">
        <v>-3.1596199999999999</v>
      </c>
      <c r="I4" s="20">
        <v>13.70036</v>
      </c>
      <c r="J4" s="20">
        <v>12.995799999999999</v>
      </c>
      <c r="K4" s="5">
        <v>23.463539999999998</v>
      </c>
      <c r="L4" s="5">
        <v>27.327729999999999</v>
      </c>
      <c r="M4" s="28">
        <v>2.8010999999999999</v>
      </c>
      <c r="N4" s="2">
        <v>0.1615</v>
      </c>
      <c r="O4" s="15">
        <f>Table2572[[#This Row],[Faiz gəlirləri
 (mln. manat)]]+Table2572[[#This Row],[Qeyri-faiz gəlirləri 
(mln. manat)]]-Table2572[[#This Row],[Faiz xərcləri
 (mln. manat)]]-Table2572[[#This Row],[Qeyri-faiz xərcləri 
(mln. manat)]]</f>
        <v>-3.1596299999999999</v>
      </c>
      <c r="P4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9.999999999871223E-6</v>
      </c>
      <c r="Q4" s="2">
        <f>Table2572[[#This Row],[Xalis Əməliyyat Mənfəəti 
(mln. manat)]]-Table2572[[#This Row],[XƏM düstur]]</f>
        <v>1.0000000000065512E-5</v>
      </c>
    </row>
    <row r="5" spans="1:18" x14ac:dyDescent="0.25">
      <c r="A5" s="4">
        <v>4</v>
      </c>
      <c r="B5" s="4" t="s">
        <v>4</v>
      </c>
      <c r="C5" s="5">
        <v>207.04356999999999</v>
      </c>
      <c r="D5" s="7">
        <v>105.830005</v>
      </c>
      <c r="E5" s="5">
        <v>161.49780000000001</v>
      </c>
      <c r="F5" s="5">
        <v>32.243704000000001</v>
      </c>
      <c r="G5" s="5">
        <v>-10.282916950000001</v>
      </c>
      <c r="H5" s="5">
        <f>Table2572[[#This Row],[Xalis Mənfəət
 (mln. manat)]]+Table2572[[#This Row],[Aktivlər üzrə mümkün zərərin ödənilməsi üçün ehtiyat ayırmaları 
(mln. manat)]]</f>
        <v>-7.8219329500000008</v>
      </c>
      <c r="I5" s="5">
        <v>5.9755671699999997</v>
      </c>
      <c r="J5" s="5">
        <v>8.3554929999999992</v>
      </c>
      <c r="K5" s="5">
        <f>2.74270673+2.98745067+0.009337</f>
        <v>5.7394943999999999</v>
      </c>
      <c r="L5" s="5">
        <f>0.78940768+10.28291695-4.95008672+4.8409115</f>
        <v>10.96314941</v>
      </c>
      <c r="M5" s="5">
        <v>2.4609839999999998</v>
      </c>
      <c r="N5" s="2"/>
      <c r="O5" s="15">
        <f>Table2572[[#This Row],[Faiz gəlirləri
 (mln. manat)]]+Table2572[[#This Row],[Qeyri-faiz gəlirləri 
(mln. manat)]]-Table2572[[#This Row],[Faiz xərcləri
 (mln. manat)]]-Table2572[[#This Row],[Qeyri-faiz xərcləri 
(mln. manat)]]</f>
        <v>-7.6035808399999993</v>
      </c>
      <c r="P5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0</v>
      </c>
      <c r="Q5" s="2">
        <f>Table2572[[#This Row],[Xalis Əməliyyat Mənfəəti 
(mln. manat)]]-Table2572[[#This Row],[XƏM düstur]]</f>
        <v>-0.21835211000000143</v>
      </c>
      <c r="R5" t="s">
        <v>49</v>
      </c>
    </row>
    <row r="6" spans="1:18" x14ac:dyDescent="0.25">
      <c r="A6" s="4">
        <v>5</v>
      </c>
      <c r="B6" s="4" t="s">
        <v>5</v>
      </c>
      <c r="C6" s="20">
        <v>589.14673000000005</v>
      </c>
      <c r="D6" s="5">
        <v>453.38994000000002</v>
      </c>
      <c r="E6" s="5">
        <v>305.28964000000002</v>
      </c>
      <c r="F6" s="5">
        <v>144.45268999999999</v>
      </c>
      <c r="G6" s="2">
        <v>8.5730000000000001E-2</v>
      </c>
      <c r="H6" s="5">
        <v>-1.54562</v>
      </c>
      <c r="I6" s="5">
        <v>31.274170000000002</v>
      </c>
      <c r="J6" s="5">
        <v>19.12068</v>
      </c>
      <c r="K6" s="5">
        <v>4.0591200000000001</v>
      </c>
      <c r="L6" s="5">
        <v>17.758220000000001</v>
      </c>
      <c r="M6" s="5">
        <v>-1.6313500000000001</v>
      </c>
      <c r="N6" s="2"/>
      <c r="O6" s="15">
        <f>Table2572[[#This Row],[Faiz gəlirləri
 (mln. manat)]]+Table2572[[#This Row],[Qeyri-faiz gəlirləri 
(mln. manat)]]-Table2572[[#This Row],[Faiz xərcləri
 (mln. manat)]]-Table2572[[#This Row],[Qeyri-faiz xərcləri 
(mln. manat)]]</f>
        <v>-1.5456099999999964</v>
      </c>
      <c r="P6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0</v>
      </c>
      <c r="Q6" s="2">
        <f>Table2572[[#This Row],[Xalis Əməliyyat Mənfəəti 
(mln. manat)]]-Table2572[[#This Row],[XƏM düstur]]</f>
        <v>-1.0000000003618226E-5</v>
      </c>
    </row>
    <row r="7" spans="1:18" x14ac:dyDescent="0.25">
      <c r="A7" s="4">
        <v>6</v>
      </c>
      <c r="B7" s="4" t="s">
        <v>6</v>
      </c>
      <c r="C7" s="5">
        <v>314.813064</v>
      </c>
      <c r="D7" s="5">
        <v>153.41497000000001</v>
      </c>
      <c r="E7" s="5">
        <v>176.60000600000001</v>
      </c>
      <c r="F7" s="5">
        <v>53.418939999999999</v>
      </c>
      <c r="G7" s="5">
        <v>0.119938</v>
      </c>
      <c r="H7" s="5">
        <v>-1.168909</v>
      </c>
      <c r="I7" s="5">
        <v>12.721946000000001</v>
      </c>
      <c r="J7" s="5">
        <v>5.5509230000000001</v>
      </c>
      <c r="K7" s="5">
        <f>7.628463+0.077156</f>
        <v>7.7056190000000004</v>
      </c>
      <c r="L7" s="5">
        <f>2.367703+13.677849</f>
        <v>16.045552000000001</v>
      </c>
      <c r="M7" s="5">
        <v>-1.2888470000000001</v>
      </c>
      <c r="N7" s="36"/>
      <c r="O7" s="15">
        <f>Table2572[[#This Row],[Faiz gəlirləri
 (mln. manat)]]+Table2572[[#This Row],[Qeyri-faiz gəlirləri 
(mln. manat)]]-Table2572[[#This Row],[Faiz xərcləri
 (mln. manat)]]-Table2572[[#This Row],[Qeyri-faiz xərcləri 
(mln. manat)]]</f>
        <v>-1.1689100000000003</v>
      </c>
      <c r="P7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0</v>
      </c>
      <c r="Q7" s="2">
        <f>Table2572[[#This Row],[Xalis Əməliyyat Mənfəəti 
(mln. manat)]]-Table2572[[#This Row],[XƏM düstur]]</f>
        <v>1.0000000003618226E-6</v>
      </c>
    </row>
    <row r="8" spans="1:18" x14ac:dyDescent="0.25">
      <c r="A8" s="4">
        <v>7</v>
      </c>
      <c r="B8" s="4" t="s">
        <v>26</v>
      </c>
      <c r="C8" s="5">
        <v>8320.2620000000006</v>
      </c>
      <c r="D8" s="5">
        <v>1695.6959999999999</v>
      </c>
      <c r="E8" s="5">
        <f>389.638+3089.393</f>
        <v>3479.0309999999999</v>
      </c>
      <c r="F8" s="5">
        <v>1280.0039999999999</v>
      </c>
      <c r="G8" s="5">
        <v>319.12900000000002</v>
      </c>
      <c r="H8" s="5">
        <v>216.56100000000001</v>
      </c>
      <c r="I8" s="5">
        <v>308.86599999999999</v>
      </c>
      <c r="J8" s="5">
        <v>90.403000000000006</v>
      </c>
      <c r="K8" s="5">
        <v>80.715999999999994</v>
      </c>
      <c r="L8" s="5">
        <v>82.619</v>
      </c>
      <c r="M8" s="5">
        <v>-102.568</v>
      </c>
      <c r="N8" s="2"/>
      <c r="O8" s="15">
        <f>Table2572[[#This Row],[Faiz gəlirləri
 (mln. manat)]]+Table2572[[#This Row],[Qeyri-faiz gəlirləri 
(mln. manat)]]-Table2572[[#This Row],[Faiz xərcləri
 (mln. manat)]]-Table2572[[#This Row],[Qeyri-faiz xərcləri 
(mln. manat)]]</f>
        <v>216.55999999999997</v>
      </c>
      <c r="P8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1.4210854715202004E-14</v>
      </c>
      <c r="Q8" s="2">
        <f>Table2572[[#This Row],[Xalis Əməliyyat Mənfəəti 
(mln. manat)]]-Table2572[[#This Row],[XƏM düstur]]</f>
        <v>1.0000000000331966E-3</v>
      </c>
    </row>
    <row r="9" spans="1:18" x14ac:dyDescent="0.25">
      <c r="A9" s="4">
        <v>8</v>
      </c>
      <c r="B9" s="4" t="s">
        <v>7</v>
      </c>
      <c r="C9" s="5">
        <v>1007.19724</v>
      </c>
      <c r="D9" s="5">
        <v>286.99740000000003</v>
      </c>
      <c r="E9" s="5">
        <v>684.06350999999995</v>
      </c>
      <c r="F9" s="5">
        <v>95.229259999999996</v>
      </c>
      <c r="G9" s="5">
        <v>4.7054200000000002</v>
      </c>
      <c r="H9" s="5">
        <v>5.0792999999999999</v>
      </c>
      <c r="I9" s="5">
        <v>18.501580000000001</v>
      </c>
      <c r="J9" s="5">
        <v>9.9474900000000002</v>
      </c>
      <c r="K9" s="5">
        <v>4.9437100000000003</v>
      </c>
      <c r="L9" s="5">
        <v>8.4184999999999999</v>
      </c>
      <c r="M9" s="5">
        <v>-0.76175000000000004</v>
      </c>
      <c r="N9" s="36">
        <v>1.1356299999999999</v>
      </c>
      <c r="O9" s="15">
        <f>Table2572[[#This Row],[Faiz gəlirləri
 (mln. manat)]]+Table2572[[#This Row],[Qeyri-faiz gəlirləri 
(mln. manat)]]-Table2572[[#This Row],[Faiz xərcləri
 (mln. manat)]]-Table2572[[#This Row],[Qeyri-faiz xərcləri 
(mln. manat)]]</f>
        <v>5.0792999999999999</v>
      </c>
      <c r="P9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0</v>
      </c>
      <c r="Q9" s="2">
        <f>Table2572[[#This Row],[Xalis Əməliyyat Mənfəəti 
(mln. manat)]]-Table2572[[#This Row],[XƏM düstur]]</f>
        <v>0</v>
      </c>
    </row>
    <row r="10" spans="1:18" x14ac:dyDescent="0.25">
      <c r="A10" s="4">
        <v>9</v>
      </c>
      <c r="B10" s="4" t="s">
        <v>8</v>
      </c>
      <c r="C10" s="5">
        <v>164.7653</v>
      </c>
      <c r="D10" s="5">
        <v>92.547300000000007</v>
      </c>
      <c r="E10" s="5">
        <f>20.4957+33.2011</f>
        <v>53.696799999999996</v>
      </c>
      <c r="F10" s="5">
        <v>61.508299999999998</v>
      </c>
      <c r="G10" s="5">
        <v>2.6745999999999999</v>
      </c>
      <c r="H10" s="5">
        <v>4.6463000000000001</v>
      </c>
      <c r="I10" s="5">
        <v>9.0981000000000005</v>
      </c>
      <c r="J10" s="5">
        <v>2.0666000000000002</v>
      </c>
      <c r="K10" s="5">
        <v>1.0022</v>
      </c>
      <c r="L10" s="5">
        <v>3.3874</v>
      </c>
      <c r="M10" s="5">
        <v>1.9728000000000001</v>
      </c>
      <c r="N10" s="2">
        <v>1.1999999999999999E-3</v>
      </c>
      <c r="O10" s="15">
        <f>Table2572[[#This Row],[Faiz gəlirləri
 (mln. manat)]]+Table2572[[#This Row],[Qeyri-faiz gəlirləri 
(mln. manat)]]-Table2572[[#This Row],[Faiz xərcləri
 (mln. manat)]]-Table2572[[#This Row],[Qeyri-faiz xərcləri 
(mln. manat)]]</f>
        <v>4.6463000000000001</v>
      </c>
      <c r="P10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2.2999999999998785E-3</v>
      </c>
      <c r="Q10" s="2">
        <f>Table2572[[#This Row],[Xalis Əməliyyat Mənfəəti 
(mln. manat)]]-Table2572[[#This Row],[XƏM düstur]]</f>
        <v>0</v>
      </c>
    </row>
    <row r="11" spans="1:18" x14ac:dyDescent="0.25">
      <c r="A11" s="4">
        <v>10</v>
      </c>
      <c r="B11" s="4" t="s">
        <v>9</v>
      </c>
      <c r="C11" s="5">
        <v>302.77600000000001</v>
      </c>
      <c r="D11" s="2">
        <v>169.29900000000001</v>
      </c>
      <c r="E11" s="5">
        <f>22.391+88.304</f>
        <v>110.69499999999999</v>
      </c>
      <c r="F11" s="5">
        <v>56.588000000000001</v>
      </c>
      <c r="G11" s="5">
        <v>2.1819999999999999</v>
      </c>
      <c r="H11" s="5">
        <v>1.0900000000000001</v>
      </c>
      <c r="I11" s="5">
        <v>13.904</v>
      </c>
      <c r="J11" s="5">
        <v>7.9470000000000001</v>
      </c>
      <c r="K11" s="5">
        <v>4.5860000000000003</v>
      </c>
      <c r="L11" s="5">
        <v>9.4529999999999994</v>
      </c>
      <c r="M11" s="5">
        <v>-1.0920000000000001</v>
      </c>
      <c r="N11" s="2"/>
      <c r="O11" s="15">
        <f>Table2572[[#This Row],[Faiz gəlirləri
 (mln. manat)]]+Table2572[[#This Row],[Qeyri-faiz gəlirləri 
(mln. manat)]]-Table2572[[#This Row],[Faiz xərcləri
 (mln. manat)]]-Table2572[[#This Row],[Qeyri-faiz xərcləri 
(mln. manat)]]</f>
        <v>1.0900000000000034</v>
      </c>
      <c r="P11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-2.2204460492503131E-16</v>
      </c>
      <c r="Q11" s="2">
        <f>Table2572[[#This Row],[Xalis Əməliyyat Mənfəəti 
(mln. manat)]]-Table2572[[#This Row],[XƏM düstur]]</f>
        <v>-3.3306690738754696E-15</v>
      </c>
    </row>
    <row r="12" spans="1:18" x14ac:dyDescent="0.25">
      <c r="A12" s="4">
        <v>11</v>
      </c>
      <c r="B12" s="4" t="s">
        <v>10</v>
      </c>
      <c r="C12" s="5">
        <v>113.30959344999999</v>
      </c>
      <c r="D12" s="5">
        <v>3.49756081</v>
      </c>
      <c r="E12" s="5">
        <v>8.68595483</v>
      </c>
      <c r="F12" s="5">
        <v>70.628040639999995</v>
      </c>
      <c r="G12" s="5">
        <v>1.8003307799999999</v>
      </c>
      <c r="H12" s="5">
        <f>Table2572[[#This Row],[Xalis Mənfəət
 (mln. manat)]]+Table2572[[#This Row],[Aktivlər üzrə mümkün zərərin ödənilməsi üçün ehtiyat ayırmaları 
(mln. manat)]]</f>
        <v>1.48122423</v>
      </c>
      <c r="I12" s="5">
        <v>2.16482295</v>
      </c>
      <c r="J12" s="5">
        <v>8.3426420000000001E-2</v>
      </c>
      <c r="K12" s="2">
        <f>-0.04794516+0.27488481+0.22121538+0.00215857+0.009467</f>
        <v>0.45978060000000004</v>
      </c>
      <c r="L12" s="5">
        <f>0.06282938+0.9979286</f>
        <v>1.06075798</v>
      </c>
      <c r="M12" s="5">
        <v>-0.31910654999999999</v>
      </c>
      <c r="N12" s="2"/>
      <c r="O12" s="15">
        <f>Table2572[[#This Row],[Faiz gəlirləri
 (mln. manat)]]+Table2572[[#This Row],[Qeyri-faiz gəlirləri 
(mln. manat)]]-Table2572[[#This Row],[Faiz xərcləri
 (mln. manat)]]-Table2572[[#This Row],[Qeyri-faiz xərcləri 
(mln. manat)]]</f>
        <v>1.4804191500000004</v>
      </c>
      <c r="P12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-1.1102230246251565E-16</v>
      </c>
      <c r="Q12" s="2">
        <f>Table2572[[#This Row],[Xalis Əməliyyat Mənfəəti 
(mln. manat)]]-Table2572[[#This Row],[XƏM düstur]]</f>
        <v>8.050799999996805E-4</v>
      </c>
    </row>
    <row r="13" spans="1:18" x14ac:dyDescent="0.25">
      <c r="A13" s="4">
        <v>12</v>
      </c>
      <c r="B13" s="4" t="s">
        <v>37</v>
      </c>
      <c r="C13" s="5">
        <v>301.60694999999998</v>
      </c>
      <c r="D13" s="7">
        <v>193.19898000000001</v>
      </c>
      <c r="E13" s="5">
        <v>157.01300000000001</v>
      </c>
      <c r="F13" s="5">
        <v>39.534500000000001</v>
      </c>
      <c r="G13" s="5">
        <v>3.1280000000000001</v>
      </c>
      <c r="H13" s="5">
        <f>Table2572[[#This Row],[Xalis Mənfəət
 (mln. manat)]]+Table2572[[#This Row],[Aktivlər üzrə mümkün zərərin ödənilməsi üçün ehtiyat ayırmaları 
(mln. manat)]]</f>
        <v>-23.62</v>
      </c>
      <c r="I13" s="5">
        <v>31.035</v>
      </c>
      <c r="J13" s="5">
        <v>11.022</v>
      </c>
      <c r="K13" s="5">
        <v>2.504</v>
      </c>
      <c r="L13" s="5">
        <v>46.137</v>
      </c>
      <c r="M13" s="5">
        <v>-26.748000000000001</v>
      </c>
      <c r="N13" s="2"/>
      <c r="O13" s="15">
        <f>Table2572[[#This Row],[Faiz gəlirləri
 (mln. manat)]]+Table2572[[#This Row],[Qeyri-faiz gəlirləri 
(mln. manat)]]-Table2572[[#This Row],[Faiz xərcləri
 (mln. manat)]]-Table2572[[#This Row],[Qeyri-faiz xərcləri 
(mln. manat)]]</f>
        <v>-23.619999999999997</v>
      </c>
      <c r="P13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0</v>
      </c>
      <c r="Q13" s="2">
        <f>Table2572[[#This Row],[Xalis Əməliyyat Mənfəəti 
(mln. manat)]]-Table2572[[#This Row],[XƏM düstur]]</f>
        <v>0</v>
      </c>
    </row>
    <row r="14" spans="1:18" x14ac:dyDescent="0.25">
      <c r="A14" s="4">
        <v>13</v>
      </c>
      <c r="B14" s="4" t="s">
        <v>11</v>
      </c>
      <c r="C14" s="5">
        <v>976.01499999999999</v>
      </c>
      <c r="D14" s="5">
        <v>299.54199999999997</v>
      </c>
      <c r="E14" s="5">
        <v>712.62699999999995</v>
      </c>
      <c r="F14" s="5">
        <v>55.313000000000002</v>
      </c>
      <c r="G14" s="5">
        <v>1.2130000000000001</v>
      </c>
      <c r="H14" s="5">
        <v>6.218</v>
      </c>
      <c r="I14" s="5">
        <v>29.181999999999999</v>
      </c>
      <c r="J14" s="5">
        <v>12.643000000000001</v>
      </c>
      <c r="K14" s="5">
        <v>18.562999999999999</v>
      </c>
      <c r="L14" s="5">
        <v>28.882999999999999</v>
      </c>
      <c r="M14" s="5">
        <v>5.0049999999999999</v>
      </c>
      <c r="N14" s="2"/>
      <c r="O14" s="15">
        <f>Table2572[[#This Row],[Faiz gəlirləri
 (mln. manat)]]+Table2572[[#This Row],[Qeyri-faiz gəlirləri 
(mln. manat)]]-Table2572[[#This Row],[Faiz xərcləri
 (mln. manat)]]-Table2572[[#This Row],[Qeyri-faiz xərcləri 
(mln. manat)]]</f>
        <v>6.2189999999999976</v>
      </c>
      <c r="P14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0</v>
      </c>
      <c r="Q14" s="2">
        <f>Table2572[[#This Row],[Xalis Əməliyyat Mənfəəti 
(mln. manat)]]-Table2572[[#This Row],[XƏM düstur]]</f>
        <v>-9.9999999999766942E-4</v>
      </c>
    </row>
    <row r="15" spans="1:18" x14ac:dyDescent="0.25">
      <c r="A15" s="4">
        <v>14</v>
      </c>
      <c r="B15" s="4" t="s">
        <v>12</v>
      </c>
      <c r="C15" s="5">
        <v>144.37132</v>
      </c>
      <c r="D15" s="7">
        <v>55.477519999999998</v>
      </c>
      <c r="E15" s="5">
        <v>49.631590000000003</v>
      </c>
      <c r="F15" s="5">
        <v>54.764679999999998</v>
      </c>
      <c r="G15" s="5">
        <v>-250.84710000000001</v>
      </c>
      <c r="H15" s="5">
        <v>-19.707820000000002</v>
      </c>
      <c r="I15" s="5">
        <v>5.9308800000000002</v>
      </c>
      <c r="J15" s="5">
        <v>7.7786600000000004</v>
      </c>
      <c r="K15" s="5">
        <v>-5.5120199999999997</v>
      </c>
      <c r="L15" s="5">
        <v>12.34802</v>
      </c>
      <c r="M15" s="5">
        <v>231.13928000000001</v>
      </c>
      <c r="N15" s="2"/>
      <c r="O15" s="15">
        <f>Table2572[[#This Row],[Faiz gəlirləri
 (mln. manat)]]+Table2572[[#This Row],[Qeyri-faiz gəlirləri 
(mln. manat)]]-Table2572[[#This Row],[Faiz xərcləri
 (mln. manat)]]-Table2572[[#This Row],[Qeyri-faiz xərcləri 
(mln. manat)]]</f>
        <v>-19.707819999999998</v>
      </c>
      <c r="P15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0</v>
      </c>
      <c r="Q15" s="2">
        <f>Table2572[[#This Row],[Xalis Əməliyyat Mənfəəti 
(mln. manat)]]-Table2572[[#This Row],[XƏM düstur]]</f>
        <v>0</v>
      </c>
    </row>
    <row r="16" spans="1:18" x14ac:dyDescent="0.25">
      <c r="A16" s="4">
        <v>15</v>
      </c>
      <c r="B16" s="4" t="s">
        <v>13</v>
      </c>
      <c r="C16" s="5">
        <v>460.25599999999997</v>
      </c>
      <c r="D16" s="5">
        <v>218.33</v>
      </c>
      <c r="E16" s="5">
        <v>273.74200000000002</v>
      </c>
      <c r="F16" s="5">
        <v>147.268</v>
      </c>
      <c r="G16" s="5">
        <v>3.1549999999999998</v>
      </c>
      <c r="H16" s="5">
        <f>Table2572[[#This Row],[Xalis Mənfəət
 (mln. manat)]]+Table2572[[#This Row],[Aktivlər üzrə mümkün zərərin ödənilməsi üçün ehtiyat ayırmaları 
(mln. manat)]]</f>
        <v>1.3189999999999997</v>
      </c>
      <c r="I16" s="5">
        <v>23.114999999999998</v>
      </c>
      <c r="J16" s="5">
        <v>6.5670000000000002</v>
      </c>
      <c r="K16" s="5">
        <v>9.3140000000000001</v>
      </c>
      <c r="L16" s="5">
        <f>5.49+19.053</f>
        <v>24.542999999999999</v>
      </c>
      <c r="M16" s="5">
        <v>-1.8360000000000001</v>
      </c>
      <c r="N16" s="2"/>
      <c r="O16" s="15">
        <f>Table2572[[#This Row],[Faiz gəlirləri
 (mln. manat)]]+Table2572[[#This Row],[Qeyri-faiz gəlirləri 
(mln. manat)]]-Table2572[[#This Row],[Faiz xərcləri
 (mln. manat)]]-Table2572[[#This Row],[Qeyri-faiz xərcləri 
(mln. manat)]]</f>
        <v>1.3190000000000026</v>
      </c>
      <c r="P16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0</v>
      </c>
      <c r="Q16" s="2">
        <f>Table2572[[#This Row],[Xalis Əməliyyat Mənfəəti 
(mln. manat)]]-Table2572[[#This Row],[XƏM düstur]]</f>
        <v>-2.886579864025407E-15</v>
      </c>
    </row>
    <row r="17" spans="1:17" x14ac:dyDescent="0.25">
      <c r="A17" s="4">
        <v>16</v>
      </c>
      <c r="B17" s="4" t="s">
        <v>25</v>
      </c>
      <c r="C17" s="5">
        <v>173.76167000000001</v>
      </c>
      <c r="D17" s="5">
        <v>135.41927999999999</v>
      </c>
      <c r="E17" s="5">
        <v>69.830389999999994</v>
      </c>
      <c r="F17" s="5">
        <v>61.887360000000001</v>
      </c>
      <c r="G17" s="5">
        <v>1.90984</v>
      </c>
      <c r="H17" s="5">
        <v>5.3330200000000003</v>
      </c>
      <c r="I17" s="5">
        <v>6.4821</v>
      </c>
      <c r="J17" s="5">
        <v>3.4081800000000002</v>
      </c>
      <c r="K17" s="5">
        <v>7.0752699999999997</v>
      </c>
      <c r="L17" s="5">
        <v>4.8161699999999996</v>
      </c>
      <c r="M17" s="5">
        <v>3.4231799999999999</v>
      </c>
      <c r="N17" s="2"/>
      <c r="O17" s="15">
        <f>Table2572[[#This Row],[Faiz gəlirləri
 (mln. manat)]]+Table2572[[#This Row],[Qeyri-faiz gəlirləri 
(mln. manat)]]-Table2572[[#This Row],[Faiz xərcləri
 (mln. manat)]]-Table2572[[#This Row],[Qeyri-faiz xərcləri 
(mln. manat)]]</f>
        <v>5.3330199999999994</v>
      </c>
      <c r="P17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-4.4408920985006262E-16</v>
      </c>
      <c r="Q17" s="2">
        <f>Table2572[[#This Row],[Xalis Əməliyyat Mənfəəti 
(mln. manat)]]-Table2572[[#This Row],[XƏM düstur]]</f>
        <v>0</v>
      </c>
    </row>
    <row r="18" spans="1:17" x14ac:dyDescent="0.25">
      <c r="A18" s="4">
        <v>17</v>
      </c>
      <c r="B18" s="4" t="s">
        <v>14</v>
      </c>
      <c r="C18" s="5">
        <v>3457.5340000000001</v>
      </c>
      <c r="D18" s="5">
        <v>1380.27</v>
      </c>
      <c r="E18" s="5">
        <v>2674.82</v>
      </c>
      <c r="F18" s="5">
        <v>323.49400000000003</v>
      </c>
      <c r="G18" s="5">
        <v>71.091999999999999</v>
      </c>
      <c r="H18" s="5">
        <v>166.363</v>
      </c>
      <c r="I18" s="5">
        <v>234.05699999999999</v>
      </c>
      <c r="J18" s="5">
        <v>57.781999999999996</v>
      </c>
      <c r="K18" s="5">
        <v>110.73</v>
      </c>
      <c r="L18" s="5">
        <v>120.642</v>
      </c>
      <c r="M18" s="5">
        <v>76.414000000000001</v>
      </c>
      <c r="N18" s="36">
        <v>18.856999999999999</v>
      </c>
      <c r="O18" s="15">
        <f>Table2572[[#This Row],[Faiz gəlirləri
 (mln. manat)]]+Table2572[[#This Row],[Qeyri-faiz gəlirləri 
(mln. manat)]]-Table2572[[#This Row],[Faiz xərcləri
 (mln. manat)]]-Table2572[[#This Row],[Qeyri-faiz xərcləri 
(mln. manat)]]</f>
        <v>166.363</v>
      </c>
      <c r="P18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0</v>
      </c>
      <c r="Q18" s="2">
        <f>Table2572[[#This Row],[Xalis Əməliyyat Mənfəəti 
(mln. manat)]]-Table2572[[#This Row],[XƏM düstur]]</f>
        <v>0</v>
      </c>
    </row>
    <row r="19" spans="1:17" x14ac:dyDescent="0.25">
      <c r="A19" s="4">
        <v>18</v>
      </c>
      <c r="B19" s="4" t="s">
        <v>15</v>
      </c>
      <c r="C19" s="5">
        <v>560.49400000000003</v>
      </c>
      <c r="D19" s="5">
        <v>376.31900000000002</v>
      </c>
      <c r="E19" s="5">
        <v>302.27100000000002</v>
      </c>
      <c r="F19" s="5">
        <v>69.009</v>
      </c>
      <c r="G19" s="20">
        <v>0.64988999999999997</v>
      </c>
      <c r="H19" s="5">
        <f>Table2572[[#This Row],[Xalis Mənfəət
 (mln. manat)]]+Table2572[[#This Row],[Aktivlər üzrə mümkün zərərin ödənilməsi üçün ehtiyat ayırmaları 
(mln. manat)]]</f>
        <v>4.9473099999999999</v>
      </c>
      <c r="I19" s="5">
        <f>29.17587+1.00962</f>
        <v>30.185490000000001</v>
      </c>
      <c r="J19" s="5">
        <v>18.785779999999999</v>
      </c>
      <c r="K19" s="5">
        <f>10.97367+1.91</f>
        <v>12.88367</v>
      </c>
      <c r="L19" s="5">
        <f>1.79379+10.642+6.90028</f>
        <v>19.336069999999999</v>
      </c>
      <c r="M19" s="5">
        <v>4.2974199999999998</v>
      </c>
      <c r="N19" s="36"/>
      <c r="O19" s="15">
        <f>Table2572[[#This Row],[Faiz gəlirləri
 (mln. manat)]]+Table2572[[#This Row],[Qeyri-faiz gəlirləri 
(mln. manat)]]-Table2572[[#This Row],[Faiz xərcləri
 (mln. manat)]]-Table2572[[#This Row],[Qeyri-faiz xərcləri 
(mln. manat)]]</f>
        <v>4.9473100000000052</v>
      </c>
      <c r="P19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0</v>
      </c>
      <c r="Q19" s="2">
        <f>Table2572[[#This Row],[Xalis Əməliyyat Mənfəəti 
(mln. manat)]]-Table2572[[#This Row],[XƏM düstur]]</f>
        <v>0</v>
      </c>
    </row>
    <row r="20" spans="1:17" x14ac:dyDescent="0.25">
      <c r="A20" s="4">
        <v>19</v>
      </c>
      <c r="B20" s="4" t="s">
        <v>16</v>
      </c>
      <c r="C20" s="5">
        <v>194.86331999999999</v>
      </c>
      <c r="D20" s="5">
        <v>68.391019999999997</v>
      </c>
      <c r="E20" s="5">
        <v>75.936459999999997</v>
      </c>
      <c r="F20" s="5">
        <v>77.260379999999998</v>
      </c>
      <c r="G20" s="5">
        <v>4.4306900000000002</v>
      </c>
      <c r="H20" s="33">
        <v>4.9737099999999996</v>
      </c>
      <c r="I20" s="33">
        <v>5.0813800000000002</v>
      </c>
      <c r="J20" s="33">
        <v>0.31818999999999997</v>
      </c>
      <c r="K20" s="33">
        <v>2.7010000000000001</v>
      </c>
      <c r="L20" s="33">
        <v>2.4904700000000002</v>
      </c>
      <c r="M20" s="33">
        <v>0.54301999999999995</v>
      </c>
      <c r="N20" s="2"/>
      <c r="O20" s="15">
        <f>Table2572[[#This Row],[Faiz gəlirləri
 (mln. manat)]]+Table2572[[#This Row],[Qeyri-faiz gəlirləri 
(mln. manat)]]-Table2572[[#This Row],[Faiz xərcləri
 (mln. manat)]]-Table2572[[#This Row],[Qeyri-faiz xərcləri 
(mln. manat)]]</f>
        <v>4.9737200000000001</v>
      </c>
      <c r="P20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5.5511151231257827E-16</v>
      </c>
      <c r="Q20" s="2">
        <f>Table2572[[#This Row],[Xalis Əməliyyat Mənfəəti 
(mln. manat)]]-Table2572[[#This Row],[XƏM düstur]]</f>
        <v>-1.0000000000509601E-5</v>
      </c>
    </row>
    <row r="21" spans="1:17" x14ac:dyDescent="0.25">
      <c r="A21" s="4">
        <v>20</v>
      </c>
      <c r="B21" s="6" t="s">
        <v>17</v>
      </c>
      <c r="C21" s="5">
        <v>268.94600000000003</v>
      </c>
      <c r="D21" s="7">
        <v>187.75800000000001</v>
      </c>
      <c r="E21" s="5">
        <v>100.59</v>
      </c>
      <c r="F21" s="5">
        <v>59.64</v>
      </c>
      <c r="G21" s="5">
        <v>2.9171</v>
      </c>
      <c r="H21" s="5">
        <f>Table2572[[#This Row],[Xalis Mənfəət
 (mln. manat)]]+Table2572[[#This Row],[Aktivlər üzrə mümkün zərərin ödənilməsi üçün ehtiyat ayırmaları 
(mln. manat)]]</f>
        <v>2.4340999999999999</v>
      </c>
      <c r="I21" s="5">
        <v>13.433999999999999</v>
      </c>
      <c r="J21" s="5">
        <v>7.8479999999999999</v>
      </c>
      <c r="K21" s="5">
        <v>2.2240000000000002</v>
      </c>
      <c r="L21" s="5">
        <v>5.3769999999999998</v>
      </c>
      <c r="M21" s="5">
        <v>-0.48299999999999998</v>
      </c>
      <c r="N21" s="2"/>
      <c r="O21" s="15">
        <f>Table2572[[#This Row],[Faiz gəlirləri
 (mln. manat)]]+Table2572[[#This Row],[Qeyri-faiz gəlirləri 
(mln. manat)]]-Table2572[[#This Row],[Faiz xərcləri
 (mln. manat)]]-Table2572[[#This Row],[Qeyri-faiz xərcləri 
(mln. manat)]]</f>
        <v>2.4329999999999998</v>
      </c>
      <c r="P21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1.1102230246251565E-16</v>
      </c>
      <c r="Q21" s="2">
        <f>Table2572[[#This Row],[Xalis Əməliyyat Mənfəəti 
(mln. manat)]]-Table2572[[#This Row],[XƏM düstur]]</f>
        <v>1.1000000000001009E-3</v>
      </c>
    </row>
    <row r="22" spans="1:17" x14ac:dyDescent="0.25">
      <c r="A22" s="4">
        <v>21</v>
      </c>
      <c r="B22" s="6" t="s">
        <v>38</v>
      </c>
      <c r="C22" s="5">
        <v>407.14961</v>
      </c>
      <c r="D22" s="5">
        <v>293.16144000000003</v>
      </c>
      <c r="E22" s="5">
        <v>213.66199</v>
      </c>
      <c r="F22" s="5">
        <v>69.285539999999997</v>
      </c>
      <c r="G22" s="5">
        <v>-79.900999999999996</v>
      </c>
      <c r="H22" s="5">
        <v>28.24802</v>
      </c>
      <c r="I22" s="5">
        <v>50.525109999999998</v>
      </c>
      <c r="J22" s="5">
        <v>11.99371</v>
      </c>
      <c r="K22" s="5">
        <v>5.3753399999999996</v>
      </c>
      <c r="L22" s="5">
        <v>15.658720000000001</v>
      </c>
      <c r="M22" s="5">
        <v>108.14906999999999</v>
      </c>
      <c r="N22" s="2"/>
      <c r="O22" s="15">
        <f>Table2572[[#This Row],[Faiz gəlirləri
 (mln. manat)]]+Table2572[[#This Row],[Qeyri-faiz gəlirləri 
(mln. manat)]]-Table2572[[#This Row],[Faiz xərcləri
 (mln. manat)]]-Table2572[[#This Row],[Qeyri-faiz xərcləri 
(mln. manat)]]</f>
        <v>28.248019999999997</v>
      </c>
      <c r="P22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5.0000000001659828E-5</v>
      </c>
      <c r="Q22" s="2">
        <f>Table2572[[#This Row],[Xalis Əməliyyat Mənfəəti 
(mln. manat)]]-Table2572[[#This Row],[XƏM düstur]]</f>
        <v>0</v>
      </c>
    </row>
    <row r="23" spans="1:17" x14ac:dyDescent="0.25">
      <c r="A23" s="4">
        <v>22</v>
      </c>
      <c r="B23" s="6" t="s">
        <v>18</v>
      </c>
      <c r="C23" s="20">
        <v>10.74667</v>
      </c>
      <c r="D23" s="20">
        <v>1.5761799999999999</v>
      </c>
      <c r="E23" s="20">
        <v>0.49001</v>
      </c>
      <c r="F23" s="20">
        <v>10.14945</v>
      </c>
      <c r="G23" s="20">
        <v>-6.361E-2</v>
      </c>
      <c r="H23" s="20">
        <v>-7.0330000000000004E-2</v>
      </c>
      <c r="I23" s="20">
        <v>0.54096999999999995</v>
      </c>
      <c r="J23" s="20">
        <v>2.0699999999999998E-3</v>
      </c>
      <c r="K23" s="20">
        <v>-3.6000000000000002E-4</v>
      </c>
      <c r="L23" s="20">
        <v>0.60887000000000002</v>
      </c>
      <c r="M23" s="20">
        <v>-6.7200000000000003E-3</v>
      </c>
      <c r="N23" s="2"/>
      <c r="O23" s="15">
        <f>Table2572[[#This Row],[Faiz gəlirləri
 (mln. manat)]]+Table2572[[#This Row],[Qeyri-faiz gəlirləri 
(mln. manat)]]-Table2572[[#This Row],[Faiz xərcləri
 (mln. manat)]]-Table2572[[#This Row],[Qeyri-faiz xərcləri 
(mln. manat)]]</f>
        <v>-7.0330000000000115E-2</v>
      </c>
      <c r="P23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3.4694469519536142E-18</v>
      </c>
      <c r="Q23" s="2">
        <f>Table2572[[#This Row],[Xalis Əməliyyat Mənfəəti 
(mln. manat)]]-Table2572[[#This Row],[XƏM düstur]]</f>
        <v>1.1102230246251565E-16</v>
      </c>
    </row>
    <row r="24" spans="1:17" x14ac:dyDescent="0.25">
      <c r="A24" s="4">
        <v>23</v>
      </c>
      <c r="B24" s="6" t="s">
        <v>19</v>
      </c>
      <c r="C24" s="5">
        <v>4332.01</v>
      </c>
      <c r="D24" s="5">
        <v>1144.269</v>
      </c>
      <c r="E24" s="5">
        <v>3623.739</v>
      </c>
      <c r="F24" s="5">
        <v>391.44499999999999</v>
      </c>
      <c r="G24" s="5">
        <v>50.429000000000002</v>
      </c>
      <c r="H24" s="5">
        <f>Table2572[[#This Row],[Xalis Mənfəət
 (mln. manat)]]+Table2572[[#This Row],[Aktivlər üzrə mümkün zərərin ödənilməsi üçün ehtiyat ayırmaları 
(mln. manat)]]+Table2572[[#This Row],[Mənfəət vergisi]]</f>
        <v>62.103999999999999</v>
      </c>
      <c r="I24" s="5">
        <v>124.26300000000001</v>
      </c>
      <c r="J24" s="5">
        <v>27.202999999999999</v>
      </c>
      <c r="K24" s="5">
        <v>22.352</v>
      </c>
      <c r="L24" s="5">
        <v>57.308999999999997</v>
      </c>
      <c r="M24" s="5">
        <v>10.375</v>
      </c>
      <c r="N24" s="36">
        <v>1.3</v>
      </c>
      <c r="O24" s="15">
        <f>Table2572[[#This Row],[Faiz gəlirləri
 (mln. manat)]]+Table2572[[#This Row],[Qeyri-faiz gəlirləri 
(mln. manat)]]-Table2572[[#This Row],[Faiz xərcləri
 (mln. manat)]]-Table2572[[#This Row],[Qeyri-faiz xərcləri 
(mln. manat)]]</f>
        <v>62.103000000000009</v>
      </c>
      <c r="P24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2.886579864025407E-15</v>
      </c>
      <c r="Q24" s="2">
        <f>Table2572[[#This Row],[Xalis Əməliyyat Mənfəəti 
(mln. manat)]]-Table2572[[#This Row],[XƏM düstur]]</f>
        <v>9.9999999999056399E-4</v>
      </c>
    </row>
    <row r="25" spans="1:17" x14ac:dyDescent="0.25">
      <c r="A25" s="4">
        <v>24</v>
      </c>
      <c r="B25" s="6" t="s">
        <v>20</v>
      </c>
      <c r="C25" s="5">
        <v>656.15800000000002</v>
      </c>
      <c r="D25" s="5">
        <v>292.02</v>
      </c>
      <c r="E25" s="5">
        <f>277.945+212.447</f>
        <v>490.392</v>
      </c>
      <c r="F25" s="5">
        <v>86.989000000000004</v>
      </c>
      <c r="G25" s="5">
        <v>0.47599999999999998</v>
      </c>
      <c r="H25" s="5">
        <f>Table2572[[#This Row],[Xalis Mənfəət
 (mln. manat)]]+Table2572[[#This Row],[Aktivlər üzrə mümkün zərərin ödənilməsi üçün ehtiyat ayırmaları 
(mln. manat)]]</f>
        <v>6.3709999999999996</v>
      </c>
      <c r="I25" s="5">
        <v>26.175999999999998</v>
      </c>
      <c r="J25" s="5">
        <v>10.111000000000001</v>
      </c>
      <c r="K25" s="5">
        <v>7.1989999999999998</v>
      </c>
      <c r="L25" s="5">
        <f>5.251+11.642</f>
        <v>16.893000000000001</v>
      </c>
      <c r="M25" s="5">
        <v>5.8949999999999996</v>
      </c>
      <c r="N25" s="2"/>
      <c r="O25" s="15">
        <f>Table2572[[#This Row],[Faiz gəlirləri
 (mln. manat)]]+Table2572[[#This Row],[Qeyri-faiz gəlirləri 
(mln. manat)]]-Table2572[[#This Row],[Faiz xərcləri
 (mln. manat)]]-Table2572[[#This Row],[Qeyri-faiz xərcləri 
(mln. manat)]]</f>
        <v>6.3709999999999987</v>
      </c>
      <c r="P25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0</v>
      </c>
      <c r="Q25" s="2">
        <f>Table2572[[#This Row],[Xalis Əməliyyat Mənfəəti 
(mln. manat)]]-Table2572[[#This Row],[XƏM düstur]]</f>
        <v>0</v>
      </c>
    </row>
    <row r="26" spans="1:17" x14ac:dyDescent="0.25">
      <c r="A26" s="4">
        <v>25</v>
      </c>
      <c r="B26" s="4" t="s">
        <v>55</v>
      </c>
      <c r="C26" s="5">
        <v>614.14700000000005</v>
      </c>
      <c r="D26" s="5">
        <v>554.66800000000001</v>
      </c>
      <c r="E26" s="5">
        <v>442.62</v>
      </c>
      <c r="F26" s="5">
        <v>147.893</v>
      </c>
      <c r="G26" s="5">
        <v>28.18</v>
      </c>
      <c r="H26" s="5">
        <v>9.4160000000000004</v>
      </c>
      <c r="I26" s="5">
        <v>26.879000000000001</v>
      </c>
      <c r="J26" s="5">
        <v>10.624000000000001</v>
      </c>
      <c r="K26" s="5">
        <v>16.094000000000001</v>
      </c>
      <c r="L26" s="5">
        <v>22.933</v>
      </c>
      <c r="M26" s="5">
        <v>-19.167999999999999</v>
      </c>
      <c r="N26" s="2">
        <v>0.40400000000000003</v>
      </c>
      <c r="O26" s="15">
        <f>Table2572[[#This Row],[Faiz gəlirləri
 (mln. manat)]]+Table2572[[#This Row],[Qeyri-faiz gəlirləri 
(mln. manat)]]-Table2572[[#This Row],[Faiz xərcləri
 (mln. manat)]]-Table2572[[#This Row],[Qeyri-faiz xərcləri 
(mln. manat)]]</f>
        <v>9.4159999999999968</v>
      </c>
      <c r="P26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0</v>
      </c>
      <c r="Q26" s="2">
        <f>Table2572[[#This Row],[Xalis Əməliyyat Mənfəəti 
(mln. manat)]]-Table2572[[#This Row],[XƏM düstur]]</f>
        <v>0</v>
      </c>
    </row>
    <row r="27" spans="1:17" x14ac:dyDescent="0.25">
      <c r="A27" s="4">
        <v>26</v>
      </c>
      <c r="B27" s="6" t="s">
        <v>21</v>
      </c>
      <c r="C27" s="5">
        <v>513.96699999999998</v>
      </c>
      <c r="D27" s="5">
        <v>290.113</v>
      </c>
      <c r="E27" s="5">
        <v>253.31399999999999</v>
      </c>
      <c r="F27" s="5">
        <v>58.994999999999997</v>
      </c>
      <c r="G27" s="5">
        <v>6.5000000000000002E-2</v>
      </c>
      <c r="H27" s="5">
        <v>0.69699999999999995</v>
      </c>
      <c r="I27" s="5">
        <v>22.907</v>
      </c>
      <c r="J27" s="5">
        <v>15.961</v>
      </c>
      <c r="K27" s="5">
        <v>2.38</v>
      </c>
      <c r="L27" s="5">
        <v>8.6289999999999996</v>
      </c>
      <c r="M27" s="5">
        <v>0.63300000000000001</v>
      </c>
      <c r="N27" s="2"/>
      <c r="O27" s="15">
        <f>Table2572[[#This Row],[Faiz gəlirləri
 (mln. manat)]]+Table2572[[#This Row],[Qeyri-faiz gəlirləri 
(mln. manat)]]-Table2572[[#This Row],[Faiz xərcləri
 (mln. manat)]]-Table2572[[#This Row],[Qeyri-faiz xərcləri 
(mln. manat)]]</f>
        <v>0.69699999999999918</v>
      </c>
      <c r="P27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1.0000000000001119E-3</v>
      </c>
      <c r="Q27" s="2">
        <f>Table2572[[#This Row],[Xalis Əməliyyat Mənfəəti 
(mln. manat)]]-Table2572[[#This Row],[XƏM düstur]]</f>
        <v>0</v>
      </c>
    </row>
    <row r="28" spans="1:17" x14ac:dyDescent="0.25">
      <c r="A28" s="4">
        <v>27</v>
      </c>
      <c r="B28" s="6" t="s">
        <v>22</v>
      </c>
      <c r="C28" s="5">
        <v>669.32899999999995</v>
      </c>
      <c r="D28" s="5">
        <v>398.64</v>
      </c>
      <c r="E28" s="5">
        <v>412.64499999999998</v>
      </c>
      <c r="F28" s="5">
        <v>84.65</v>
      </c>
      <c r="G28" s="5">
        <v>34.11</v>
      </c>
      <c r="H28" s="5">
        <f>Table2572[[#This Row],[Xalis Mənfəət
 (mln. manat)]]+Table2572[[#This Row],[Aktivlər üzrə mümkün zərərin ödənilməsi üçün ehtiyat ayırmaları 
(mln. manat)]]+Table2572[[#This Row],[Mənfəət vergisi]]</f>
        <v>-5.56</v>
      </c>
      <c r="I28" s="5">
        <v>34.631</v>
      </c>
      <c r="J28" s="5">
        <v>16.317</v>
      </c>
      <c r="K28" s="5">
        <f>9.151+3.72-0.2817-0.2823+1.024+0.299-0.16</f>
        <v>13.469999999999999</v>
      </c>
      <c r="L28" s="5">
        <f>4.854+32.489</f>
        <v>37.342999999999996</v>
      </c>
      <c r="M28" s="5">
        <v>-39.731999999999999</v>
      </c>
      <c r="N28" s="2">
        <v>6.2E-2</v>
      </c>
      <c r="O28" s="15">
        <f>Table2572[[#This Row],[Faiz gəlirləri
 (mln. manat)]]+Table2572[[#This Row],[Qeyri-faiz gəlirləri 
(mln. manat)]]-Table2572[[#This Row],[Faiz xərcləri
 (mln. manat)]]-Table2572[[#This Row],[Qeyri-faiz xərcləri 
(mln. manat)]]</f>
        <v>-5.5589999999999975</v>
      </c>
      <c r="P28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2.3869795029440866E-15</v>
      </c>
      <c r="Q28" s="2">
        <f>Table2572[[#This Row],[Xalis Əməliyyat Mənfəəti 
(mln. manat)]]-Table2572[[#This Row],[XƏM düstur]]</f>
        <v>-1.0000000000021103E-3</v>
      </c>
    </row>
    <row r="29" spans="1:17" x14ac:dyDescent="0.25">
      <c r="A29" s="4">
        <v>28</v>
      </c>
      <c r="B29" s="4" t="s">
        <v>23</v>
      </c>
      <c r="C29" s="5">
        <v>1941.01316</v>
      </c>
      <c r="D29" s="5">
        <v>1179.74576</v>
      </c>
      <c r="E29" s="5">
        <v>1197.8957700000001</v>
      </c>
      <c r="F29" s="5">
        <v>272.76186999999999</v>
      </c>
      <c r="G29" s="5">
        <v>17.95927</v>
      </c>
      <c r="H29" s="5">
        <v>38.111490000000003</v>
      </c>
      <c r="I29" s="5">
        <v>82.146299999999997</v>
      </c>
      <c r="J29" s="5">
        <v>17.511869999999998</v>
      </c>
      <c r="K29" s="5">
        <v>3.9725700000000002</v>
      </c>
      <c r="L29" s="5">
        <v>30.495509999999999</v>
      </c>
      <c r="M29" s="5">
        <v>17.836079999999999</v>
      </c>
      <c r="N29" s="2">
        <f>2.34677-0.03063</f>
        <v>2.3161399999999999</v>
      </c>
      <c r="O29" s="15">
        <f>Table2572[[#This Row],[Faiz gəlirləri
 (mln. manat)]]+Table2572[[#This Row],[Qeyri-faiz gəlirləri 
(mln. manat)]]-Table2572[[#This Row],[Faiz xərcləri
 (mln. manat)]]-Table2572[[#This Row],[Qeyri-faiz xərcləri 
(mln. manat)]]</f>
        <v>38.111490000000003</v>
      </c>
      <c r="P29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-4.4408920985006262E-15</v>
      </c>
      <c r="Q29" s="2">
        <f>Table2572[[#This Row],[Xalis Əməliyyat Mənfəəti 
(mln. manat)]]-Table2572[[#This Row],[XƏM düstur]]</f>
        <v>0</v>
      </c>
    </row>
    <row r="30" spans="1:17" x14ac:dyDescent="0.25">
      <c r="A30" s="4">
        <v>29</v>
      </c>
      <c r="B30" s="6" t="s">
        <v>24</v>
      </c>
      <c r="C30" s="5">
        <v>500.995</v>
      </c>
      <c r="D30" s="5">
        <v>172.34</v>
      </c>
      <c r="E30" s="5">
        <v>397.22699999999998</v>
      </c>
      <c r="F30" s="5">
        <v>76.578000000000003</v>
      </c>
      <c r="G30" s="5">
        <v>2.7050000000000001</v>
      </c>
      <c r="H30" s="5">
        <v>12.474</v>
      </c>
      <c r="I30" s="5">
        <v>26.024999999999999</v>
      </c>
      <c r="J30" s="5">
        <v>3.7879999999999998</v>
      </c>
      <c r="K30" s="5">
        <v>12.544</v>
      </c>
      <c r="L30" s="5">
        <v>22.306999999999999</v>
      </c>
      <c r="M30" s="5">
        <v>8.6910000000000007</v>
      </c>
      <c r="N30" s="36">
        <v>1.0780000000000001</v>
      </c>
      <c r="O30" s="15">
        <f>Table2572[[#This Row],[Faiz gəlirləri
 (mln. manat)]]+Table2572[[#This Row],[Qeyri-faiz gəlirləri 
(mln. manat)]]-Table2572[[#This Row],[Faiz xərcləri
 (mln. manat)]]-Table2572[[#This Row],[Qeyri-faiz xərcləri 
(mln. manat)]]</f>
        <v>12.474000000000007</v>
      </c>
      <c r="P30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0</v>
      </c>
      <c r="Q30" s="2">
        <f>Table2572[[#This Row],[Xalis Əməliyyat Mənfəəti 
(mln. manat)]]-Table2572[[#This Row],[XƏM düstur]]</f>
        <v>0</v>
      </c>
    </row>
    <row r="31" spans="1:17" x14ac:dyDescent="0.25">
      <c r="A31" s="4">
        <v>30</v>
      </c>
      <c r="B31" s="6" t="s">
        <v>39</v>
      </c>
      <c r="C31" s="5">
        <v>215.46084999999999</v>
      </c>
      <c r="D31" s="5">
        <v>95.050600000000003</v>
      </c>
      <c r="E31" s="5">
        <v>87.464799999999997</v>
      </c>
      <c r="F31" s="5">
        <v>67.621269999999996</v>
      </c>
      <c r="G31" s="5">
        <v>1.60433</v>
      </c>
      <c r="H31" s="5">
        <v>4.3580500000000004</v>
      </c>
      <c r="I31" s="5">
        <v>9.5963600000000007</v>
      </c>
      <c r="J31" s="5">
        <v>3.1705000000000001</v>
      </c>
      <c r="K31" s="5">
        <v>3.4677199999999999</v>
      </c>
      <c r="L31" s="5">
        <v>5.5355299999999996</v>
      </c>
      <c r="M31" s="5">
        <v>2.51647</v>
      </c>
      <c r="N31" s="2">
        <v>0.23724999999999999</v>
      </c>
      <c r="O31" s="15">
        <f>Table2572[[#This Row],[Faiz gəlirləri
 (mln. manat)]]+Table2572[[#This Row],[Qeyri-faiz gəlirləri 
(mln. manat)]]-Table2572[[#This Row],[Faiz xərcləri
 (mln. manat)]]-Table2572[[#This Row],[Qeyri-faiz xərcləri 
(mln. manat)]]</f>
        <v>4.3580500000000004</v>
      </c>
      <c r="P31" s="15">
        <f>Table2572[[#This Row],[Xalis Mənfəət
 (mln. manat)]]-Table2572[[#This Row],[Xalis Əməliyyat Mənfəəti 
(mln. manat)]]+Table2572[[#This Row],[Aktivlər üzrə mümkün zərərin ödənilməsi üçün ehtiyat ayırmaları 
(mln. manat)]]+Table2572[[#This Row],[Mənfəət vergisi]]</f>
        <v>-4.163336342344337E-16</v>
      </c>
      <c r="Q31" s="2">
        <f>Table2572[[#This Row],[Xalis Əməliyyat Mənfəəti 
(mln. manat)]]-Table2572[[#This Row],[XƏM düstur]]</f>
        <v>0</v>
      </c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2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8" t="s">
        <v>41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conditionalFormatting sqref="B1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{CAC8385C-C47B-4BA8-8913-57F03934C48A}</x14:id>
        </ext>
      </extLst>
    </cfRule>
  </conditionalFormatting>
  <conditionalFormatting sqref="Q2:Q3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{26B4AF77-F95F-411C-A149-4C606EFCB95A}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C8385C-C47B-4BA8-8913-57F03934C48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B19</xm:sqref>
        </x14:conditionalFormatting>
        <x14:conditionalFormatting xmlns:xm="http://schemas.microsoft.com/office/excel/2006/main">
          <x14:cfRule type="dataBar" id="{26B4AF77-F95F-411C-A149-4C606EFCB95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Q2:Q31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D32"/>
    </sheetView>
  </sheetViews>
  <sheetFormatPr defaultRowHeight="15" x14ac:dyDescent="0.25"/>
  <cols>
    <col min="1" max="1" width="9.140625" style="1"/>
    <col min="2" max="2" width="42.28515625" style="1" customWidth="1"/>
    <col min="3" max="3" width="26.140625" style="1" customWidth="1"/>
    <col min="4" max="4" width="27" style="1" customWidth="1"/>
    <col min="5" max="5" width="24" style="1" customWidth="1"/>
    <col min="6" max="6" width="23" style="1" hidden="1" customWidth="1"/>
    <col min="7" max="7" width="9.140625" style="1" hidden="1" customWidth="1"/>
    <col min="8" max="8" width="11" style="1" hidden="1" customWidth="1"/>
    <col min="9" max="9" width="10.140625" style="1" hidden="1" customWidth="1"/>
    <col min="10" max="10" width="9.140625" hidden="1" customWidth="1"/>
    <col min="11" max="16384" width="9.140625" style="1"/>
  </cols>
  <sheetData>
    <row r="1" spans="1:16" x14ac:dyDescent="0.25">
      <c r="G1" s="1" t="s">
        <v>42</v>
      </c>
    </row>
    <row r="2" spans="1:16" x14ac:dyDescent="0.25">
      <c r="A2" s="1" t="s">
        <v>0</v>
      </c>
      <c r="B2" s="1" t="s">
        <v>27</v>
      </c>
      <c r="C2" s="1" t="s">
        <v>51</v>
      </c>
      <c r="D2" s="1" t="s">
        <v>50</v>
      </c>
    </row>
    <row r="3" spans="1:16" x14ac:dyDescent="0.25">
      <c r="A3" s="19">
        <v>1</v>
      </c>
      <c r="B3" s="3" t="s">
        <v>26</v>
      </c>
      <c r="C3" s="5">
        <v>7932.7709999999997</v>
      </c>
      <c r="D3" s="5">
        <v>8320.2620000000006</v>
      </c>
      <c r="E3" s="11"/>
      <c r="F3" s="21"/>
      <c r="G3" s="21"/>
      <c r="H3" s="21">
        <f>I3/D3</f>
        <v>-4.6571970930723197E-2</v>
      </c>
      <c r="I3" s="24">
        <f>C3-D3</f>
        <v>-387.49100000000089</v>
      </c>
      <c r="K3" s="21"/>
      <c r="L3" s="21"/>
      <c r="M3" s="21"/>
      <c r="N3" s="21"/>
      <c r="O3" s="21"/>
      <c r="P3" s="21"/>
    </row>
    <row r="4" spans="1:16" x14ac:dyDescent="0.25">
      <c r="A4" s="19">
        <v>2</v>
      </c>
      <c r="B4" s="3" t="s">
        <v>19</v>
      </c>
      <c r="C4" s="5">
        <v>4695.7169999999996</v>
      </c>
      <c r="D4" s="5">
        <v>4332.01</v>
      </c>
      <c r="E4" s="11"/>
      <c r="F4" s="21"/>
      <c r="G4" s="21"/>
      <c r="H4" s="21">
        <f t="shared" ref="H4:H32" si="0">I4/D4</f>
        <v>8.3958024104284018E-2</v>
      </c>
      <c r="I4" s="24">
        <f t="shared" ref="I4:I32" si="1">C4-D4</f>
        <v>363.70699999999943</v>
      </c>
      <c r="K4" s="21"/>
      <c r="L4" s="21"/>
      <c r="M4" s="21"/>
      <c r="N4" s="21"/>
      <c r="O4" s="21"/>
      <c r="P4" s="21"/>
    </row>
    <row r="5" spans="1:16" x14ac:dyDescent="0.25">
      <c r="A5" s="19">
        <v>3</v>
      </c>
      <c r="B5" s="3" t="s">
        <v>14</v>
      </c>
      <c r="C5" s="5">
        <v>3716.48</v>
      </c>
      <c r="D5" s="5">
        <v>3457.5340000000001</v>
      </c>
      <c r="E5" s="11"/>
      <c r="F5" s="21"/>
      <c r="G5" s="21"/>
      <c r="H5" s="21">
        <f t="shared" si="0"/>
        <v>7.4893262076381584E-2</v>
      </c>
      <c r="I5" s="24">
        <f t="shared" si="1"/>
        <v>258.94599999999991</v>
      </c>
      <c r="K5" s="21"/>
      <c r="L5" s="21"/>
      <c r="M5" s="21"/>
      <c r="N5" s="21"/>
      <c r="O5" s="21"/>
      <c r="P5" s="21"/>
    </row>
    <row r="6" spans="1:16" x14ac:dyDescent="0.25">
      <c r="A6" s="19">
        <v>4</v>
      </c>
      <c r="B6" s="3" t="s">
        <v>23</v>
      </c>
      <c r="C6" s="5">
        <v>2008.1781100000001</v>
      </c>
      <c r="D6" s="5">
        <v>1941.01316</v>
      </c>
      <c r="E6" s="11"/>
      <c r="F6" s="21"/>
      <c r="G6" s="21"/>
      <c r="H6" s="21">
        <f t="shared" si="0"/>
        <v>3.4603036900584479E-2</v>
      </c>
      <c r="I6" s="24">
        <f t="shared" si="1"/>
        <v>67.16495000000009</v>
      </c>
      <c r="K6" s="21"/>
      <c r="L6" s="21"/>
      <c r="M6" s="21"/>
      <c r="N6" s="21"/>
      <c r="O6" s="21"/>
      <c r="P6" s="21"/>
    </row>
    <row r="7" spans="1:16" x14ac:dyDescent="0.25">
      <c r="A7" s="19">
        <v>5</v>
      </c>
      <c r="B7" s="3" t="s">
        <v>11</v>
      </c>
      <c r="C7" s="5">
        <v>983.09799999999996</v>
      </c>
      <c r="D7" s="5">
        <v>976.01499999999999</v>
      </c>
      <c r="E7" s="11"/>
      <c r="F7" s="21"/>
      <c r="G7" s="21"/>
      <c r="H7" s="21">
        <f t="shared" si="0"/>
        <v>7.2570605984538863E-3</v>
      </c>
      <c r="I7" s="24">
        <f t="shared" si="1"/>
        <v>7.08299999999997</v>
      </c>
      <c r="K7" s="21"/>
      <c r="L7" s="21"/>
      <c r="M7" s="21"/>
      <c r="N7" s="21"/>
      <c r="O7" s="21"/>
      <c r="P7" s="21"/>
    </row>
    <row r="8" spans="1:16" x14ac:dyDescent="0.25">
      <c r="A8" s="19">
        <v>6</v>
      </c>
      <c r="B8" s="3" t="s">
        <v>1</v>
      </c>
      <c r="C8" s="20">
        <v>878.68799999999999</v>
      </c>
      <c r="D8" s="5">
        <v>836.45600000000002</v>
      </c>
      <c r="E8" s="11"/>
      <c r="F8" s="21"/>
      <c r="G8" s="21"/>
      <c r="H8" s="21">
        <f t="shared" si="0"/>
        <v>5.0489206844113704E-2</v>
      </c>
      <c r="I8" s="24">
        <f t="shared" si="1"/>
        <v>42.231999999999971</v>
      </c>
      <c r="K8" s="21"/>
      <c r="L8" s="21"/>
      <c r="M8" s="21"/>
      <c r="N8" s="21"/>
      <c r="O8" s="21"/>
      <c r="P8" s="21"/>
    </row>
    <row r="9" spans="1:16" x14ac:dyDescent="0.25">
      <c r="A9" s="19">
        <v>7</v>
      </c>
      <c r="B9" s="3" t="s">
        <v>7</v>
      </c>
      <c r="C9" s="5">
        <v>822.31155000000001</v>
      </c>
      <c r="D9" s="5">
        <v>1007.19724</v>
      </c>
      <c r="E9" s="11"/>
      <c r="F9" s="21"/>
      <c r="G9" s="21"/>
      <c r="H9" s="21">
        <f t="shared" si="0"/>
        <v>-0.18356453200765319</v>
      </c>
      <c r="I9" s="24">
        <f t="shared" si="1"/>
        <v>-184.88568999999995</v>
      </c>
      <c r="K9" s="21"/>
      <c r="L9" s="21"/>
      <c r="M9" s="21"/>
      <c r="N9" s="21"/>
      <c r="O9" s="21"/>
      <c r="P9" s="21"/>
    </row>
    <row r="10" spans="1:16" x14ac:dyDescent="0.25">
      <c r="A10" s="19">
        <v>8</v>
      </c>
      <c r="B10" s="3" t="s">
        <v>20</v>
      </c>
      <c r="C10" s="5">
        <v>772.11300000000006</v>
      </c>
      <c r="D10" s="5">
        <v>656.15800000000002</v>
      </c>
      <c r="E10" s="11"/>
      <c r="F10" s="21"/>
      <c r="G10" s="21"/>
      <c r="H10" s="21">
        <f t="shared" si="0"/>
        <v>0.17671810752897935</v>
      </c>
      <c r="I10" s="24">
        <f t="shared" si="1"/>
        <v>115.95500000000004</v>
      </c>
      <c r="K10" s="21"/>
      <c r="L10" s="21"/>
      <c r="M10" s="21"/>
      <c r="N10" s="21"/>
      <c r="O10" s="21"/>
      <c r="P10" s="21"/>
    </row>
    <row r="11" spans="1:16" x14ac:dyDescent="0.25">
      <c r="A11" s="19">
        <v>9</v>
      </c>
      <c r="B11" s="3" t="s">
        <v>22</v>
      </c>
      <c r="C11" s="5">
        <v>693.87699999999995</v>
      </c>
      <c r="D11" s="5">
        <v>669.32899999999995</v>
      </c>
      <c r="E11" s="11"/>
      <c r="F11" s="21"/>
      <c r="G11" s="21"/>
      <c r="H11" s="21">
        <f t="shared" si="0"/>
        <v>3.6675536246001596E-2</v>
      </c>
      <c r="I11" s="24">
        <f t="shared" si="1"/>
        <v>24.548000000000002</v>
      </c>
      <c r="K11" s="21"/>
      <c r="L11" s="21"/>
      <c r="M11" s="21"/>
      <c r="N11" s="21"/>
      <c r="O11" s="21"/>
      <c r="P11" s="21"/>
    </row>
    <row r="12" spans="1:16" x14ac:dyDescent="0.25">
      <c r="A12" s="19">
        <v>10</v>
      </c>
      <c r="B12" s="3" t="s">
        <v>55</v>
      </c>
      <c r="C12" s="5">
        <v>646.28399999999999</v>
      </c>
      <c r="D12" s="5">
        <v>614.14700000000005</v>
      </c>
      <c r="E12" s="11"/>
      <c r="F12" s="21"/>
      <c r="G12" s="21"/>
      <c r="H12" s="21">
        <f t="shared" si="0"/>
        <v>5.2327862873220811E-2</v>
      </c>
      <c r="I12" s="24">
        <f t="shared" si="1"/>
        <v>32.136999999999944</v>
      </c>
      <c r="K12" s="21"/>
      <c r="L12" s="21"/>
      <c r="M12" s="21"/>
      <c r="N12" s="21"/>
      <c r="O12" s="21"/>
      <c r="P12" s="21"/>
    </row>
    <row r="13" spans="1:16" x14ac:dyDescent="0.25">
      <c r="A13" s="19">
        <v>11</v>
      </c>
      <c r="B13" s="3" t="s">
        <v>5</v>
      </c>
      <c r="C13" s="20">
        <v>581.11009000000001</v>
      </c>
      <c r="D13" s="5">
        <v>589.14673000000005</v>
      </c>
      <c r="E13" s="11"/>
      <c r="F13" s="21"/>
      <c r="G13" s="21"/>
      <c r="H13" s="21">
        <f t="shared" si="0"/>
        <v>-1.3641151840051855E-2</v>
      </c>
      <c r="I13" s="24">
        <f t="shared" si="1"/>
        <v>-8.036640000000034</v>
      </c>
      <c r="K13" s="21"/>
      <c r="L13" s="21"/>
      <c r="M13" s="21"/>
      <c r="N13" s="21"/>
      <c r="O13" s="21"/>
      <c r="P13" s="21"/>
    </row>
    <row r="14" spans="1:16" x14ac:dyDescent="0.25">
      <c r="A14" s="19">
        <v>12</v>
      </c>
      <c r="B14" s="3" t="s">
        <v>15</v>
      </c>
      <c r="C14" s="5">
        <v>551.65099999999995</v>
      </c>
      <c r="D14" s="5">
        <v>560.49400000000003</v>
      </c>
      <c r="E14" s="11"/>
      <c r="F14" s="21"/>
      <c r="G14" s="21"/>
      <c r="H14" s="21">
        <f t="shared" si="0"/>
        <v>-1.5777153725106914E-2</v>
      </c>
      <c r="I14" s="24">
        <f t="shared" si="1"/>
        <v>-8.8430000000000746</v>
      </c>
      <c r="K14" s="21"/>
      <c r="L14" s="21"/>
      <c r="M14" s="21"/>
      <c r="N14" s="21"/>
      <c r="O14" s="21"/>
      <c r="P14" s="21"/>
    </row>
    <row r="15" spans="1:16" x14ac:dyDescent="0.25">
      <c r="A15" s="19">
        <v>13</v>
      </c>
      <c r="B15" s="3" t="s">
        <v>3</v>
      </c>
      <c r="C15" s="5">
        <v>496.19398999999999</v>
      </c>
      <c r="D15" s="5">
        <v>522.01927000000001</v>
      </c>
      <c r="E15" s="11"/>
      <c r="F15" s="21"/>
      <c r="G15" s="21"/>
      <c r="H15" s="21">
        <f t="shared" si="0"/>
        <v>-4.9471890185203357E-2</v>
      </c>
      <c r="I15" s="24">
        <f t="shared" si="1"/>
        <v>-25.825280000000021</v>
      </c>
      <c r="K15" s="21"/>
      <c r="L15" s="21"/>
      <c r="M15" s="21"/>
      <c r="N15" s="21"/>
      <c r="O15" s="21"/>
      <c r="P15" s="21"/>
    </row>
    <row r="16" spans="1:16" x14ac:dyDescent="0.25">
      <c r="A16" s="19">
        <v>14</v>
      </c>
      <c r="B16" s="3" t="s">
        <v>21</v>
      </c>
      <c r="C16" s="5">
        <v>492.60599999999999</v>
      </c>
      <c r="D16" s="5">
        <v>513.96699999999998</v>
      </c>
      <c r="E16" s="11"/>
      <c r="F16" s="21"/>
      <c r="G16" s="21"/>
      <c r="H16" s="21">
        <f t="shared" si="0"/>
        <v>-4.1561034074172061E-2</v>
      </c>
      <c r="I16" s="24">
        <f t="shared" si="1"/>
        <v>-21.36099999999999</v>
      </c>
      <c r="K16" s="21"/>
      <c r="L16" s="21"/>
      <c r="M16" s="21"/>
      <c r="N16" s="21"/>
      <c r="O16" s="21"/>
      <c r="P16" s="21"/>
    </row>
    <row r="17" spans="1:16" x14ac:dyDescent="0.25">
      <c r="A17" s="19">
        <v>15</v>
      </c>
      <c r="B17" s="3" t="s">
        <v>24</v>
      </c>
      <c r="C17" s="5">
        <v>426.68099999999998</v>
      </c>
      <c r="D17" s="5">
        <v>500.995</v>
      </c>
      <c r="E17" s="11"/>
      <c r="F17" s="21"/>
      <c r="G17" s="21"/>
      <c r="H17" s="21">
        <f t="shared" si="0"/>
        <v>-0.14833281769279139</v>
      </c>
      <c r="I17" s="24">
        <f t="shared" si="1"/>
        <v>-74.314000000000021</v>
      </c>
      <c r="K17" s="21"/>
      <c r="L17" s="21"/>
      <c r="M17" s="21"/>
      <c r="N17" s="21"/>
      <c r="O17" s="21"/>
      <c r="P17" s="21"/>
    </row>
    <row r="18" spans="1:16" x14ac:dyDescent="0.25">
      <c r="A18" s="19">
        <v>16</v>
      </c>
      <c r="B18" s="3" t="s">
        <v>2</v>
      </c>
      <c r="C18" s="5">
        <v>417.53039999999999</v>
      </c>
      <c r="D18" s="5">
        <v>420.04145</v>
      </c>
      <c r="E18" s="11"/>
      <c r="F18" s="21"/>
      <c r="G18" s="21"/>
      <c r="H18" s="21">
        <f t="shared" si="0"/>
        <v>-5.9781004946059769E-3</v>
      </c>
      <c r="I18" s="24">
        <f t="shared" si="1"/>
        <v>-2.5110500000000116</v>
      </c>
      <c r="K18" s="21"/>
      <c r="L18" s="21"/>
      <c r="M18" s="21"/>
      <c r="N18" s="21"/>
      <c r="O18" s="21"/>
      <c r="P18" s="21"/>
    </row>
    <row r="19" spans="1:16" x14ac:dyDescent="0.25">
      <c r="A19" s="19">
        <v>17</v>
      </c>
      <c r="B19" s="3" t="s">
        <v>38</v>
      </c>
      <c r="C19" s="5">
        <v>417.04018000000002</v>
      </c>
      <c r="D19" s="5">
        <v>407.14961</v>
      </c>
      <c r="E19" s="11"/>
      <c r="F19" s="21"/>
      <c r="G19" s="21"/>
      <c r="H19" s="21">
        <f t="shared" si="0"/>
        <v>2.4292225160181351E-2</v>
      </c>
      <c r="I19" s="24">
        <f t="shared" si="1"/>
        <v>9.8905700000000252</v>
      </c>
      <c r="K19" s="21"/>
      <c r="L19" s="21"/>
      <c r="M19" s="21"/>
      <c r="N19" s="21"/>
      <c r="O19" s="21"/>
      <c r="P19" s="21"/>
    </row>
    <row r="20" spans="1:16" x14ac:dyDescent="0.25">
      <c r="A20" s="19">
        <v>18</v>
      </c>
      <c r="B20" s="3" t="s">
        <v>13</v>
      </c>
      <c r="C20" s="5">
        <v>395.20400000000001</v>
      </c>
      <c r="D20" s="5">
        <v>460.25599999999997</v>
      </c>
      <c r="E20" s="11"/>
      <c r="F20" s="21"/>
      <c r="G20" s="21"/>
      <c r="H20" s="21">
        <f t="shared" si="0"/>
        <v>-0.14133873322672594</v>
      </c>
      <c r="I20" s="24">
        <f t="shared" si="1"/>
        <v>-65.051999999999964</v>
      </c>
      <c r="K20" s="21"/>
      <c r="L20" s="21"/>
      <c r="M20" s="21"/>
      <c r="N20" s="21"/>
      <c r="O20" s="21"/>
      <c r="P20" s="21"/>
    </row>
    <row r="21" spans="1:16" x14ac:dyDescent="0.25">
      <c r="A21" s="19">
        <v>19</v>
      </c>
      <c r="B21" s="3" t="s">
        <v>6</v>
      </c>
      <c r="C21" s="5">
        <v>368.30698799999999</v>
      </c>
      <c r="D21" s="5">
        <v>314.813064</v>
      </c>
      <c r="E21" s="11"/>
      <c r="F21" s="21"/>
      <c r="G21" s="21"/>
      <c r="H21" s="21">
        <f t="shared" si="0"/>
        <v>0.16992282124607128</v>
      </c>
      <c r="I21" s="24">
        <f t="shared" si="1"/>
        <v>53.493923999999993</v>
      </c>
      <c r="K21" s="21"/>
      <c r="L21" s="21"/>
      <c r="M21" s="21"/>
      <c r="N21" s="21"/>
      <c r="O21" s="21"/>
      <c r="P21" s="21"/>
    </row>
    <row r="22" spans="1:16" x14ac:dyDescent="0.25">
      <c r="A22" s="19">
        <v>20</v>
      </c>
      <c r="B22" s="3" t="s">
        <v>9</v>
      </c>
      <c r="C22" s="5">
        <v>314.77300000000002</v>
      </c>
      <c r="D22" s="20">
        <v>302.77600000000001</v>
      </c>
      <c r="E22" s="11"/>
      <c r="F22" s="21"/>
      <c r="G22" s="21"/>
      <c r="H22" s="21">
        <f t="shared" si="0"/>
        <v>3.9623351916928728E-2</v>
      </c>
      <c r="I22" s="24">
        <f t="shared" si="1"/>
        <v>11.997000000000014</v>
      </c>
      <c r="K22" s="21"/>
      <c r="L22" s="21"/>
      <c r="M22" s="21"/>
      <c r="N22" s="21"/>
      <c r="O22" s="21"/>
      <c r="P22" s="21"/>
    </row>
    <row r="23" spans="1:16" x14ac:dyDescent="0.25">
      <c r="A23" s="19">
        <v>21</v>
      </c>
      <c r="B23" s="3" t="s">
        <v>37</v>
      </c>
      <c r="C23" s="5">
        <v>300.07195999999999</v>
      </c>
      <c r="D23" s="5">
        <v>301.60694999999998</v>
      </c>
      <c r="E23" s="11"/>
      <c r="F23" s="21"/>
      <c r="G23" s="21"/>
      <c r="H23" s="21">
        <f t="shared" si="0"/>
        <v>-5.0893721116174332E-3</v>
      </c>
      <c r="I23" s="24">
        <f t="shared" si="1"/>
        <v>-1.5349899999999934</v>
      </c>
      <c r="K23" s="21"/>
      <c r="L23" s="21"/>
      <c r="M23" s="21"/>
      <c r="N23" s="21"/>
      <c r="O23" s="21"/>
      <c r="P23" s="21"/>
    </row>
    <row r="24" spans="1:16" x14ac:dyDescent="0.25">
      <c r="A24" s="19">
        <v>22</v>
      </c>
      <c r="B24" s="3" t="s">
        <v>17</v>
      </c>
      <c r="C24" s="5">
        <v>283.37599999999998</v>
      </c>
      <c r="D24" s="5">
        <v>268.94600000000003</v>
      </c>
      <c r="E24" s="11"/>
      <c r="F24" s="21"/>
      <c r="G24" s="21"/>
      <c r="H24" s="21">
        <f t="shared" si="0"/>
        <v>5.3653893346619574E-2</v>
      </c>
      <c r="I24" s="24">
        <f t="shared" si="1"/>
        <v>14.42999999999995</v>
      </c>
      <c r="K24" s="21"/>
      <c r="L24" s="21"/>
      <c r="M24" s="21"/>
      <c r="N24" s="21"/>
      <c r="O24" s="21"/>
      <c r="P24" s="21"/>
    </row>
    <row r="25" spans="1:16" x14ac:dyDescent="0.25">
      <c r="A25" s="19">
        <v>23</v>
      </c>
      <c r="B25" s="3" t="s">
        <v>4</v>
      </c>
      <c r="C25" s="5">
        <v>230.33006</v>
      </c>
      <c r="D25" s="5">
        <v>207.04356999999999</v>
      </c>
      <c r="E25" s="11"/>
      <c r="F25" s="21"/>
      <c r="G25" s="21"/>
      <c r="H25" s="21">
        <f t="shared" si="0"/>
        <v>0.11247144743495302</v>
      </c>
      <c r="I25" s="24">
        <f t="shared" si="1"/>
        <v>23.286490000000015</v>
      </c>
      <c r="K25" s="21"/>
      <c r="L25" s="21"/>
      <c r="M25" s="21"/>
      <c r="N25" s="21"/>
      <c r="O25" s="21"/>
      <c r="P25" s="21"/>
    </row>
    <row r="26" spans="1:16" x14ac:dyDescent="0.25">
      <c r="A26" s="19">
        <v>24</v>
      </c>
      <c r="B26" s="3" t="s">
        <v>39</v>
      </c>
      <c r="C26" s="5">
        <v>227.91867999999999</v>
      </c>
      <c r="D26" s="5">
        <v>215.46084999999999</v>
      </c>
      <c r="E26" s="11"/>
      <c r="F26" s="21"/>
      <c r="G26" s="21"/>
      <c r="H26" s="21">
        <f t="shared" si="0"/>
        <v>5.7819460008628025E-2</v>
      </c>
      <c r="I26" s="24">
        <f t="shared" si="1"/>
        <v>12.457830000000001</v>
      </c>
      <c r="K26" s="21"/>
      <c r="L26" s="21"/>
      <c r="M26" s="21"/>
      <c r="N26" s="21"/>
      <c r="O26" s="21"/>
      <c r="P26" s="21"/>
    </row>
    <row r="27" spans="1:16" x14ac:dyDescent="0.25">
      <c r="A27" s="19">
        <v>25</v>
      </c>
      <c r="B27" s="3" t="s">
        <v>16</v>
      </c>
      <c r="C27" s="5">
        <v>196.54107999999999</v>
      </c>
      <c r="D27" s="5">
        <v>194.86331999999999</v>
      </c>
      <c r="E27" s="11"/>
      <c r="F27" s="21"/>
      <c r="G27" s="21"/>
      <c r="H27" s="21">
        <f t="shared" si="0"/>
        <v>8.6099323361626314E-3</v>
      </c>
      <c r="I27" s="24">
        <f t="shared" si="1"/>
        <v>1.6777600000000064</v>
      </c>
      <c r="K27" s="21"/>
      <c r="L27" s="21"/>
      <c r="M27" s="21"/>
      <c r="N27" s="21"/>
      <c r="O27" s="21"/>
      <c r="P27" s="21"/>
    </row>
    <row r="28" spans="1:16" x14ac:dyDescent="0.25">
      <c r="A28" s="19">
        <v>26</v>
      </c>
      <c r="B28" s="3" t="s">
        <v>25</v>
      </c>
      <c r="C28" s="5">
        <v>191.20080999999999</v>
      </c>
      <c r="D28" s="5">
        <v>173.76167000000001</v>
      </c>
      <c r="E28" s="11"/>
      <c r="F28" s="21"/>
      <c r="G28" s="21"/>
      <c r="H28" s="21">
        <f t="shared" si="0"/>
        <v>0.10036241019092404</v>
      </c>
      <c r="I28" s="24">
        <f t="shared" si="1"/>
        <v>17.439139999999981</v>
      </c>
      <c r="K28" s="21"/>
      <c r="L28" s="21"/>
      <c r="M28" s="21"/>
      <c r="N28" s="21"/>
      <c r="O28" s="21"/>
      <c r="P28" s="21"/>
    </row>
    <row r="29" spans="1:16" x14ac:dyDescent="0.25">
      <c r="A29" s="19">
        <v>27</v>
      </c>
      <c r="B29" s="3" t="s">
        <v>8</v>
      </c>
      <c r="C29" s="5">
        <v>167.6371</v>
      </c>
      <c r="D29" s="5">
        <v>164.7653</v>
      </c>
      <c r="E29" s="11"/>
      <c r="F29" s="21"/>
      <c r="G29" s="21"/>
      <c r="H29" s="21">
        <f t="shared" si="0"/>
        <v>1.7429640828499737E-2</v>
      </c>
      <c r="I29" s="24">
        <f t="shared" si="1"/>
        <v>2.8718000000000075</v>
      </c>
      <c r="K29" s="21"/>
      <c r="L29" s="21"/>
      <c r="M29" s="21"/>
      <c r="N29" s="21"/>
      <c r="O29" s="21"/>
      <c r="P29" s="21"/>
    </row>
    <row r="30" spans="1:16" x14ac:dyDescent="0.25">
      <c r="A30" s="19">
        <v>28</v>
      </c>
      <c r="B30" s="3" t="s">
        <v>12</v>
      </c>
      <c r="C30" s="5">
        <v>135.30708999999999</v>
      </c>
      <c r="D30" s="5">
        <v>144.37132</v>
      </c>
      <c r="E30" s="11"/>
      <c r="F30" s="21"/>
      <c r="G30" s="21"/>
      <c r="H30" s="21">
        <f t="shared" si="0"/>
        <v>-6.2784145770780578E-2</v>
      </c>
      <c r="I30" s="24">
        <f t="shared" si="1"/>
        <v>-9.0642300000000091</v>
      </c>
      <c r="K30" s="21"/>
      <c r="L30" s="21"/>
      <c r="M30" s="21"/>
      <c r="N30" s="21"/>
      <c r="O30" s="21"/>
      <c r="P30" s="21"/>
    </row>
    <row r="31" spans="1:16" x14ac:dyDescent="0.25">
      <c r="A31" s="19">
        <v>29</v>
      </c>
      <c r="B31" s="3" t="s">
        <v>10</v>
      </c>
      <c r="C31" s="5">
        <v>110.44147005000001</v>
      </c>
      <c r="D31" s="5">
        <v>113.30959344999999</v>
      </c>
      <c r="E31" s="11"/>
      <c r="F31" s="21"/>
      <c r="G31" s="21"/>
      <c r="H31" s="21">
        <f t="shared" si="0"/>
        <v>-2.5312273327197148E-2</v>
      </c>
      <c r="I31" s="24">
        <f t="shared" si="1"/>
        <v>-2.8681233999999876</v>
      </c>
      <c r="K31" s="21"/>
      <c r="L31" s="21"/>
      <c r="M31" s="21"/>
      <c r="N31" s="21"/>
      <c r="O31" s="21"/>
      <c r="P31" s="21"/>
    </row>
    <row r="32" spans="1:16" x14ac:dyDescent="0.25">
      <c r="A32" s="19">
        <v>30</v>
      </c>
      <c r="B32" s="3" t="s">
        <v>18</v>
      </c>
      <c r="C32" s="20">
        <v>11.54299</v>
      </c>
      <c r="D32" s="20">
        <v>10.74667</v>
      </c>
      <c r="E32" s="11"/>
      <c r="F32" s="21"/>
      <c r="G32" s="21"/>
      <c r="H32" s="21">
        <f t="shared" si="0"/>
        <v>7.4099232599493581E-2</v>
      </c>
      <c r="I32" s="24">
        <f t="shared" si="1"/>
        <v>0.79631999999999969</v>
      </c>
      <c r="K32" s="21"/>
      <c r="L32" s="21"/>
      <c r="M32" s="21"/>
      <c r="N32" s="21"/>
      <c r="O32" s="21"/>
      <c r="P32" s="21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D2" zoomScale="85" zoomScaleNormal="85" workbookViewId="0">
      <selection activeCell="B2" sqref="B2:D31"/>
    </sheetView>
  </sheetViews>
  <sheetFormatPr defaultRowHeight="15" x14ac:dyDescent="0.25"/>
  <cols>
    <col min="2" max="2" width="31.85546875" customWidth="1"/>
    <col min="3" max="3" width="34.28515625" customWidth="1"/>
    <col min="4" max="4" width="32.5703125" customWidth="1"/>
    <col min="5" max="5" width="29.7109375" customWidth="1"/>
    <col min="6" max="6" width="29.5703125" customWidth="1"/>
  </cols>
  <sheetData>
    <row r="1" spans="1:4" ht="30" x14ac:dyDescent="0.25">
      <c r="A1" s="10" t="s">
        <v>0</v>
      </c>
      <c r="B1" s="10" t="s">
        <v>27</v>
      </c>
      <c r="C1" s="46" t="s">
        <v>52</v>
      </c>
      <c r="D1" s="46" t="s">
        <v>53</v>
      </c>
    </row>
    <row r="2" spans="1:4" x14ac:dyDescent="0.25">
      <c r="A2" s="19">
        <v>1</v>
      </c>
      <c r="B2" s="9" t="s">
        <v>20</v>
      </c>
      <c r="C2" s="22">
        <v>0.17671810752897935</v>
      </c>
      <c r="D2" s="34">
        <v>115.95500000000004</v>
      </c>
    </row>
    <row r="3" spans="1:4" x14ac:dyDescent="0.25">
      <c r="A3" s="19">
        <v>2</v>
      </c>
      <c r="B3" s="9" t="s">
        <v>6</v>
      </c>
      <c r="C3" s="22">
        <v>0.16992282124607128</v>
      </c>
      <c r="D3" s="34">
        <v>53.493923999999993</v>
      </c>
    </row>
    <row r="4" spans="1:4" x14ac:dyDescent="0.25">
      <c r="A4" s="19">
        <v>3</v>
      </c>
      <c r="B4" s="9" t="s">
        <v>4</v>
      </c>
      <c r="C4" s="22">
        <v>0.11247144743495302</v>
      </c>
      <c r="D4" s="34">
        <v>23.286490000000015</v>
      </c>
    </row>
    <row r="5" spans="1:4" x14ac:dyDescent="0.25">
      <c r="A5" s="19">
        <v>4</v>
      </c>
      <c r="B5" s="9" t="s">
        <v>25</v>
      </c>
      <c r="C5" s="22">
        <v>0.10036241019092404</v>
      </c>
      <c r="D5" s="34">
        <v>17.439139999999981</v>
      </c>
    </row>
    <row r="6" spans="1:4" x14ac:dyDescent="0.25">
      <c r="A6" s="19">
        <v>5</v>
      </c>
      <c r="B6" s="27" t="s">
        <v>19</v>
      </c>
      <c r="C6" s="22">
        <v>8.3958024104284018E-2</v>
      </c>
      <c r="D6" s="34">
        <v>363.70699999999943</v>
      </c>
    </row>
    <row r="7" spans="1:4" x14ac:dyDescent="0.25">
      <c r="A7" s="19">
        <v>6</v>
      </c>
      <c r="B7" s="9" t="s">
        <v>14</v>
      </c>
      <c r="C7" s="22">
        <v>7.4893262076381584E-2</v>
      </c>
      <c r="D7" s="34">
        <v>258.94599999999991</v>
      </c>
    </row>
    <row r="8" spans="1:4" x14ac:dyDescent="0.25">
      <c r="A8" s="19">
        <v>7</v>
      </c>
      <c r="B8" s="9" t="s">
        <v>18</v>
      </c>
      <c r="C8" s="22">
        <v>7.4099232599493581E-2</v>
      </c>
      <c r="D8" s="34">
        <v>0.79631999999999969</v>
      </c>
    </row>
    <row r="9" spans="1:4" x14ac:dyDescent="0.25">
      <c r="A9" s="19">
        <v>8</v>
      </c>
      <c r="B9" s="9" t="s">
        <v>39</v>
      </c>
      <c r="C9" s="22">
        <v>5.7819460008628025E-2</v>
      </c>
      <c r="D9" s="34">
        <v>12.457830000000001</v>
      </c>
    </row>
    <row r="10" spans="1:4" x14ac:dyDescent="0.25">
      <c r="A10" s="19">
        <v>9</v>
      </c>
      <c r="B10" s="9" t="s">
        <v>17</v>
      </c>
      <c r="C10" s="22">
        <v>5.3653893346619574E-2</v>
      </c>
      <c r="D10" s="34">
        <v>14.42999999999995</v>
      </c>
    </row>
    <row r="11" spans="1:4" x14ac:dyDescent="0.25">
      <c r="A11" s="19">
        <v>10</v>
      </c>
      <c r="B11" s="9" t="s">
        <v>55</v>
      </c>
      <c r="C11" s="22">
        <v>5.2327862873220811E-2</v>
      </c>
      <c r="D11" s="34">
        <v>32.136999999999944</v>
      </c>
    </row>
    <row r="12" spans="1:4" x14ac:dyDescent="0.25">
      <c r="A12" s="19">
        <v>11</v>
      </c>
      <c r="B12" s="9" t="s">
        <v>1</v>
      </c>
      <c r="C12" s="22">
        <v>5.0489206844113704E-2</v>
      </c>
      <c r="D12" s="34">
        <v>42.231999999999971</v>
      </c>
    </row>
    <row r="13" spans="1:4" x14ac:dyDescent="0.25">
      <c r="A13" s="19">
        <v>12</v>
      </c>
      <c r="B13" s="9" t="s">
        <v>9</v>
      </c>
      <c r="C13" s="22">
        <v>3.9623351916928728E-2</v>
      </c>
      <c r="D13" s="34">
        <v>11.997000000000014</v>
      </c>
    </row>
    <row r="14" spans="1:4" x14ac:dyDescent="0.25">
      <c r="A14" s="19">
        <v>13</v>
      </c>
      <c r="B14" s="9" t="s">
        <v>22</v>
      </c>
      <c r="C14" s="22">
        <v>3.6675536246001596E-2</v>
      </c>
      <c r="D14" s="34">
        <v>24.548000000000002</v>
      </c>
    </row>
    <row r="15" spans="1:4" x14ac:dyDescent="0.25">
      <c r="A15" s="19">
        <v>14</v>
      </c>
      <c r="B15" s="9" t="s">
        <v>23</v>
      </c>
      <c r="C15" s="22">
        <v>3.4603036900584479E-2</v>
      </c>
      <c r="D15" s="34">
        <v>67.16495000000009</v>
      </c>
    </row>
    <row r="16" spans="1:4" x14ac:dyDescent="0.25">
      <c r="A16" s="19">
        <v>15</v>
      </c>
      <c r="B16" s="9" t="s">
        <v>38</v>
      </c>
      <c r="C16" s="22">
        <v>2.4292225160181351E-2</v>
      </c>
      <c r="D16" s="34">
        <v>9.8905700000000252</v>
      </c>
    </row>
    <row r="17" spans="1:4" x14ac:dyDescent="0.25">
      <c r="A17" s="19">
        <v>16</v>
      </c>
      <c r="B17" s="9" t="s">
        <v>8</v>
      </c>
      <c r="C17" s="22">
        <v>1.7429640828499737E-2</v>
      </c>
      <c r="D17" s="34">
        <v>2.8718000000000075</v>
      </c>
    </row>
    <row r="18" spans="1:4" x14ac:dyDescent="0.25">
      <c r="A18" s="19">
        <v>17</v>
      </c>
      <c r="B18" s="9" t="s">
        <v>16</v>
      </c>
      <c r="C18" s="22">
        <v>8.6099323361626314E-3</v>
      </c>
      <c r="D18" s="38">
        <v>1.6777600000000064</v>
      </c>
    </row>
    <row r="19" spans="1:4" x14ac:dyDescent="0.25">
      <c r="A19" s="19">
        <v>18</v>
      </c>
      <c r="B19" s="9" t="s">
        <v>11</v>
      </c>
      <c r="C19" s="22">
        <v>7.2570605984538863E-3</v>
      </c>
      <c r="D19" s="34">
        <v>7.08299999999997</v>
      </c>
    </row>
    <row r="20" spans="1:4" x14ac:dyDescent="0.25">
      <c r="A20" s="19">
        <v>19</v>
      </c>
      <c r="B20" s="9" t="s">
        <v>37</v>
      </c>
      <c r="C20" s="31">
        <v>-5.0893721116174332E-3</v>
      </c>
      <c r="D20" s="47">
        <v>-1.5349899999999934</v>
      </c>
    </row>
    <row r="21" spans="1:4" x14ac:dyDescent="0.25">
      <c r="A21" s="19">
        <v>20</v>
      </c>
      <c r="B21" s="9" t="s">
        <v>2</v>
      </c>
      <c r="C21" s="22">
        <v>-5.9781004946059769E-3</v>
      </c>
      <c r="D21" s="34">
        <v>-2.5110500000000116</v>
      </c>
    </row>
    <row r="22" spans="1:4" x14ac:dyDescent="0.25">
      <c r="A22" s="19">
        <v>21</v>
      </c>
      <c r="B22" s="9" t="s">
        <v>5</v>
      </c>
      <c r="C22" s="22">
        <v>-1.3641151840051855E-2</v>
      </c>
      <c r="D22" s="34">
        <v>-8.036640000000034</v>
      </c>
    </row>
    <row r="23" spans="1:4" x14ac:dyDescent="0.25">
      <c r="A23" s="19">
        <v>22</v>
      </c>
      <c r="B23" s="9" t="s">
        <v>15</v>
      </c>
      <c r="C23" s="22">
        <v>-1.5777153725106914E-2</v>
      </c>
      <c r="D23" s="34">
        <v>-8.8430000000000746</v>
      </c>
    </row>
    <row r="24" spans="1:4" x14ac:dyDescent="0.25">
      <c r="A24" s="19">
        <v>23</v>
      </c>
      <c r="B24" s="9" t="s">
        <v>10</v>
      </c>
      <c r="C24" s="22">
        <v>-2.5312273327197148E-2</v>
      </c>
      <c r="D24" s="34">
        <v>-2.8681233999999876</v>
      </c>
    </row>
    <row r="25" spans="1:4" x14ac:dyDescent="0.25">
      <c r="A25" s="19">
        <v>24</v>
      </c>
      <c r="B25" s="9" t="s">
        <v>21</v>
      </c>
      <c r="C25" s="22">
        <v>-4.1561034074172061E-2</v>
      </c>
      <c r="D25" s="34">
        <v>-21.36099999999999</v>
      </c>
    </row>
    <row r="26" spans="1:4" x14ac:dyDescent="0.25">
      <c r="A26" s="19">
        <v>25</v>
      </c>
      <c r="B26" s="9" t="s">
        <v>26</v>
      </c>
      <c r="C26" s="22">
        <v>-4.6571970930723197E-2</v>
      </c>
      <c r="D26" s="34">
        <v>-387.49100000000089</v>
      </c>
    </row>
    <row r="27" spans="1:4" x14ac:dyDescent="0.25">
      <c r="A27" s="19">
        <v>26</v>
      </c>
      <c r="B27" s="9" t="s">
        <v>3</v>
      </c>
      <c r="C27" s="22">
        <v>-4.9471890185203357E-2</v>
      </c>
      <c r="D27" s="34">
        <v>-25.825280000000021</v>
      </c>
    </row>
    <row r="28" spans="1:4" x14ac:dyDescent="0.25">
      <c r="A28" s="19">
        <v>27</v>
      </c>
      <c r="B28" s="9" t="s">
        <v>12</v>
      </c>
      <c r="C28" s="22">
        <v>-6.2784145770780578E-2</v>
      </c>
      <c r="D28" s="34">
        <v>-9.0642300000000091</v>
      </c>
    </row>
    <row r="29" spans="1:4" x14ac:dyDescent="0.25">
      <c r="A29" s="19">
        <v>28</v>
      </c>
      <c r="B29" s="9" t="s">
        <v>13</v>
      </c>
      <c r="C29" s="22">
        <v>-0.14133873322672594</v>
      </c>
      <c r="D29" s="34">
        <v>-65.051999999999964</v>
      </c>
    </row>
    <row r="30" spans="1:4" x14ac:dyDescent="0.25">
      <c r="A30" s="19">
        <v>29</v>
      </c>
      <c r="B30" s="9" t="s">
        <v>24</v>
      </c>
      <c r="C30" s="22">
        <v>-0.14833281769279139</v>
      </c>
      <c r="D30" s="34">
        <v>-74.314000000000021</v>
      </c>
    </row>
    <row r="31" spans="1:4" x14ac:dyDescent="0.25">
      <c r="A31" s="19">
        <v>30</v>
      </c>
      <c r="B31" s="9" t="s">
        <v>7</v>
      </c>
      <c r="C31" s="22">
        <v>-0.18356453200765319</v>
      </c>
      <c r="D31" s="34">
        <v>-184.88568999999995</v>
      </c>
    </row>
  </sheetData>
  <conditionalFormatting sqref="C2:D19 C21:D3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{A664CC5A-3BFD-4F81-857B-FA8DAE79B8BD}</x14:id>
        </ext>
      </extLst>
    </cfRule>
  </conditionalFormatting>
  <conditionalFormatting sqref="C2:C19 C21:C3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{32887B2B-94F3-407F-908E-607FCC34458D}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{40E62FEC-815A-4DEA-9095-5A2CC0B68AA2}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{7C8432DC-6BE7-4E0F-A268-B18F2AB0CFE4}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64CC5A-3BFD-4F81-857B-FA8DAE79B8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C21:D31</xm:sqref>
        </x14:conditionalFormatting>
        <x14:conditionalFormatting xmlns:xm="http://schemas.microsoft.com/office/excel/2006/main">
          <x14:cfRule type="dataBar" id="{32887B2B-94F3-407F-908E-607FCC3445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40E62FEC-815A-4DEA-9095-5A2CC0B68A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7C8432DC-6BE7-4E0F-A268-B18F2AB0CF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85" zoomScaleNormal="85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B2" sqref="B2:D31"/>
    </sheetView>
  </sheetViews>
  <sheetFormatPr defaultRowHeight="15" x14ac:dyDescent="0.25"/>
  <cols>
    <col min="1" max="1" width="9.140625" style="1"/>
    <col min="2" max="2" width="41.7109375" style="1" customWidth="1"/>
    <col min="3" max="3" width="25.42578125" style="1" customWidth="1"/>
    <col min="4" max="4" width="29.7109375" style="1" customWidth="1"/>
    <col min="5" max="5" width="18.5703125" style="1" customWidth="1"/>
    <col min="6" max="6" width="19" style="1" hidden="1" customWidth="1"/>
    <col min="7" max="7" width="9.140625" style="1" hidden="1" customWidth="1"/>
    <col min="8" max="8" width="8.7109375" style="1" hidden="1" customWidth="1"/>
    <col min="9" max="9" width="6.42578125" style="1" hidden="1" customWidth="1"/>
    <col min="10" max="10" width="9.140625" hidden="1" customWidth="1"/>
    <col min="11" max="16384" width="9.140625" style="1"/>
  </cols>
  <sheetData>
    <row r="1" spans="1:9" x14ac:dyDescent="0.25">
      <c r="A1" s="1" t="s">
        <v>0</v>
      </c>
      <c r="B1" s="1" t="s">
        <v>27</v>
      </c>
      <c r="C1" s="19" t="s">
        <v>51</v>
      </c>
      <c r="D1" s="19" t="s">
        <v>50</v>
      </c>
      <c r="G1" s="1" t="s">
        <v>42</v>
      </c>
    </row>
    <row r="2" spans="1:9" x14ac:dyDescent="0.25">
      <c r="A2" s="19">
        <v>1</v>
      </c>
      <c r="B2" s="3" t="s">
        <v>26</v>
      </c>
      <c r="C2" s="5">
        <v>1923.0329999999999</v>
      </c>
      <c r="D2" s="5">
        <v>1695.6959999999999</v>
      </c>
      <c r="H2" s="21">
        <f>I2/D2</f>
        <v>0.13406707334333512</v>
      </c>
      <c r="I2" s="20">
        <f>C2-D2</f>
        <v>227.33699999999999</v>
      </c>
    </row>
    <row r="3" spans="1:9" x14ac:dyDescent="0.25">
      <c r="A3" s="19">
        <v>2</v>
      </c>
      <c r="B3" s="3" t="s">
        <v>14</v>
      </c>
      <c r="C3" s="5">
        <v>1500.8879999999999</v>
      </c>
      <c r="D3" s="5">
        <v>1380.27</v>
      </c>
      <c r="E3" s="12"/>
      <c r="H3" s="21">
        <f t="shared" ref="H3:H31" si="0">I3/D3</f>
        <v>8.7387250320589402E-2</v>
      </c>
      <c r="I3" s="20">
        <f t="shared" ref="I3:I31" si="1">C3-D3</f>
        <v>120.61799999999994</v>
      </c>
    </row>
    <row r="4" spans="1:9" x14ac:dyDescent="0.25">
      <c r="A4" s="19">
        <v>3</v>
      </c>
      <c r="B4" s="3" t="s">
        <v>23</v>
      </c>
      <c r="C4" s="5">
        <v>1382.60446</v>
      </c>
      <c r="D4" s="5">
        <v>1179.74576</v>
      </c>
      <c r="H4" s="21">
        <f t="shared" si="0"/>
        <v>0.17195120074006454</v>
      </c>
      <c r="I4" s="20">
        <f t="shared" si="1"/>
        <v>202.8587</v>
      </c>
    </row>
    <row r="5" spans="1:9" x14ac:dyDescent="0.25">
      <c r="A5" s="19">
        <v>4</v>
      </c>
      <c r="B5" s="3" t="s">
        <v>19</v>
      </c>
      <c r="C5" s="5">
        <v>1320.893</v>
      </c>
      <c r="D5" s="5">
        <v>1144.269</v>
      </c>
      <c r="H5" s="21">
        <f t="shared" si="0"/>
        <v>0.15435531330482608</v>
      </c>
      <c r="I5" s="20">
        <f t="shared" si="1"/>
        <v>176.62400000000002</v>
      </c>
    </row>
    <row r="6" spans="1:9" x14ac:dyDescent="0.25">
      <c r="A6" s="19">
        <v>5</v>
      </c>
      <c r="B6" s="3" t="s">
        <v>55</v>
      </c>
      <c r="C6" s="5">
        <v>584.596</v>
      </c>
      <c r="D6" s="5">
        <v>554.66800000000001</v>
      </c>
      <c r="H6" s="21">
        <f t="shared" si="0"/>
        <v>5.3956601065862815E-2</v>
      </c>
      <c r="I6" s="20">
        <f t="shared" si="1"/>
        <v>29.927999999999997</v>
      </c>
    </row>
    <row r="7" spans="1:9" x14ac:dyDescent="0.25">
      <c r="A7" s="19">
        <v>6</v>
      </c>
      <c r="B7" s="3" t="s">
        <v>1</v>
      </c>
      <c r="C7" s="7">
        <v>542.48800000000006</v>
      </c>
      <c r="D7" s="36">
        <v>518.47799999999995</v>
      </c>
      <c r="H7" s="21">
        <f t="shared" si="0"/>
        <v>4.6308618687774805E-2</v>
      </c>
      <c r="I7" s="20">
        <f t="shared" si="1"/>
        <v>24.010000000000105</v>
      </c>
    </row>
    <row r="8" spans="1:9" x14ac:dyDescent="0.25">
      <c r="A8" s="19">
        <v>7</v>
      </c>
      <c r="B8" s="3" t="s">
        <v>5</v>
      </c>
      <c r="C8" s="5">
        <v>428.56567000000001</v>
      </c>
      <c r="D8" s="5">
        <v>453.38994000000002</v>
      </c>
      <c r="H8" s="21">
        <f t="shared" si="0"/>
        <v>-5.4752582291525943E-2</v>
      </c>
      <c r="I8" s="20">
        <f t="shared" si="1"/>
        <v>-24.824270000000013</v>
      </c>
    </row>
    <row r="9" spans="1:9" x14ac:dyDescent="0.25">
      <c r="A9" s="19">
        <v>8</v>
      </c>
      <c r="B9" s="3" t="s">
        <v>22</v>
      </c>
      <c r="C9" s="5">
        <v>387.65300000000002</v>
      </c>
      <c r="D9" s="5">
        <v>398.64</v>
      </c>
      <c r="H9" s="21">
        <f t="shared" si="0"/>
        <v>-2.7561208107565641E-2</v>
      </c>
      <c r="I9" s="20">
        <f t="shared" si="1"/>
        <v>-10.986999999999966</v>
      </c>
    </row>
    <row r="10" spans="1:9" x14ac:dyDescent="0.25">
      <c r="A10" s="19">
        <v>9</v>
      </c>
      <c r="B10" s="3" t="s">
        <v>15</v>
      </c>
      <c r="C10" s="5">
        <v>371.63799999999998</v>
      </c>
      <c r="D10" s="5">
        <v>376.31900000000002</v>
      </c>
      <c r="H10" s="21">
        <f t="shared" si="0"/>
        <v>-1.2438914856810418E-2</v>
      </c>
      <c r="I10" s="20">
        <f t="shared" si="1"/>
        <v>-4.68100000000004</v>
      </c>
    </row>
    <row r="11" spans="1:9" x14ac:dyDescent="0.25">
      <c r="A11" s="19">
        <v>10</v>
      </c>
      <c r="B11" s="3" t="s">
        <v>11</v>
      </c>
      <c r="C11" s="5">
        <v>343.63</v>
      </c>
      <c r="D11" s="5">
        <v>299.54199999999997</v>
      </c>
      <c r="H11" s="21">
        <f t="shared" si="0"/>
        <v>0.1471847019783537</v>
      </c>
      <c r="I11" s="20">
        <f t="shared" si="1"/>
        <v>44.088000000000022</v>
      </c>
    </row>
    <row r="12" spans="1:9" x14ac:dyDescent="0.25">
      <c r="A12" s="19">
        <v>11</v>
      </c>
      <c r="B12" s="3" t="s">
        <v>20</v>
      </c>
      <c r="C12" s="5">
        <v>317.76499999999999</v>
      </c>
      <c r="D12" s="5">
        <v>292.02</v>
      </c>
      <c r="H12" s="21">
        <f t="shared" si="0"/>
        <v>8.8161769741798526E-2</v>
      </c>
      <c r="I12" s="20">
        <f t="shared" si="1"/>
        <v>25.745000000000005</v>
      </c>
    </row>
    <row r="13" spans="1:9" x14ac:dyDescent="0.25">
      <c r="A13" s="19">
        <v>12</v>
      </c>
      <c r="B13" s="3" t="s">
        <v>21</v>
      </c>
      <c r="C13" s="5">
        <v>313.08</v>
      </c>
      <c r="D13" s="5">
        <v>290.113</v>
      </c>
      <c r="H13" s="21">
        <f t="shared" si="0"/>
        <v>7.9165704397941433E-2</v>
      </c>
      <c r="I13" s="20">
        <f t="shared" si="1"/>
        <v>22.966999999999985</v>
      </c>
    </row>
    <row r="14" spans="1:9" x14ac:dyDescent="0.25">
      <c r="A14" s="19">
        <v>13</v>
      </c>
      <c r="B14" s="3" t="s">
        <v>7</v>
      </c>
      <c r="C14" s="5">
        <v>285.94995999999998</v>
      </c>
      <c r="D14" s="5">
        <v>286.99740000000003</v>
      </c>
      <c r="H14" s="21">
        <f t="shared" si="0"/>
        <v>-3.6496497877682912E-3</v>
      </c>
      <c r="I14" s="20">
        <f t="shared" si="1"/>
        <v>-1.0474400000000514</v>
      </c>
    </row>
    <row r="15" spans="1:9" x14ac:dyDescent="0.25">
      <c r="A15" s="19">
        <v>14</v>
      </c>
      <c r="B15" s="3" t="s">
        <v>38</v>
      </c>
      <c r="C15" s="5">
        <v>282.71305000000001</v>
      </c>
      <c r="D15" s="5">
        <v>293.16144000000003</v>
      </c>
      <c r="H15" s="21">
        <f t="shared" si="0"/>
        <v>-3.5640396636065157E-2</v>
      </c>
      <c r="I15" s="20">
        <f t="shared" si="1"/>
        <v>-10.448390000000018</v>
      </c>
    </row>
    <row r="16" spans="1:9" x14ac:dyDescent="0.25">
      <c r="A16" s="19">
        <v>15</v>
      </c>
      <c r="B16" s="3" t="s">
        <v>3</v>
      </c>
      <c r="C16" s="5">
        <v>245.69514000000001</v>
      </c>
      <c r="D16" s="5">
        <v>285.09329000000002</v>
      </c>
      <c r="H16" s="21">
        <f t="shared" si="0"/>
        <v>-0.13819388734122789</v>
      </c>
      <c r="I16" s="20">
        <f t="shared" si="1"/>
        <v>-39.398150000000015</v>
      </c>
    </row>
    <row r="17" spans="1:9" x14ac:dyDescent="0.25">
      <c r="A17" s="19">
        <v>16</v>
      </c>
      <c r="B17" s="3" t="s">
        <v>13</v>
      </c>
      <c r="C17" s="5">
        <v>222.18799999999999</v>
      </c>
      <c r="D17" s="5">
        <v>218.33</v>
      </c>
      <c r="H17" s="21">
        <f t="shared" si="0"/>
        <v>1.7670498786240899E-2</v>
      </c>
      <c r="I17" s="20">
        <f t="shared" si="1"/>
        <v>3.8579999999999757</v>
      </c>
    </row>
    <row r="18" spans="1:9" x14ac:dyDescent="0.25">
      <c r="A18" s="19">
        <v>17</v>
      </c>
      <c r="B18" s="3" t="s">
        <v>17</v>
      </c>
      <c r="C18" s="7">
        <v>204.46899999999999</v>
      </c>
      <c r="D18" s="36">
        <v>187.75800000000001</v>
      </c>
      <c r="H18" s="21">
        <f t="shared" si="0"/>
        <v>8.9002865390555838E-2</v>
      </c>
      <c r="I18" s="20">
        <f t="shared" si="1"/>
        <v>16.710999999999984</v>
      </c>
    </row>
    <row r="19" spans="1:9" x14ac:dyDescent="0.25">
      <c r="A19" s="19">
        <v>18</v>
      </c>
      <c r="B19" s="3" t="s">
        <v>37</v>
      </c>
      <c r="C19" s="7">
        <v>200.40397999999999</v>
      </c>
      <c r="D19" s="36">
        <v>193.19898000000001</v>
      </c>
      <c r="H19" s="21">
        <f t="shared" si="0"/>
        <v>3.7293157551866907E-2</v>
      </c>
      <c r="I19" s="20">
        <f t="shared" si="1"/>
        <v>7.2049999999999841</v>
      </c>
    </row>
    <row r="20" spans="1:9" x14ac:dyDescent="0.25">
      <c r="A20" s="19">
        <v>19</v>
      </c>
      <c r="B20" s="3" t="s">
        <v>2</v>
      </c>
      <c r="C20" s="5">
        <v>194.30535</v>
      </c>
      <c r="D20" s="5">
        <v>206.46101999999999</v>
      </c>
      <c r="H20" s="21">
        <f t="shared" si="0"/>
        <v>-5.887634382509583E-2</v>
      </c>
      <c r="I20" s="20">
        <f t="shared" si="1"/>
        <v>-12.155669999999986</v>
      </c>
    </row>
    <row r="21" spans="1:9" x14ac:dyDescent="0.25">
      <c r="A21" s="19">
        <v>20</v>
      </c>
      <c r="B21" s="3" t="s">
        <v>9</v>
      </c>
      <c r="C21" s="20">
        <v>175.23099999999999</v>
      </c>
      <c r="D21" s="20">
        <v>169.29900000000001</v>
      </c>
      <c r="H21" s="21">
        <f t="shared" si="0"/>
        <v>3.5038600346133097E-2</v>
      </c>
      <c r="I21" s="20">
        <f t="shared" si="1"/>
        <v>5.9319999999999879</v>
      </c>
    </row>
    <row r="22" spans="1:9" x14ac:dyDescent="0.25">
      <c r="A22" s="19">
        <v>21</v>
      </c>
      <c r="B22" s="3" t="s">
        <v>24</v>
      </c>
      <c r="C22" s="5">
        <v>174.041</v>
      </c>
      <c r="D22" s="5">
        <v>172.34</v>
      </c>
      <c r="H22" s="21">
        <f t="shared" si="0"/>
        <v>9.8700243704305055E-3</v>
      </c>
      <c r="I22" s="20">
        <f t="shared" si="1"/>
        <v>1.7009999999999934</v>
      </c>
    </row>
    <row r="23" spans="1:9" x14ac:dyDescent="0.25">
      <c r="A23" s="19">
        <v>22</v>
      </c>
      <c r="B23" s="3" t="s">
        <v>6</v>
      </c>
      <c r="C23" s="5">
        <v>165.62024</v>
      </c>
      <c r="D23" s="5">
        <v>153.41497000000001</v>
      </c>
      <c r="H23" s="21">
        <f t="shared" si="0"/>
        <v>7.9557229649753106E-2</v>
      </c>
      <c r="I23" s="20">
        <f t="shared" si="1"/>
        <v>12.205269999999985</v>
      </c>
    </row>
    <row r="24" spans="1:9" x14ac:dyDescent="0.25">
      <c r="A24" s="19">
        <v>23</v>
      </c>
      <c r="B24" s="3" t="s">
        <v>25</v>
      </c>
      <c r="C24" s="5">
        <v>146.11057</v>
      </c>
      <c r="D24" s="5">
        <v>135.41927999999999</v>
      </c>
      <c r="H24" s="21">
        <f t="shared" si="0"/>
        <v>7.8949541010704019E-2</v>
      </c>
      <c r="I24" s="20">
        <f t="shared" si="1"/>
        <v>10.691290000000009</v>
      </c>
    </row>
    <row r="25" spans="1:9" x14ac:dyDescent="0.25">
      <c r="A25" s="19">
        <v>24</v>
      </c>
      <c r="B25" s="3" t="s">
        <v>4</v>
      </c>
      <c r="C25" s="7">
        <v>111.86229</v>
      </c>
      <c r="D25" s="36">
        <v>105.830005</v>
      </c>
      <c r="H25" s="21">
        <f t="shared" si="0"/>
        <v>5.699976107910041E-2</v>
      </c>
      <c r="I25" s="20">
        <f t="shared" si="1"/>
        <v>6.0322850000000017</v>
      </c>
    </row>
    <row r="26" spans="1:9" x14ac:dyDescent="0.25">
      <c r="A26" s="19">
        <v>25</v>
      </c>
      <c r="B26" s="3" t="s">
        <v>39</v>
      </c>
      <c r="C26" s="5">
        <v>105.48878999999999</v>
      </c>
      <c r="D26" s="5">
        <v>95.050600000000003</v>
      </c>
      <c r="H26" s="21">
        <f t="shared" si="0"/>
        <v>0.10981719210609919</v>
      </c>
      <c r="I26" s="20">
        <f t="shared" si="1"/>
        <v>10.438189999999992</v>
      </c>
    </row>
    <row r="27" spans="1:9" x14ac:dyDescent="0.25">
      <c r="A27" s="19">
        <v>26</v>
      </c>
      <c r="B27" s="3" t="s">
        <v>8</v>
      </c>
      <c r="C27" s="5">
        <v>99.005899999999997</v>
      </c>
      <c r="D27" s="5">
        <v>92.547300000000007</v>
      </c>
      <c r="H27" s="21">
        <f t="shared" si="0"/>
        <v>6.9787017017244046E-2</v>
      </c>
      <c r="I27" s="20">
        <f t="shared" si="1"/>
        <v>6.4585999999999899</v>
      </c>
    </row>
    <row r="28" spans="1:9" x14ac:dyDescent="0.25">
      <c r="A28" s="19">
        <v>27</v>
      </c>
      <c r="B28" s="3" t="s">
        <v>16</v>
      </c>
      <c r="C28" s="5">
        <v>64.854569999999995</v>
      </c>
      <c r="D28" s="5">
        <v>68.391019999999997</v>
      </c>
      <c r="H28" s="21">
        <f t="shared" si="0"/>
        <v>-5.1709274112303083E-2</v>
      </c>
      <c r="I28" s="20">
        <f t="shared" si="1"/>
        <v>-3.5364500000000021</v>
      </c>
    </row>
    <row r="29" spans="1:9" x14ac:dyDescent="0.25">
      <c r="A29" s="19">
        <v>28</v>
      </c>
      <c r="B29" s="3" t="s">
        <v>12</v>
      </c>
      <c r="C29" s="7">
        <v>49.401969999999999</v>
      </c>
      <c r="D29" s="36">
        <v>55.477519999999998</v>
      </c>
      <c r="H29" s="21">
        <f t="shared" si="0"/>
        <v>-0.10951372736200177</v>
      </c>
      <c r="I29" s="20">
        <f t="shared" si="1"/>
        <v>-6.0755499999999998</v>
      </c>
    </row>
    <row r="30" spans="1:9" x14ac:dyDescent="0.25">
      <c r="A30" s="19">
        <v>29</v>
      </c>
      <c r="B30" s="3" t="s">
        <v>10</v>
      </c>
      <c r="C30" s="5">
        <v>3.5776611300000001</v>
      </c>
      <c r="D30" s="5">
        <v>3.49756081</v>
      </c>
      <c r="H30" s="21">
        <f t="shared" si="0"/>
        <v>2.2901766216896772E-2</v>
      </c>
      <c r="I30" s="20">
        <f t="shared" si="1"/>
        <v>8.0100320000000114E-2</v>
      </c>
    </row>
    <row r="31" spans="1:9" x14ac:dyDescent="0.25">
      <c r="A31" s="19">
        <v>30</v>
      </c>
      <c r="B31" s="3" t="s">
        <v>18</v>
      </c>
      <c r="C31" s="20">
        <v>1.30339</v>
      </c>
      <c r="D31" s="20">
        <v>1.5761799999999999</v>
      </c>
      <c r="H31" s="21">
        <f t="shared" si="0"/>
        <v>-0.17307033460645349</v>
      </c>
      <c r="I31" s="20">
        <f t="shared" si="1"/>
        <v>-0.27278999999999987</v>
      </c>
    </row>
    <row r="32" spans="1:9" x14ac:dyDescent="0.25">
      <c r="H32" s="21"/>
    </row>
    <row r="34" spans="2:2" x14ac:dyDescent="0.25">
      <c r="B34" s="8" t="s">
        <v>47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selection activeCell="B2" sqref="B2:D31"/>
    </sheetView>
  </sheetViews>
  <sheetFormatPr defaultRowHeight="15" x14ac:dyDescent="0.25"/>
  <cols>
    <col min="2" max="2" width="31" customWidth="1"/>
    <col min="3" max="3" width="31.42578125" customWidth="1"/>
    <col min="4" max="4" width="32.140625" customWidth="1"/>
    <col min="5" max="5" width="23.85546875" customWidth="1"/>
    <col min="6" max="6" width="28.140625" customWidth="1"/>
  </cols>
  <sheetData>
    <row r="1" spans="1:4" ht="32.25" customHeight="1" x14ac:dyDescent="0.25">
      <c r="A1" s="30" t="s">
        <v>0</v>
      </c>
      <c r="B1" s="30" t="s">
        <v>27</v>
      </c>
      <c r="C1" s="46" t="s">
        <v>52</v>
      </c>
      <c r="D1" s="46" t="s">
        <v>53</v>
      </c>
    </row>
    <row r="2" spans="1:4" x14ac:dyDescent="0.25">
      <c r="A2" s="19">
        <v>1</v>
      </c>
      <c r="B2" s="9" t="s">
        <v>23</v>
      </c>
      <c r="C2" s="25">
        <v>0.17195120074006454</v>
      </c>
      <c r="D2" s="14">
        <v>202.8587</v>
      </c>
    </row>
    <row r="3" spans="1:4" x14ac:dyDescent="0.25">
      <c r="A3" s="19">
        <v>2</v>
      </c>
      <c r="B3" s="9" t="s">
        <v>19</v>
      </c>
      <c r="C3" s="25">
        <v>0.15435531330482608</v>
      </c>
      <c r="D3" s="23">
        <v>176.62400000000002</v>
      </c>
    </row>
    <row r="4" spans="1:4" x14ac:dyDescent="0.25">
      <c r="A4" s="19">
        <v>3</v>
      </c>
      <c r="B4" s="9" t="s">
        <v>11</v>
      </c>
      <c r="C4" s="25">
        <v>0.1471847019783537</v>
      </c>
      <c r="D4" s="23">
        <v>44.088000000000022</v>
      </c>
    </row>
    <row r="5" spans="1:4" x14ac:dyDescent="0.25">
      <c r="A5" s="19">
        <v>4</v>
      </c>
      <c r="B5" s="9" t="s">
        <v>26</v>
      </c>
      <c r="C5" s="25">
        <v>0.13406707334333512</v>
      </c>
      <c r="D5" s="23">
        <v>227.33699999999999</v>
      </c>
    </row>
    <row r="6" spans="1:4" x14ac:dyDescent="0.25">
      <c r="A6" s="19">
        <v>5</v>
      </c>
      <c r="B6" s="9" t="s">
        <v>39</v>
      </c>
      <c r="C6" s="25">
        <v>0.10981719210609919</v>
      </c>
      <c r="D6" s="23">
        <v>10.438189999999992</v>
      </c>
    </row>
    <row r="7" spans="1:4" x14ac:dyDescent="0.25">
      <c r="A7" s="19">
        <v>6</v>
      </c>
      <c r="B7" s="9" t="s">
        <v>17</v>
      </c>
      <c r="C7" s="25">
        <v>8.9002865390555838E-2</v>
      </c>
      <c r="D7" s="23">
        <v>16.710999999999984</v>
      </c>
    </row>
    <row r="8" spans="1:4" x14ac:dyDescent="0.25">
      <c r="A8" s="19">
        <v>7</v>
      </c>
      <c r="B8" s="9" t="s">
        <v>20</v>
      </c>
      <c r="C8" s="25">
        <v>8.8161769741798526E-2</v>
      </c>
      <c r="D8" s="23">
        <v>25.745000000000005</v>
      </c>
    </row>
    <row r="9" spans="1:4" x14ac:dyDescent="0.25">
      <c r="A9" s="19">
        <v>8</v>
      </c>
      <c r="B9" s="9" t="s">
        <v>14</v>
      </c>
      <c r="C9" s="25">
        <v>8.7387250320589402E-2</v>
      </c>
      <c r="D9" s="23">
        <v>120.61799999999994</v>
      </c>
    </row>
    <row r="10" spans="1:4" x14ac:dyDescent="0.25">
      <c r="A10" s="19">
        <v>9</v>
      </c>
      <c r="B10" s="9" t="s">
        <v>6</v>
      </c>
      <c r="C10" s="25">
        <v>7.9557229649753106E-2</v>
      </c>
      <c r="D10" s="23">
        <v>12.205269999999985</v>
      </c>
    </row>
    <row r="11" spans="1:4" x14ac:dyDescent="0.25">
      <c r="A11" s="19">
        <v>10</v>
      </c>
      <c r="B11" s="9" t="s">
        <v>21</v>
      </c>
      <c r="C11" s="25">
        <v>7.9165704397941433E-2</v>
      </c>
      <c r="D11" s="23">
        <v>22.966999999999985</v>
      </c>
    </row>
    <row r="12" spans="1:4" x14ac:dyDescent="0.25">
      <c r="A12" s="19">
        <v>11</v>
      </c>
      <c r="B12" s="9" t="s">
        <v>25</v>
      </c>
      <c r="C12" s="25">
        <v>7.8949541010704019E-2</v>
      </c>
      <c r="D12" s="23">
        <v>10.691290000000009</v>
      </c>
    </row>
    <row r="13" spans="1:4" x14ac:dyDescent="0.25">
      <c r="A13" s="19">
        <v>12</v>
      </c>
      <c r="B13" s="9" t="s">
        <v>8</v>
      </c>
      <c r="C13" s="25">
        <v>6.9787017017244046E-2</v>
      </c>
      <c r="D13" s="23">
        <v>6.4585999999999899</v>
      </c>
    </row>
    <row r="14" spans="1:4" x14ac:dyDescent="0.25">
      <c r="A14" s="19">
        <v>13</v>
      </c>
      <c r="B14" s="9" t="s">
        <v>4</v>
      </c>
      <c r="C14" s="25">
        <v>5.699976107910041E-2</v>
      </c>
      <c r="D14" s="23">
        <v>6.0322850000000017</v>
      </c>
    </row>
    <row r="15" spans="1:4" x14ac:dyDescent="0.25">
      <c r="A15" s="19">
        <v>14</v>
      </c>
      <c r="B15" s="9" t="s">
        <v>55</v>
      </c>
      <c r="C15" s="25">
        <v>5.3956601065862815E-2</v>
      </c>
      <c r="D15" s="23">
        <v>29.927999999999997</v>
      </c>
    </row>
    <row r="16" spans="1:4" x14ac:dyDescent="0.25">
      <c r="A16" s="19">
        <v>15</v>
      </c>
      <c r="B16" s="9" t="s">
        <v>1</v>
      </c>
      <c r="C16" s="25">
        <v>4.6308618687774805E-2</v>
      </c>
      <c r="D16" s="23">
        <v>24.010000000000105</v>
      </c>
    </row>
    <row r="17" spans="1:4" x14ac:dyDescent="0.25">
      <c r="A17" s="19">
        <v>16</v>
      </c>
      <c r="B17" s="9" t="s">
        <v>37</v>
      </c>
      <c r="C17" s="25">
        <v>3.7293157551866907E-2</v>
      </c>
      <c r="D17" s="23">
        <v>7.2049999999999841</v>
      </c>
    </row>
    <row r="18" spans="1:4" x14ac:dyDescent="0.25">
      <c r="A18" s="19">
        <v>17</v>
      </c>
      <c r="B18" s="9" t="s">
        <v>9</v>
      </c>
      <c r="C18" s="25">
        <v>3.5038600346133097E-2</v>
      </c>
      <c r="D18" s="23">
        <v>5.9319999999999879</v>
      </c>
    </row>
    <row r="19" spans="1:4" x14ac:dyDescent="0.25">
      <c r="A19" s="19">
        <v>18</v>
      </c>
      <c r="B19" s="9" t="s">
        <v>10</v>
      </c>
      <c r="C19" s="25">
        <v>2.2901766216896772E-2</v>
      </c>
      <c r="D19" s="23">
        <v>8.0100320000000114E-2</v>
      </c>
    </row>
    <row r="20" spans="1:4" x14ac:dyDescent="0.25">
      <c r="A20" s="19">
        <v>19</v>
      </c>
      <c r="B20" s="9" t="s">
        <v>13</v>
      </c>
      <c r="C20" s="39">
        <v>1.7670498786240899E-2</v>
      </c>
      <c r="D20" s="23">
        <v>3.8579999999999757</v>
      </c>
    </row>
    <row r="21" spans="1:4" x14ac:dyDescent="0.25">
      <c r="A21" s="19">
        <v>20</v>
      </c>
      <c r="B21" s="9" t="s">
        <v>24</v>
      </c>
      <c r="C21" s="25">
        <v>9.8700243704305055E-3</v>
      </c>
      <c r="D21" s="23">
        <v>1.7009999999999934</v>
      </c>
    </row>
    <row r="22" spans="1:4" x14ac:dyDescent="0.25">
      <c r="A22" s="19">
        <v>21</v>
      </c>
      <c r="B22" s="9" t="s">
        <v>7</v>
      </c>
      <c r="C22" s="25">
        <v>-3.6496497877682912E-3</v>
      </c>
      <c r="D22" s="23">
        <v>-1.0474400000000514</v>
      </c>
    </row>
    <row r="23" spans="1:4" x14ac:dyDescent="0.25">
      <c r="A23" s="19">
        <v>22</v>
      </c>
      <c r="B23" s="9" t="s">
        <v>15</v>
      </c>
      <c r="C23" s="25">
        <v>-1.2438914856810418E-2</v>
      </c>
      <c r="D23" s="23">
        <v>-4.68100000000004</v>
      </c>
    </row>
    <row r="24" spans="1:4" x14ac:dyDescent="0.25">
      <c r="A24" s="19">
        <v>23</v>
      </c>
      <c r="B24" s="9" t="s">
        <v>22</v>
      </c>
      <c r="C24" s="25">
        <v>-2.7561208107565641E-2</v>
      </c>
      <c r="D24" s="23">
        <v>-10.986999999999966</v>
      </c>
    </row>
    <row r="25" spans="1:4" x14ac:dyDescent="0.25">
      <c r="A25" s="19">
        <v>24</v>
      </c>
      <c r="B25" s="9" t="s">
        <v>38</v>
      </c>
      <c r="C25" s="25">
        <v>-3.5640396636065157E-2</v>
      </c>
      <c r="D25" s="23">
        <v>-10.448390000000018</v>
      </c>
    </row>
    <row r="26" spans="1:4" x14ac:dyDescent="0.25">
      <c r="A26" s="19">
        <v>25</v>
      </c>
      <c r="B26" s="9" t="s">
        <v>16</v>
      </c>
      <c r="C26" s="22">
        <v>-5.1709274112303083E-2</v>
      </c>
      <c r="D26" s="23">
        <v>-3.5364500000000021</v>
      </c>
    </row>
    <row r="27" spans="1:4" x14ac:dyDescent="0.25">
      <c r="A27" s="19">
        <v>26</v>
      </c>
      <c r="B27" s="9" t="s">
        <v>5</v>
      </c>
      <c r="C27" s="25">
        <v>-5.4752582291525943E-2</v>
      </c>
      <c r="D27" s="23">
        <v>-24.824270000000013</v>
      </c>
    </row>
    <row r="28" spans="1:4" x14ac:dyDescent="0.25">
      <c r="A28" s="19">
        <v>27</v>
      </c>
      <c r="B28" s="9" t="s">
        <v>2</v>
      </c>
      <c r="C28" s="25">
        <v>-5.887634382509583E-2</v>
      </c>
      <c r="D28" s="23">
        <v>-12.155669999999986</v>
      </c>
    </row>
    <row r="29" spans="1:4" x14ac:dyDescent="0.25">
      <c r="A29" s="19">
        <v>28</v>
      </c>
      <c r="B29" s="9" t="s">
        <v>12</v>
      </c>
      <c r="C29" s="25">
        <v>-0.10951372736200177</v>
      </c>
      <c r="D29" s="23">
        <v>-6.0755499999999998</v>
      </c>
    </row>
    <row r="30" spans="1:4" x14ac:dyDescent="0.25">
      <c r="A30" s="19">
        <v>29</v>
      </c>
      <c r="B30" s="9" t="s">
        <v>3</v>
      </c>
      <c r="C30" s="25">
        <v>-0.13819388734122789</v>
      </c>
      <c r="D30" s="23">
        <v>-39.398150000000015</v>
      </c>
    </row>
    <row r="31" spans="1:4" x14ac:dyDescent="0.25">
      <c r="A31" s="19">
        <v>30</v>
      </c>
      <c r="B31" s="9" t="s">
        <v>18</v>
      </c>
      <c r="C31" s="25">
        <v>-0.17307033460645349</v>
      </c>
      <c r="D31" s="23">
        <v>-0.27278999999999987</v>
      </c>
    </row>
  </sheetData>
  <conditionalFormatting sqref="C2:D19 C21:D31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{BB17C4CA-F2E1-4BD4-B8FD-A52EE276A941}</x14:id>
        </ext>
      </extLst>
    </cfRule>
  </conditionalFormatting>
  <conditionalFormatting sqref="C2:C19 C21:C31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{43A50E48-5AAB-4296-8506-C695FA5EFFB4}</x14:id>
        </ext>
      </extLst>
    </cfRule>
  </conditionalFormatting>
  <conditionalFormatting sqref="D2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{F74BB512-2D99-4915-B13A-64950B68F3C4}</x14:id>
        </ext>
      </extLst>
    </cfRule>
  </conditionalFormatting>
  <conditionalFormatting sqref="C2:C19 C21:C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{AAF62FD4-889F-4D87-BD03-7C5B79BDBC75}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{700070E5-95EE-4B0C-B512-3D7D52F9FFC9}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{5978AF51-0838-4761-88DC-50BF03721DE7}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{FBAC1A25-0579-472C-B463-C5A227292433}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17C4CA-F2E1-4BD4-B8FD-A52EE276A9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C21:D31</xm:sqref>
        </x14:conditionalFormatting>
        <x14:conditionalFormatting xmlns:xm="http://schemas.microsoft.com/office/excel/2006/main">
          <x14:cfRule type="dataBar" id="{43A50E48-5AAB-4296-8506-C695FA5EFF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F74BB512-2D99-4915-B13A-64950B68F3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AAF62FD4-889F-4D87-BD03-7C5B79BDBC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C21:C30</xm:sqref>
        </x14:conditionalFormatting>
        <x14:conditionalFormatting xmlns:xm="http://schemas.microsoft.com/office/excel/2006/main">
          <x14:cfRule type="dataBar" id="{700070E5-95EE-4B0C-B512-3D7D52F9FF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5978AF51-0838-4761-88DC-50BF03721D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FBAC1A25-0579-472C-B463-C5A2272924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5" zoomScaleNormal="85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H36" sqref="H36"/>
    </sheetView>
  </sheetViews>
  <sheetFormatPr defaultRowHeight="15" x14ac:dyDescent="0.25"/>
  <cols>
    <col min="1" max="1" width="9.140625" style="1"/>
    <col min="2" max="2" width="41.42578125" style="1" customWidth="1"/>
    <col min="3" max="3" width="24.5703125" style="1" customWidth="1"/>
    <col min="4" max="4" width="21" style="1" customWidth="1"/>
    <col min="5" max="5" width="20.28515625" style="1" customWidth="1"/>
    <col min="6" max="6" width="22.42578125" style="1" customWidth="1"/>
    <col min="7" max="7" width="9.140625" style="1" customWidth="1"/>
    <col min="8" max="8" width="6.85546875" style="1" bestFit="1" customWidth="1"/>
    <col min="9" max="9" width="6.42578125" style="1" bestFit="1" customWidth="1"/>
    <col min="10" max="10" width="9.140625" customWidth="1"/>
    <col min="11" max="16384" width="9.140625" style="1"/>
  </cols>
  <sheetData>
    <row r="1" spans="1:9" x14ac:dyDescent="0.25">
      <c r="A1" s="1" t="s">
        <v>0</v>
      </c>
      <c r="B1" s="1" t="s">
        <v>27</v>
      </c>
      <c r="C1" s="19" t="s">
        <v>51</v>
      </c>
      <c r="D1" s="19" t="s">
        <v>50</v>
      </c>
    </row>
    <row r="2" spans="1:9" x14ac:dyDescent="0.25">
      <c r="A2" s="19">
        <v>1</v>
      </c>
      <c r="B2" s="3" t="s">
        <v>26</v>
      </c>
      <c r="C2" s="5">
        <v>4079.8520000000003</v>
      </c>
      <c r="D2" s="35">
        <v>3479.0309999999999</v>
      </c>
      <c r="H2" s="21">
        <f>I2/D2</f>
        <v>0.17269780004834689</v>
      </c>
      <c r="I2" s="26">
        <f>C2-D2</f>
        <v>600.82100000000037</v>
      </c>
    </row>
    <row r="3" spans="1:9" x14ac:dyDescent="0.25">
      <c r="A3" s="19">
        <v>2</v>
      </c>
      <c r="B3" s="3" t="s">
        <v>19</v>
      </c>
      <c r="C3" s="5">
        <v>3923.288</v>
      </c>
      <c r="D3" s="5">
        <v>3623.739</v>
      </c>
      <c r="H3" s="21">
        <f t="shared" ref="H3:H31" si="0">I3/D3</f>
        <v>8.2662962205611382E-2</v>
      </c>
      <c r="I3" s="26">
        <f t="shared" ref="I3:I31" si="1">C3-D3</f>
        <v>299.54899999999998</v>
      </c>
    </row>
    <row r="4" spans="1:9" x14ac:dyDescent="0.25">
      <c r="A4" s="19">
        <v>3</v>
      </c>
      <c r="B4" s="3" t="s">
        <v>14</v>
      </c>
      <c r="C4" s="5">
        <v>2948.259</v>
      </c>
      <c r="D4" s="5">
        <v>2674.82</v>
      </c>
      <c r="H4" s="21">
        <f t="shared" si="0"/>
        <v>0.10222706574648008</v>
      </c>
      <c r="I4" s="26">
        <f t="shared" si="1"/>
        <v>273.43899999999985</v>
      </c>
    </row>
    <row r="5" spans="1:9" x14ac:dyDescent="0.25">
      <c r="A5" s="19">
        <v>4</v>
      </c>
      <c r="B5" s="3" t="s">
        <v>23</v>
      </c>
      <c r="C5" s="5">
        <v>1259.41246</v>
      </c>
      <c r="D5" s="5">
        <v>1197.8957700000001</v>
      </c>
      <c r="H5" s="21">
        <f t="shared" si="0"/>
        <v>5.1353958783909824E-2</v>
      </c>
      <c r="I5" s="26">
        <f t="shared" si="1"/>
        <v>61.516689999999926</v>
      </c>
    </row>
    <row r="6" spans="1:9" x14ac:dyDescent="0.25">
      <c r="A6" s="19">
        <v>5</v>
      </c>
      <c r="B6" s="3" t="s">
        <v>11</v>
      </c>
      <c r="C6" s="5">
        <v>715.47500000000002</v>
      </c>
      <c r="D6" s="5">
        <v>712.62699999999995</v>
      </c>
      <c r="H6" s="21">
        <f t="shared" si="0"/>
        <v>3.9964806273128442E-3</v>
      </c>
      <c r="I6" s="26">
        <f t="shared" si="1"/>
        <v>2.84800000000007</v>
      </c>
    </row>
    <row r="7" spans="1:9" x14ac:dyDescent="0.25">
      <c r="A7" s="19">
        <v>6</v>
      </c>
      <c r="B7" s="3" t="s">
        <v>20</v>
      </c>
      <c r="C7" s="5">
        <v>595.69000000000005</v>
      </c>
      <c r="D7" s="5">
        <v>490.392</v>
      </c>
      <c r="H7" s="21">
        <f t="shared" si="0"/>
        <v>0.21472209987112362</v>
      </c>
      <c r="I7" s="26">
        <f t="shared" si="1"/>
        <v>105.29800000000006</v>
      </c>
    </row>
    <row r="8" spans="1:9" x14ac:dyDescent="0.25">
      <c r="A8" s="19">
        <v>7</v>
      </c>
      <c r="B8" s="3" t="s">
        <v>7</v>
      </c>
      <c r="C8" s="5">
        <v>558.36017000000004</v>
      </c>
      <c r="D8" s="5">
        <v>684.06350999999995</v>
      </c>
      <c r="H8" s="21">
        <f t="shared" si="0"/>
        <v>-0.18375975061145991</v>
      </c>
      <c r="I8" s="26">
        <f t="shared" si="1"/>
        <v>-125.70333999999991</v>
      </c>
    </row>
    <row r="9" spans="1:9" x14ac:dyDescent="0.25">
      <c r="A9" s="19">
        <v>8</v>
      </c>
      <c r="B9" s="3" t="s">
        <v>1</v>
      </c>
      <c r="C9" s="5">
        <v>501.13799999999998</v>
      </c>
      <c r="D9" s="20">
        <v>464.02499999999998</v>
      </c>
      <c r="H9" s="21">
        <f t="shared" si="0"/>
        <v>7.998060449329239E-2</v>
      </c>
      <c r="I9" s="26">
        <f t="shared" si="1"/>
        <v>37.113</v>
      </c>
    </row>
    <row r="10" spans="1:9" x14ac:dyDescent="0.25">
      <c r="A10" s="19">
        <v>9</v>
      </c>
      <c r="B10" s="3" t="s">
        <v>22</v>
      </c>
      <c r="C10" s="5">
        <v>467.25099999999998</v>
      </c>
      <c r="D10" s="5">
        <v>412.64499999999998</v>
      </c>
      <c r="H10" s="21">
        <f t="shared" si="0"/>
        <v>0.13233166523282724</v>
      </c>
      <c r="I10" s="26">
        <f t="shared" si="1"/>
        <v>54.605999999999995</v>
      </c>
    </row>
    <row r="11" spans="1:9" x14ac:dyDescent="0.25">
      <c r="A11" s="19">
        <v>10</v>
      </c>
      <c r="B11" s="3" t="s">
        <v>55</v>
      </c>
      <c r="C11" s="5">
        <v>466.07600000000002</v>
      </c>
      <c r="D11" s="5">
        <v>442.62</v>
      </c>
      <c r="H11" s="21">
        <f t="shared" si="0"/>
        <v>5.2993538475441727E-2</v>
      </c>
      <c r="I11" s="26">
        <f t="shared" si="1"/>
        <v>23.456000000000017</v>
      </c>
    </row>
    <row r="12" spans="1:9" x14ac:dyDescent="0.25">
      <c r="A12" s="19">
        <v>11</v>
      </c>
      <c r="B12" s="3" t="s">
        <v>24</v>
      </c>
      <c r="C12" s="5">
        <v>320.76</v>
      </c>
      <c r="D12" s="5">
        <v>397.22699999999998</v>
      </c>
      <c r="H12" s="21">
        <f t="shared" si="0"/>
        <v>-0.19250202025542068</v>
      </c>
      <c r="I12" s="26">
        <f t="shared" si="1"/>
        <v>-76.466999999999985</v>
      </c>
    </row>
    <row r="13" spans="1:9" x14ac:dyDescent="0.25">
      <c r="A13" s="19">
        <v>12</v>
      </c>
      <c r="B13" s="3" t="s">
        <v>5</v>
      </c>
      <c r="C13" s="5">
        <v>307.95105999999998</v>
      </c>
      <c r="D13" s="5">
        <v>305.28964000000002</v>
      </c>
      <c r="H13" s="21">
        <f t="shared" si="0"/>
        <v>8.7176885530736124E-3</v>
      </c>
      <c r="I13" s="26">
        <f t="shared" si="1"/>
        <v>2.6614199999999641</v>
      </c>
    </row>
    <row r="14" spans="1:9" x14ac:dyDescent="0.25">
      <c r="A14" s="19">
        <v>13</v>
      </c>
      <c r="B14" s="3" t="s">
        <v>15</v>
      </c>
      <c r="C14" s="5">
        <v>280.779</v>
      </c>
      <c r="D14" s="5">
        <v>302.27100000000002</v>
      </c>
      <c r="H14" s="21">
        <f t="shared" si="0"/>
        <v>-7.1101759679228299E-2</v>
      </c>
      <c r="I14" s="26">
        <f t="shared" si="1"/>
        <v>-21.492000000000019</v>
      </c>
    </row>
    <row r="15" spans="1:9" x14ac:dyDescent="0.25">
      <c r="A15" s="19">
        <v>14</v>
      </c>
      <c r="B15" s="3" t="s">
        <v>21</v>
      </c>
      <c r="C15" s="5">
        <v>253.785</v>
      </c>
      <c r="D15" s="5">
        <v>253.31399999999999</v>
      </c>
      <c r="H15" s="21">
        <f t="shared" si="0"/>
        <v>1.8593524242639715E-3</v>
      </c>
      <c r="I15" s="26">
        <f t="shared" si="1"/>
        <v>0.47100000000000364</v>
      </c>
    </row>
    <row r="16" spans="1:9" x14ac:dyDescent="0.25">
      <c r="A16" s="19">
        <v>15</v>
      </c>
      <c r="B16" s="3" t="s">
        <v>3</v>
      </c>
      <c r="C16" s="5">
        <v>236.83654999999999</v>
      </c>
      <c r="D16" s="5">
        <v>246.79170999999999</v>
      </c>
      <c r="H16" s="21">
        <f t="shared" si="0"/>
        <v>-4.0338307960182319E-2</v>
      </c>
      <c r="I16" s="26">
        <f t="shared" si="1"/>
        <v>-9.9551600000000064</v>
      </c>
    </row>
    <row r="17" spans="1:9" x14ac:dyDescent="0.25">
      <c r="A17" s="19">
        <v>16</v>
      </c>
      <c r="B17" s="3" t="s">
        <v>13</v>
      </c>
      <c r="C17" s="5">
        <v>233.14699999999999</v>
      </c>
      <c r="D17" s="5">
        <v>273.74200000000002</v>
      </c>
      <c r="H17" s="21">
        <f t="shared" si="0"/>
        <v>-0.14829657122399933</v>
      </c>
      <c r="I17" s="26">
        <f t="shared" si="1"/>
        <v>-40.595000000000027</v>
      </c>
    </row>
    <row r="18" spans="1:9" x14ac:dyDescent="0.25">
      <c r="A18" s="19">
        <v>17</v>
      </c>
      <c r="B18" s="3" t="s">
        <v>38</v>
      </c>
      <c r="C18" s="5">
        <v>228.66605000000001</v>
      </c>
      <c r="D18" s="5">
        <v>213.66199</v>
      </c>
      <c r="H18" s="21">
        <f t="shared" si="0"/>
        <v>7.0223346698212494E-2</v>
      </c>
      <c r="I18" s="26">
        <f t="shared" si="1"/>
        <v>15.00406000000001</v>
      </c>
    </row>
    <row r="19" spans="1:9" x14ac:dyDescent="0.25">
      <c r="A19" s="19">
        <v>18</v>
      </c>
      <c r="B19" s="3" t="s">
        <v>2</v>
      </c>
      <c r="C19" s="5">
        <v>201.91112000000001</v>
      </c>
      <c r="D19" s="5">
        <v>220.58852999999999</v>
      </c>
      <c r="H19" s="21">
        <f t="shared" si="0"/>
        <v>-8.4670812213128138E-2</v>
      </c>
      <c r="I19" s="26">
        <f t="shared" si="1"/>
        <v>-18.677409999999981</v>
      </c>
    </row>
    <row r="20" spans="1:9" x14ac:dyDescent="0.25">
      <c r="A20" s="19">
        <v>19</v>
      </c>
      <c r="B20" s="3" t="s">
        <v>6</v>
      </c>
      <c r="C20" s="5">
        <v>200.32448600000001</v>
      </c>
      <c r="D20" s="5">
        <v>176.60000600000001</v>
      </c>
      <c r="H20" s="21">
        <f t="shared" si="0"/>
        <v>0.13434019928628993</v>
      </c>
      <c r="I20" s="26">
        <f t="shared" si="1"/>
        <v>23.72448</v>
      </c>
    </row>
    <row r="21" spans="1:9" x14ac:dyDescent="0.25">
      <c r="A21" s="19">
        <v>20</v>
      </c>
      <c r="B21" s="3" t="s">
        <v>4</v>
      </c>
      <c r="C21" s="5">
        <v>185.93005400000001</v>
      </c>
      <c r="D21" s="5">
        <v>161.49780000000001</v>
      </c>
      <c r="H21" s="21">
        <f t="shared" si="0"/>
        <v>0.1512853673548494</v>
      </c>
      <c r="I21" s="26">
        <f t="shared" si="1"/>
        <v>24.432254</v>
      </c>
    </row>
    <row r="22" spans="1:9" x14ac:dyDescent="0.25">
      <c r="A22" s="19">
        <v>21</v>
      </c>
      <c r="B22" s="3" t="s">
        <v>37</v>
      </c>
      <c r="C22" s="5">
        <v>159.24204</v>
      </c>
      <c r="D22" s="5">
        <v>157.01300000000001</v>
      </c>
      <c r="H22" s="21">
        <f t="shared" si="0"/>
        <v>1.4196531497391921E-2</v>
      </c>
      <c r="I22" s="26">
        <f t="shared" si="1"/>
        <v>2.2290399999999977</v>
      </c>
    </row>
    <row r="23" spans="1:9" x14ac:dyDescent="0.25">
      <c r="A23" s="19">
        <v>22</v>
      </c>
      <c r="B23" s="3" t="s">
        <v>9</v>
      </c>
      <c r="C23" s="5">
        <v>123.66500000000001</v>
      </c>
      <c r="D23" s="20">
        <v>110.69499999999999</v>
      </c>
      <c r="H23" s="21">
        <f t="shared" si="0"/>
        <v>0.11716879714530931</v>
      </c>
      <c r="I23" s="26">
        <f t="shared" si="1"/>
        <v>12.970000000000013</v>
      </c>
    </row>
    <row r="24" spans="1:9" x14ac:dyDescent="0.25">
      <c r="A24" s="19">
        <v>23</v>
      </c>
      <c r="B24" s="3" t="s">
        <v>17</v>
      </c>
      <c r="C24" s="5">
        <v>106.426</v>
      </c>
      <c r="D24" s="5">
        <v>100.59</v>
      </c>
      <c r="H24" s="21">
        <f t="shared" si="0"/>
        <v>5.801769559598368E-2</v>
      </c>
      <c r="I24" s="26">
        <f t="shared" si="1"/>
        <v>5.8359999999999985</v>
      </c>
    </row>
    <row r="25" spans="1:9" x14ac:dyDescent="0.25">
      <c r="A25" s="19">
        <v>24</v>
      </c>
      <c r="B25" s="3" t="s">
        <v>39</v>
      </c>
      <c r="C25" s="5">
        <v>80.450559999999996</v>
      </c>
      <c r="D25" s="5">
        <v>87.464799999999997</v>
      </c>
      <c r="H25" s="21">
        <f t="shared" si="0"/>
        <v>-8.0195004161674202E-2</v>
      </c>
      <c r="I25" s="26">
        <f t="shared" si="1"/>
        <v>-7.0142400000000009</v>
      </c>
    </row>
    <row r="26" spans="1:9" x14ac:dyDescent="0.25">
      <c r="A26" s="19">
        <v>25</v>
      </c>
      <c r="B26" s="3" t="s">
        <v>16</v>
      </c>
      <c r="C26" s="5">
        <v>75.508939999999996</v>
      </c>
      <c r="D26" s="5">
        <v>75.936459999999997</v>
      </c>
      <c r="H26" s="21">
        <f t="shared" si="0"/>
        <v>-5.6299701092202776E-3</v>
      </c>
      <c r="I26" s="26">
        <f t="shared" si="1"/>
        <v>-0.42752000000000123</v>
      </c>
    </row>
    <row r="27" spans="1:9" x14ac:dyDescent="0.25">
      <c r="A27" s="19">
        <v>26</v>
      </c>
      <c r="B27" s="3" t="s">
        <v>25</v>
      </c>
      <c r="C27" s="5">
        <v>70.461010000000002</v>
      </c>
      <c r="D27" s="5">
        <v>69.830389999999994</v>
      </c>
      <c r="H27" s="21">
        <f t="shared" si="0"/>
        <v>9.0307386225396639E-3</v>
      </c>
      <c r="I27" s="26">
        <f t="shared" si="1"/>
        <v>0.63062000000000751</v>
      </c>
    </row>
    <row r="28" spans="1:9" x14ac:dyDescent="0.25">
      <c r="A28" s="19">
        <v>27</v>
      </c>
      <c r="B28" s="3" t="s">
        <v>12</v>
      </c>
      <c r="C28" s="5">
        <v>58.723680000000002</v>
      </c>
      <c r="D28" s="5">
        <v>49.631590000000003</v>
      </c>
      <c r="H28" s="21">
        <f t="shared" si="0"/>
        <v>0.18319159229031345</v>
      </c>
      <c r="I28" s="26">
        <f t="shared" si="1"/>
        <v>9.0920899999999989</v>
      </c>
    </row>
    <row r="29" spans="1:9" x14ac:dyDescent="0.25">
      <c r="A29" s="19">
        <v>28</v>
      </c>
      <c r="B29" s="3" t="s">
        <v>8</v>
      </c>
      <c r="C29" s="5">
        <v>54.454799999999999</v>
      </c>
      <c r="D29" s="5">
        <v>53.696799999999996</v>
      </c>
      <c r="H29" s="21">
        <f t="shared" si="0"/>
        <v>1.4116297432994196E-2</v>
      </c>
      <c r="I29" s="26">
        <f t="shared" si="1"/>
        <v>0.75800000000000267</v>
      </c>
    </row>
    <row r="30" spans="1:9" x14ac:dyDescent="0.25">
      <c r="A30" s="19">
        <v>29</v>
      </c>
      <c r="B30" s="3" t="s">
        <v>10</v>
      </c>
      <c r="C30" s="5">
        <v>8.4592156000000003</v>
      </c>
      <c r="D30" s="5">
        <v>8.68595483</v>
      </c>
      <c r="H30" s="21">
        <f t="shared" si="0"/>
        <v>-2.6104122625284217E-2</v>
      </c>
      <c r="I30" s="26">
        <f t="shared" si="1"/>
        <v>-0.22673922999999974</v>
      </c>
    </row>
    <row r="31" spans="1:9" x14ac:dyDescent="0.25">
      <c r="A31" s="19">
        <v>30</v>
      </c>
      <c r="B31" s="3" t="s">
        <v>18</v>
      </c>
      <c r="C31" s="20">
        <v>1.38246</v>
      </c>
      <c r="D31" s="20">
        <v>0.49001</v>
      </c>
      <c r="H31" s="21">
        <f t="shared" si="0"/>
        <v>1.8212893614416032</v>
      </c>
      <c r="I31" s="26">
        <f t="shared" si="1"/>
        <v>0.89244999999999997</v>
      </c>
    </row>
    <row r="32" spans="1:9" x14ac:dyDescent="0.25">
      <c r="B32" s="3"/>
      <c r="C32" s="19"/>
      <c r="D32" s="5"/>
      <c r="I32" s="26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selection activeCell="B2" sqref="B2:D31"/>
    </sheetView>
  </sheetViews>
  <sheetFormatPr defaultRowHeight="15" x14ac:dyDescent="0.25"/>
  <cols>
    <col min="2" max="2" width="31.140625" customWidth="1"/>
    <col min="3" max="3" width="25.28515625" customWidth="1"/>
    <col min="4" max="4" width="23.28515625" customWidth="1"/>
  </cols>
  <sheetData>
    <row r="1" spans="1:4" ht="30" x14ac:dyDescent="0.25">
      <c r="A1" s="10" t="s">
        <v>0</v>
      </c>
      <c r="B1" s="10" t="s">
        <v>27</v>
      </c>
      <c r="C1" s="46" t="s">
        <v>52</v>
      </c>
      <c r="D1" s="46" t="s">
        <v>53</v>
      </c>
    </row>
    <row r="2" spans="1:4" x14ac:dyDescent="0.25">
      <c r="A2" s="19">
        <v>1</v>
      </c>
      <c r="B2" s="9" t="s">
        <v>18</v>
      </c>
      <c r="C2" s="21">
        <v>1.8212893614416032</v>
      </c>
      <c r="D2" s="26">
        <v>0.89244999999999997</v>
      </c>
    </row>
    <row r="3" spans="1:4" x14ac:dyDescent="0.25">
      <c r="A3" s="19">
        <v>2</v>
      </c>
      <c r="B3" s="9" t="s">
        <v>20</v>
      </c>
      <c r="C3" s="21">
        <v>0.21472209987112362</v>
      </c>
      <c r="D3" s="26">
        <v>105.29800000000006</v>
      </c>
    </row>
    <row r="4" spans="1:4" x14ac:dyDescent="0.25">
      <c r="A4" s="19">
        <v>3</v>
      </c>
      <c r="B4" s="9" t="s">
        <v>12</v>
      </c>
      <c r="C4" s="21">
        <v>0.18319159229031345</v>
      </c>
      <c r="D4" s="26">
        <v>9.0920899999999989</v>
      </c>
    </row>
    <row r="5" spans="1:4" x14ac:dyDescent="0.25">
      <c r="A5" s="19">
        <v>4</v>
      </c>
      <c r="B5" s="9" t="s">
        <v>26</v>
      </c>
      <c r="C5" s="21">
        <v>0.17269780004834689</v>
      </c>
      <c r="D5" s="26">
        <v>600.82100000000037</v>
      </c>
    </row>
    <row r="6" spans="1:4" x14ac:dyDescent="0.25">
      <c r="A6" s="19">
        <v>5</v>
      </c>
      <c r="B6" s="9" t="s">
        <v>4</v>
      </c>
      <c r="C6" s="21">
        <v>0.1512853673548494</v>
      </c>
      <c r="D6" s="26">
        <v>24.432254</v>
      </c>
    </row>
    <row r="7" spans="1:4" x14ac:dyDescent="0.25">
      <c r="A7" s="19">
        <v>6</v>
      </c>
      <c r="B7" s="9" t="s">
        <v>6</v>
      </c>
      <c r="C7" s="21">
        <v>0.13434019928628993</v>
      </c>
      <c r="D7" s="26">
        <v>23.72448</v>
      </c>
    </row>
    <row r="8" spans="1:4" x14ac:dyDescent="0.25">
      <c r="A8" s="19">
        <v>7</v>
      </c>
      <c r="B8" s="9" t="s">
        <v>22</v>
      </c>
      <c r="C8" s="21">
        <v>0.13233166523282724</v>
      </c>
      <c r="D8" s="26">
        <v>54.605999999999995</v>
      </c>
    </row>
    <row r="9" spans="1:4" x14ac:dyDescent="0.25">
      <c r="A9" s="19">
        <v>8</v>
      </c>
      <c r="B9" s="9" t="s">
        <v>9</v>
      </c>
      <c r="C9" s="21">
        <v>0.11716879714530931</v>
      </c>
      <c r="D9" s="26">
        <v>12.970000000000013</v>
      </c>
    </row>
    <row r="10" spans="1:4" x14ac:dyDescent="0.25">
      <c r="A10" s="19">
        <v>9</v>
      </c>
      <c r="B10" s="9" t="s">
        <v>14</v>
      </c>
      <c r="C10" s="21">
        <v>0.10222706574648008</v>
      </c>
      <c r="D10" s="26">
        <v>273.43899999999985</v>
      </c>
    </row>
    <row r="11" spans="1:4" x14ac:dyDescent="0.25">
      <c r="A11" s="19">
        <v>10</v>
      </c>
      <c r="B11" s="9" t="s">
        <v>19</v>
      </c>
      <c r="C11" s="21">
        <v>8.2662962205611382E-2</v>
      </c>
      <c r="D11" s="26">
        <v>299.54899999999998</v>
      </c>
    </row>
    <row r="12" spans="1:4" x14ac:dyDescent="0.25">
      <c r="A12" s="19">
        <v>11</v>
      </c>
      <c r="B12" s="9" t="s">
        <v>1</v>
      </c>
      <c r="C12" s="21">
        <v>7.998060449329239E-2</v>
      </c>
      <c r="D12" s="26">
        <v>37.113</v>
      </c>
    </row>
    <row r="13" spans="1:4" x14ac:dyDescent="0.25">
      <c r="A13" s="19">
        <v>12</v>
      </c>
      <c r="B13" s="9" t="s">
        <v>38</v>
      </c>
      <c r="C13" s="21">
        <v>7.0223346698212494E-2</v>
      </c>
      <c r="D13" s="26">
        <v>15.00406000000001</v>
      </c>
    </row>
    <row r="14" spans="1:4" x14ac:dyDescent="0.25">
      <c r="A14" s="19">
        <v>13</v>
      </c>
      <c r="B14" s="9" t="s">
        <v>17</v>
      </c>
      <c r="C14" s="21">
        <v>5.801769559598368E-2</v>
      </c>
      <c r="D14" s="26">
        <v>5.8359999999999985</v>
      </c>
    </row>
    <row r="15" spans="1:4" x14ac:dyDescent="0.25">
      <c r="A15" s="19">
        <v>14</v>
      </c>
      <c r="B15" s="9" t="s">
        <v>55</v>
      </c>
      <c r="C15" s="21">
        <v>5.2993538475441727E-2</v>
      </c>
      <c r="D15" s="26">
        <v>23.456000000000017</v>
      </c>
    </row>
    <row r="16" spans="1:4" x14ac:dyDescent="0.25">
      <c r="A16" s="19">
        <v>15</v>
      </c>
      <c r="B16" s="9" t="s">
        <v>23</v>
      </c>
      <c r="C16" s="21">
        <v>5.1353958783909824E-2</v>
      </c>
      <c r="D16" s="26">
        <v>61.516689999999926</v>
      </c>
    </row>
    <row r="17" spans="1:4" x14ac:dyDescent="0.25">
      <c r="A17" s="19">
        <v>16</v>
      </c>
      <c r="B17" s="9" t="s">
        <v>37</v>
      </c>
      <c r="C17" s="21">
        <v>1.4196531497391921E-2</v>
      </c>
      <c r="D17" s="26">
        <v>2.2290399999999977</v>
      </c>
    </row>
    <row r="18" spans="1:4" x14ac:dyDescent="0.25">
      <c r="A18" s="19">
        <v>17</v>
      </c>
      <c r="B18" s="9" t="s">
        <v>8</v>
      </c>
      <c r="C18" s="21">
        <v>1.4116297432994196E-2</v>
      </c>
      <c r="D18" s="26">
        <v>0.75800000000000267</v>
      </c>
    </row>
    <row r="19" spans="1:4" x14ac:dyDescent="0.25">
      <c r="A19" s="19">
        <v>18</v>
      </c>
      <c r="B19" s="9" t="s">
        <v>25</v>
      </c>
      <c r="C19" s="21">
        <v>9.0307386225396639E-3</v>
      </c>
      <c r="D19" s="26">
        <v>0.63062000000000751</v>
      </c>
    </row>
    <row r="20" spans="1:4" x14ac:dyDescent="0.25">
      <c r="A20" s="19">
        <v>19</v>
      </c>
      <c r="B20" s="9" t="s">
        <v>5</v>
      </c>
      <c r="C20" s="21">
        <v>8.7176885530736124E-3</v>
      </c>
      <c r="D20" s="26">
        <v>2.6614199999999641</v>
      </c>
    </row>
    <row r="21" spans="1:4" x14ac:dyDescent="0.25">
      <c r="A21" s="19">
        <v>20</v>
      </c>
      <c r="B21" s="9" t="s">
        <v>11</v>
      </c>
      <c r="C21" s="21">
        <v>3.9964806273128442E-3</v>
      </c>
      <c r="D21" s="26">
        <v>2.84800000000007</v>
      </c>
    </row>
    <row r="22" spans="1:4" x14ac:dyDescent="0.25">
      <c r="A22" s="19">
        <v>21</v>
      </c>
      <c r="B22" s="9" t="s">
        <v>21</v>
      </c>
      <c r="C22" s="21">
        <v>1.8593524242639715E-3</v>
      </c>
      <c r="D22" s="26">
        <v>0.47100000000000364</v>
      </c>
    </row>
    <row r="23" spans="1:4" x14ac:dyDescent="0.25">
      <c r="A23" s="19">
        <v>22</v>
      </c>
      <c r="B23" s="9" t="s">
        <v>16</v>
      </c>
      <c r="C23" s="21">
        <v>-5.6299701092202776E-3</v>
      </c>
      <c r="D23" s="26">
        <v>-0.42752000000000123</v>
      </c>
    </row>
    <row r="24" spans="1:4" x14ac:dyDescent="0.25">
      <c r="A24" s="19">
        <v>23</v>
      </c>
      <c r="B24" s="9" t="s">
        <v>10</v>
      </c>
      <c r="C24" s="21">
        <v>-2.6104122625284217E-2</v>
      </c>
      <c r="D24" s="26">
        <v>-0.22673922999999974</v>
      </c>
    </row>
    <row r="25" spans="1:4" x14ac:dyDescent="0.25">
      <c r="A25" s="19">
        <v>24</v>
      </c>
      <c r="B25" s="9" t="s">
        <v>3</v>
      </c>
      <c r="C25" s="21">
        <v>-4.0338307960182319E-2</v>
      </c>
      <c r="D25" s="26">
        <v>-9.9551600000000064</v>
      </c>
    </row>
    <row r="26" spans="1:4" x14ac:dyDescent="0.25">
      <c r="A26" s="19">
        <v>25</v>
      </c>
      <c r="B26" s="9" t="s">
        <v>15</v>
      </c>
      <c r="C26" s="21">
        <v>-7.1101759679228299E-2</v>
      </c>
      <c r="D26" s="26">
        <v>-21.492000000000019</v>
      </c>
    </row>
    <row r="27" spans="1:4" x14ac:dyDescent="0.25">
      <c r="A27" s="19">
        <v>26</v>
      </c>
      <c r="B27" s="9" t="s">
        <v>39</v>
      </c>
      <c r="C27" s="21">
        <v>-8.0195004161674202E-2</v>
      </c>
      <c r="D27" s="26">
        <v>-7.0142400000000009</v>
      </c>
    </row>
    <row r="28" spans="1:4" x14ac:dyDescent="0.25">
      <c r="A28" s="19">
        <v>27</v>
      </c>
      <c r="B28" s="9" t="s">
        <v>2</v>
      </c>
      <c r="C28" s="21">
        <v>-8.4670812213128138E-2</v>
      </c>
      <c r="D28" s="26">
        <v>-18.677409999999981</v>
      </c>
    </row>
    <row r="29" spans="1:4" x14ac:dyDescent="0.25">
      <c r="A29" s="19">
        <v>28</v>
      </c>
      <c r="B29" s="9" t="s">
        <v>13</v>
      </c>
      <c r="C29" s="21">
        <v>-0.14829657122399933</v>
      </c>
      <c r="D29" s="26">
        <v>-40.595000000000027</v>
      </c>
    </row>
    <row r="30" spans="1:4" x14ac:dyDescent="0.25">
      <c r="A30" s="19">
        <v>29</v>
      </c>
      <c r="B30" s="9" t="s">
        <v>7</v>
      </c>
      <c r="C30" s="21">
        <v>-0.18375975061145991</v>
      </c>
      <c r="D30" s="26">
        <v>-125.70333999999991</v>
      </c>
    </row>
    <row r="31" spans="1:4" x14ac:dyDescent="0.25">
      <c r="A31" s="19">
        <v>30</v>
      </c>
      <c r="B31" s="9" t="s">
        <v>24</v>
      </c>
      <c r="C31" s="21">
        <v>-0.19250202025542068</v>
      </c>
      <c r="D31" s="26">
        <v>-76.466999999999985</v>
      </c>
    </row>
  </sheetData>
  <conditionalFormatting sqref="C2:D19 C21:D3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{D8BB5375-C954-4182-A64C-5D84CA54E079}</x14:id>
        </ext>
      </extLst>
    </cfRule>
  </conditionalFormatting>
  <conditionalFormatting sqref="C2:C19 C21:C3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{A70E7C00-C00C-4E50-8D8C-1D73BEBE7A46}</x14:id>
        </ext>
      </extLst>
    </cfRule>
  </conditionalFormatting>
  <conditionalFormatting sqref="D2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{0FD2D8ED-520F-457E-BF21-3E327E3CC0C9}</x14:id>
        </ext>
      </extLst>
    </cfRule>
  </conditionalFormatting>
  <conditionalFormatting sqref="C2:C19 C21:C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{B3D10201-4310-40B1-B7E7-DC785631898F}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{C9533ECE-D7E4-43CB-9477-25998490CD78}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{A56C191B-9041-48D4-8FDF-917C71630096}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{5ACAC17D-6E3E-463B-80B6-22906EC63F32}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BB5375-C954-4182-A64C-5D84CA54E0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C21:D31</xm:sqref>
        </x14:conditionalFormatting>
        <x14:conditionalFormatting xmlns:xm="http://schemas.microsoft.com/office/excel/2006/main">
          <x14:cfRule type="dataBar" id="{A70E7C00-C00C-4E50-8D8C-1D73BEBE7A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0FD2D8ED-520F-457E-BF21-3E327E3CC0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B3D10201-4310-40B1-B7E7-DC78563189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C21:C30</xm:sqref>
        </x14:conditionalFormatting>
        <x14:conditionalFormatting xmlns:xm="http://schemas.microsoft.com/office/excel/2006/main">
          <x14:cfRule type="dataBar" id="{C9533ECE-D7E4-43CB-9477-25998490CD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A56C191B-9041-48D4-8FDF-917C716300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5ACAC17D-6E3E-463B-80B6-22906EC63F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L24" sqref="L24"/>
    </sheetView>
  </sheetViews>
  <sheetFormatPr defaultRowHeight="15" x14ac:dyDescent="0.25"/>
  <cols>
    <col min="1" max="1" width="9.140625" style="1"/>
    <col min="2" max="2" width="40.140625" style="1" customWidth="1"/>
    <col min="3" max="3" width="20.7109375" style="1" customWidth="1"/>
    <col min="4" max="4" width="21.42578125" style="1" customWidth="1"/>
    <col min="5" max="5" width="21" style="1" customWidth="1"/>
    <col min="6" max="6" width="19" style="1" hidden="1" customWidth="1"/>
    <col min="7" max="7" width="9.140625" style="1" hidden="1" customWidth="1"/>
    <col min="8" max="8" width="8.140625" style="21" hidden="1" customWidth="1"/>
    <col min="9" max="9" width="7.42578125" style="1" hidden="1" customWidth="1"/>
    <col min="10" max="10" width="9.140625" hidden="1" customWidth="1"/>
    <col min="11" max="16384" width="9.140625" style="1"/>
  </cols>
  <sheetData>
    <row r="1" spans="1:9" x14ac:dyDescent="0.25">
      <c r="A1" s="1" t="s">
        <v>0</v>
      </c>
      <c r="B1" s="1" t="s">
        <v>27</v>
      </c>
      <c r="C1" s="19" t="s">
        <v>51</v>
      </c>
      <c r="D1" s="19" t="s">
        <v>50</v>
      </c>
    </row>
    <row r="2" spans="1:9" x14ac:dyDescent="0.25">
      <c r="A2" s="19">
        <v>1</v>
      </c>
      <c r="B2" s="3" t="s">
        <v>26</v>
      </c>
      <c r="C2" s="5">
        <v>1161.5260000000001</v>
      </c>
      <c r="D2" s="5">
        <v>1280.0039999999999</v>
      </c>
      <c r="H2" s="21">
        <f>I2/D2</f>
        <v>-9.2560648247974109E-2</v>
      </c>
      <c r="I2" s="20">
        <f>C2-D2</f>
        <v>-118.47799999999984</v>
      </c>
    </row>
    <row r="3" spans="1:9" x14ac:dyDescent="0.25">
      <c r="A3" s="19">
        <v>2</v>
      </c>
      <c r="B3" s="3" t="s">
        <v>19</v>
      </c>
      <c r="C3" s="5">
        <v>418.14800000000002</v>
      </c>
      <c r="D3" s="5">
        <v>391.44499999999999</v>
      </c>
      <c r="H3" s="21">
        <f t="shared" ref="H3:H31" si="0">I3/D3</f>
        <v>6.821647996525701E-2</v>
      </c>
      <c r="I3" s="20">
        <f t="shared" ref="I3:I31" si="1">C3-D3</f>
        <v>26.703000000000031</v>
      </c>
    </row>
    <row r="4" spans="1:9" x14ac:dyDescent="0.25">
      <c r="A4" s="19">
        <v>3</v>
      </c>
      <c r="B4" s="3" t="s">
        <v>14</v>
      </c>
      <c r="C4" s="5">
        <v>371.887</v>
      </c>
      <c r="D4" s="5">
        <v>323.49400000000003</v>
      </c>
      <c r="H4" s="21">
        <f t="shared" si="0"/>
        <v>0.14959473746035465</v>
      </c>
      <c r="I4" s="20">
        <f t="shared" si="1"/>
        <v>48.392999999999972</v>
      </c>
    </row>
    <row r="5" spans="1:9" x14ac:dyDescent="0.25">
      <c r="A5" s="19">
        <v>4</v>
      </c>
      <c r="B5" s="3" t="s">
        <v>23</v>
      </c>
      <c r="C5" s="5">
        <v>282.47523000000001</v>
      </c>
      <c r="D5" s="5">
        <v>272.76186999999999</v>
      </c>
      <c r="H5" s="21">
        <f t="shared" si="0"/>
        <v>3.5611135823346657E-2</v>
      </c>
      <c r="I5" s="20">
        <f t="shared" si="1"/>
        <v>9.7133600000000229</v>
      </c>
    </row>
    <row r="6" spans="1:9" x14ac:dyDescent="0.25">
      <c r="A6" s="19">
        <v>5</v>
      </c>
      <c r="B6" s="3" t="s">
        <v>5</v>
      </c>
      <c r="C6" s="5">
        <v>142.52997999999999</v>
      </c>
      <c r="D6" s="5">
        <v>144.45268999999999</v>
      </c>
      <c r="H6" s="21">
        <f t="shared" si="0"/>
        <v>-1.3310309416875485E-2</v>
      </c>
      <c r="I6" s="20">
        <f t="shared" si="1"/>
        <v>-1.922709999999995</v>
      </c>
    </row>
    <row r="7" spans="1:9" x14ac:dyDescent="0.25">
      <c r="A7" s="19">
        <v>6</v>
      </c>
      <c r="B7" s="3" t="s">
        <v>55</v>
      </c>
      <c r="C7" s="5">
        <v>134.727</v>
      </c>
      <c r="D7" s="5">
        <v>147.893</v>
      </c>
      <c r="H7" s="21">
        <f t="shared" si="0"/>
        <v>-8.9023821276192905E-2</v>
      </c>
      <c r="I7" s="20">
        <f t="shared" si="1"/>
        <v>-13.165999999999997</v>
      </c>
    </row>
    <row r="8" spans="1:9" x14ac:dyDescent="0.25">
      <c r="A8" s="19">
        <v>7</v>
      </c>
      <c r="B8" s="3" t="s">
        <v>13</v>
      </c>
      <c r="C8" s="5">
        <v>119.348</v>
      </c>
      <c r="D8" s="5">
        <v>147.268</v>
      </c>
      <c r="H8" s="21">
        <f t="shared" si="0"/>
        <v>-0.18958633240079312</v>
      </c>
      <c r="I8" s="20">
        <f t="shared" si="1"/>
        <v>-27.92</v>
      </c>
    </row>
    <row r="9" spans="1:9" x14ac:dyDescent="0.25">
      <c r="A9" s="19">
        <v>8</v>
      </c>
      <c r="B9" s="3" t="s">
        <v>7</v>
      </c>
      <c r="C9" s="5">
        <v>92.029529999999994</v>
      </c>
      <c r="D9" s="5">
        <v>95.229259999999996</v>
      </c>
      <c r="H9" s="21">
        <f t="shared" si="0"/>
        <v>-3.3600282098170273E-2</v>
      </c>
      <c r="I9" s="20">
        <f t="shared" si="1"/>
        <v>-3.1997300000000024</v>
      </c>
    </row>
    <row r="10" spans="1:9" x14ac:dyDescent="0.25">
      <c r="A10" s="19">
        <v>9</v>
      </c>
      <c r="B10" s="3" t="s">
        <v>20</v>
      </c>
      <c r="C10" s="5">
        <v>89.811000000000007</v>
      </c>
      <c r="D10" s="5">
        <v>86.989000000000004</v>
      </c>
      <c r="H10" s="21">
        <f t="shared" si="0"/>
        <v>3.2440883330076248E-2</v>
      </c>
      <c r="I10" s="20">
        <f t="shared" si="1"/>
        <v>2.8220000000000027</v>
      </c>
    </row>
    <row r="11" spans="1:9" x14ac:dyDescent="0.25">
      <c r="A11" s="19">
        <v>10</v>
      </c>
      <c r="B11" s="3" t="s">
        <v>2</v>
      </c>
      <c r="C11" s="5">
        <v>87.588380000000001</v>
      </c>
      <c r="D11" s="5">
        <v>73.801559999999995</v>
      </c>
      <c r="H11" s="21">
        <f t="shared" si="0"/>
        <v>0.18680933031767902</v>
      </c>
      <c r="I11" s="20">
        <f t="shared" si="1"/>
        <v>13.786820000000006</v>
      </c>
    </row>
    <row r="12" spans="1:9" x14ac:dyDescent="0.25">
      <c r="A12" s="19">
        <v>11</v>
      </c>
      <c r="B12" s="3" t="s">
        <v>15</v>
      </c>
      <c r="C12" s="5">
        <v>79.986999999999995</v>
      </c>
      <c r="D12" s="5">
        <v>69.009</v>
      </c>
      <c r="H12" s="21">
        <f t="shared" si="0"/>
        <v>0.15908069961889021</v>
      </c>
      <c r="I12" s="20">
        <f t="shared" si="1"/>
        <v>10.977999999999994</v>
      </c>
    </row>
    <row r="13" spans="1:9" x14ac:dyDescent="0.25">
      <c r="A13" s="19">
        <v>12</v>
      </c>
      <c r="B13" s="3" t="s">
        <v>24</v>
      </c>
      <c r="C13" s="5">
        <v>78.762</v>
      </c>
      <c r="D13" s="5">
        <v>76.578000000000003</v>
      </c>
      <c r="H13" s="21">
        <f t="shared" si="0"/>
        <v>2.851994045287155E-2</v>
      </c>
      <c r="I13" s="20">
        <f t="shared" si="1"/>
        <v>2.1839999999999975</v>
      </c>
    </row>
    <row r="14" spans="1:9" x14ac:dyDescent="0.25">
      <c r="A14" s="19">
        <v>13</v>
      </c>
      <c r="B14" s="3" t="s">
        <v>16</v>
      </c>
      <c r="C14" s="5">
        <v>78.183920000000001</v>
      </c>
      <c r="D14" s="5">
        <v>77.260379999999998</v>
      </c>
      <c r="H14" s="21">
        <f t="shared" si="0"/>
        <v>1.1953604162961698E-2</v>
      </c>
      <c r="I14" s="20">
        <f t="shared" si="1"/>
        <v>0.92354000000000269</v>
      </c>
    </row>
    <row r="15" spans="1:9" x14ac:dyDescent="0.25">
      <c r="A15" s="19">
        <v>14</v>
      </c>
      <c r="B15" s="3" t="s">
        <v>10</v>
      </c>
      <c r="C15" s="5">
        <v>70.671342289999998</v>
      </c>
      <c r="D15" s="5">
        <v>70.628040639999995</v>
      </c>
      <c r="H15" s="21">
        <f t="shared" si="0"/>
        <v>6.1309431222533251E-4</v>
      </c>
      <c r="I15" s="20">
        <f t="shared" si="1"/>
        <v>4.3301650000003633E-2</v>
      </c>
    </row>
    <row r="16" spans="1:9" x14ac:dyDescent="0.25">
      <c r="A16" s="19">
        <v>15</v>
      </c>
      <c r="B16" s="3" t="s">
        <v>39</v>
      </c>
      <c r="C16" s="5">
        <v>67.432469999999995</v>
      </c>
      <c r="D16" s="5">
        <v>67.621269999999996</v>
      </c>
      <c r="H16" s="21">
        <f t="shared" si="0"/>
        <v>-2.7920209129464815E-3</v>
      </c>
      <c r="I16" s="20">
        <f t="shared" si="1"/>
        <v>-0.18880000000000052</v>
      </c>
    </row>
    <row r="17" spans="1:9" x14ac:dyDescent="0.25">
      <c r="A17" s="19">
        <v>16</v>
      </c>
      <c r="B17" s="3" t="s">
        <v>38</v>
      </c>
      <c r="C17" s="5">
        <v>65.672600000000003</v>
      </c>
      <c r="D17" s="5">
        <v>69.285539999999997</v>
      </c>
      <c r="H17" s="21">
        <f t="shared" si="0"/>
        <v>-5.21456569437143E-2</v>
      </c>
      <c r="I17" s="20">
        <f t="shared" si="1"/>
        <v>-3.6129399999999947</v>
      </c>
    </row>
    <row r="18" spans="1:9" x14ac:dyDescent="0.25">
      <c r="A18" s="19">
        <v>17</v>
      </c>
      <c r="B18" s="3" t="s">
        <v>8</v>
      </c>
      <c r="C18" s="5">
        <v>64.214200000000005</v>
      </c>
      <c r="D18" s="5">
        <v>61.508299999999998</v>
      </c>
      <c r="H18" s="21">
        <f t="shared" si="0"/>
        <v>4.3992436793083324E-2</v>
      </c>
      <c r="I18" s="20">
        <f t="shared" si="1"/>
        <v>2.7059000000000069</v>
      </c>
    </row>
    <row r="19" spans="1:9" x14ac:dyDescent="0.25">
      <c r="A19" s="19">
        <v>18</v>
      </c>
      <c r="B19" s="3" t="s">
        <v>25</v>
      </c>
      <c r="C19" s="5">
        <v>61.34384</v>
      </c>
      <c r="D19" s="5">
        <v>61.887360000000001</v>
      </c>
      <c r="H19" s="21">
        <f t="shared" si="0"/>
        <v>-8.7824072637773028E-3</v>
      </c>
      <c r="I19" s="20">
        <f t="shared" si="1"/>
        <v>-0.54352000000000089</v>
      </c>
    </row>
    <row r="20" spans="1:9" x14ac:dyDescent="0.25">
      <c r="A20" s="19">
        <v>19</v>
      </c>
      <c r="B20" s="3" t="s">
        <v>21</v>
      </c>
      <c r="C20" s="5">
        <v>59.133000000000003</v>
      </c>
      <c r="D20" s="5">
        <v>58.994999999999997</v>
      </c>
      <c r="H20" s="21">
        <f t="shared" si="0"/>
        <v>2.3391812865497966E-3</v>
      </c>
      <c r="I20" s="20">
        <f t="shared" si="1"/>
        <v>0.13800000000000523</v>
      </c>
    </row>
    <row r="21" spans="1:9" x14ac:dyDescent="0.25">
      <c r="A21" s="19">
        <v>20</v>
      </c>
      <c r="B21" s="3" t="s">
        <v>17</v>
      </c>
      <c r="C21" s="5">
        <v>58.103000000000002</v>
      </c>
      <c r="D21" s="5">
        <v>59.64</v>
      </c>
      <c r="H21" s="21">
        <f t="shared" si="0"/>
        <v>-2.5771294433266249E-2</v>
      </c>
      <c r="I21" s="20">
        <f t="shared" si="1"/>
        <v>-1.536999999999999</v>
      </c>
    </row>
    <row r="22" spans="1:9" x14ac:dyDescent="0.25">
      <c r="A22" s="19">
        <v>21</v>
      </c>
      <c r="B22" s="3" t="s">
        <v>11</v>
      </c>
      <c r="C22" s="5">
        <v>56.767000000000003</v>
      </c>
      <c r="D22" s="5">
        <v>55.313000000000002</v>
      </c>
      <c r="H22" s="21">
        <f t="shared" si="0"/>
        <v>2.6286768029215566E-2</v>
      </c>
      <c r="I22" s="20">
        <f t="shared" si="1"/>
        <v>1.4540000000000006</v>
      </c>
    </row>
    <row r="23" spans="1:9" x14ac:dyDescent="0.25">
      <c r="A23" s="19">
        <v>22</v>
      </c>
      <c r="B23" s="3" t="s">
        <v>1</v>
      </c>
      <c r="C23" s="5">
        <v>56.569000000000003</v>
      </c>
      <c r="D23" s="20">
        <v>56.000999999999998</v>
      </c>
      <c r="H23" s="21">
        <f t="shared" si="0"/>
        <v>1.0142676023642523E-2</v>
      </c>
      <c r="I23" s="20">
        <f t="shared" si="1"/>
        <v>0.56800000000000495</v>
      </c>
    </row>
    <row r="24" spans="1:9" x14ac:dyDescent="0.25">
      <c r="A24" s="19">
        <v>23</v>
      </c>
      <c r="B24" s="3" t="s">
        <v>9</v>
      </c>
      <c r="C24" s="5">
        <v>55.405999999999999</v>
      </c>
      <c r="D24" s="20">
        <v>56.588000000000001</v>
      </c>
      <c r="H24" s="21">
        <f t="shared" si="0"/>
        <v>-2.0887820739379413E-2</v>
      </c>
      <c r="I24" s="20">
        <f t="shared" si="1"/>
        <v>-1.1820000000000022</v>
      </c>
    </row>
    <row r="25" spans="1:9" x14ac:dyDescent="0.25">
      <c r="A25" s="19">
        <v>24</v>
      </c>
      <c r="B25" s="3" t="s">
        <v>22</v>
      </c>
      <c r="C25" s="5">
        <v>55.235999999999997</v>
      </c>
      <c r="D25" s="5">
        <v>84.65</v>
      </c>
      <c r="H25" s="21">
        <f t="shared" si="0"/>
        <v>-0.34747784997046671</v>
      </c>
      <c r="I25" s="20">
        <f t="shared" si="1"/>
        <v>-29.414000000000009</v>
      </c>
    </row>
    <row r="26" spans="1:9" x14ac:dyDescent="0.25">
      <c r="A26" s="19">
        <v>25</v>
      </c>
      <c r="B26" s="3" t="s">
        <v>12</v>
      </c>
      <c r="C26" s="5">
        <v>54.96987</v>
      </c>
      <c r="D26" s="5">
        <v>54.764679999999998</v>
      </c>
      <c r="H26" s="21">
        <f t="shared" si="0"/>
        <v>3.7467579469103399E-3</v>
      </c>
      <c r="I26" s="20">
        <f t="shared" si="1"/>
        <v>0.20519000000000176</v>
      </c>
    </row>
    <row r="27" spans="1:9" x14ac:dyDescent="0.25">
      <c r="A27" s="19">
        <v>26</v>
      </c>
      <c r="B27" s="3" t="s">
        <v>6</v>
      </c>
      <c r="C27" s="5">
        <v>53.468057000000002</v>
      </c>
      <c r="D27" s="5">
        <v>53.418939999999999</v>
      </c>
      <c r="H27" s="21">
        <f t="shared" si="0"/>
        <v>9.1946788910454832E-4</v>
      </c>
      <c r="I27" s="20">
        <f t="shared" si="1"/>
        <v>4.911700000000252E-2</v>
      </c>
    </row>
    <row r="28" spans="1:9" x14ac:dyDescent="0.25">
      <c r="A28" s="19">
        <v>27</v>
      </c>
      <c r="B28" s="3" t="s">
        <v>3</v>
      </c>
      <c r="C28" s="5">
        <v>52.054110000000001</v>
      </c>
      <c r="D28" s="5">
        <v>42.017989999999998</v>
      </c>
      <c r="H28" s="21">
        <f t="shared" si="0"/>
        <v>0.23885292942380168</v>
      </c>
      <c r="I28" s="20">
        <f t="shared" si="1"/>
        <v>10.036120000000004</v>
      </c>
    </row>
    <row r="29" spans="1:9" x14ac:dyDescent="0.25">
      <c r="A29" s="19">
        <v>28</v>
      </c>
      <c r="B29" s="3" t="s">
        <v>37</v>
      </c>
      <c r="C29" s="5">
        <v>39.945590000000003</v>
      </c>
      <c r="D29" s="5">
        <v>39.534500000000001</v>
      </c>
      <c r="H29" s="21">
        <f t="shared" si="0"/>
        <v>1.0398259747815237E-2</v>
      </c>
      <c r="I29" s="20">
        <f t="shared" si="1"/>
        <v>0.41109000000000151</v>
      </c>
    </row>
    <row r="30" spans="1:9" x14ac:dyDescent="0.25">
      <c r="A30" s="19">
        <v>29</v>
      </c>
      <c r="B30" s="3" t="s">
        <v>4</v>
      </c>
      <c r="C30" s="5">
        <v>26.401199999999999</v>
      </c>
      <c r="D30" s="5">
        <v>32.243704000000001</v>
      </c>
      <c r="H30" s="21">
        <f t="shared" si="0"/>
        <v>-0.1811982891295616</v>
      </c>
      <c r="I30" s="20">
        <f t="shared" si="1"/>
        <v>-5.8425040000000017</v>
      </c>
    </row>
    <row r="31" spans="1:9" x14ac:dyDescent="0.25">
      <c r="A31" s="19">
        <v>30</v>
      </c>
      <c r="B31" s="3" t="s">
        <v>18</v>
      </c>
      <c r="C31" s="20">
        <v>10.139810000000001</v>
      </c>
      <c r="D31" s="20">
        <v>10.14945</v>
      </c>
      <c r="H31" s="21">
        <f t="shared" si="0"/>
        <v>-9.4980516185598279E-4</v>
      </c>
      <c r="I31" s="20">
        <f t="shared" si="1"/>
        <v>-9.6399999999992048E-3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2018-ci il 4-cü Rüb</vt:lpstr>
      <vt:lpstr>2018-ci il 3-cü Rüb</vt:lpstr>
      <vt:lpstr>Aktivlər</vt:lpstr>
      <vt:lpstr>Dinamika  - Aktivlər</vt:lpstr>
      <vt:lpstr>Kredit Portfeli</vt:lpstr>
      <vt:lpstr>Dinamika - Kredit Portfeli</vt:lpstr>
      <vt:lpstr>Depozit Portfeli</vt:lpstr>
      <vt:lpstr>Dinamika - Depozit</vt:lpstr>
      <vt:lpstr>Balans Kapitalı</vt:lpstr>
      <vt:lpstr>Dinamika  - Balans Kapitalı</vt:lpstr>
      <vt:lpstr>Xalis Mənfəət</vt:lpstr>
      <vt:lpstr>Xalis Əməliyyat Mənfəəti</vt:lpstr>
      <vt:lpstr>Faiz Gəlirləri</vt:lpstr>
      <vt:lpstr>Faiz Xərcləri</vt:lpstr>
      <vt:lpstr>Qeyri-Faiz Gəlirləri</vt:lpstr>
      <vt:lpstr>Qeyri-Faiz Xərcləri</vt:lpstr>
      <vt:lpstr>Ehtiyat ayırmaları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Redaktor</dc:creator>
  <cp:lastModifiedBy>user</cp:lastModifiedBy>
  <dcterms:created xsi:type="dcterms:W3CDTF">2017-08-07T11:39:20Z</dcterms:created>
  <dcterms:modified xsi:type="dcterms:W3CDTF">2019-02-05T06:51:19Z</dcterms:modified>
</cp:coreProperties>
</file>