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6" windowHeight="7656" tabRatio="736" activeTab="3"/>
  </bookViews>
  <sheets>
    <sheet name="2019-th year 1-st Quarter" sheetId="27" r:id="rId1"/>
    <sheet name="2018-th year 4-th Quarter" sheetId="22" r:id="rId2"/>
    <sheet name="Assets" sheetId="6" r:id="rId3"/>
    <sheet name="Dynamics  - Assets" sheetId="23" r:id="rId4"/>
    <sheet name="Credit Portfolio" sheetId="9" r:id="rId5"/>
    <sheet name="Dynamics - Credit Portfolio" sheetId="24" r:id="rId6"/>
    <sheet name="Deposit Portfolio" sheetId="11" r:id="rId7"/>
    <sheet name="Dynamics - Deposit" sheetId="25" r:id="rId8"/>
    <sheet name="Balance Capital" sheetId="13" r:id="rId9"/>
    <sheet name="Dynamics  - Balance Capital" sheetId="26" r:id="rId10"/>
    <sheet name="Pure Profit" sheetId="15" r:id="rId11"/>
    <sheet name="Pure Operating Profit" sheetId="16" r:id="rId12"/>
    <sheet name="Interest Incomes" sheetId="17" r:id="rId13"/>
    <sheet name="Interest Expenses" sheetId="18" r:id="rId14"/>
    <sheet name="Non-Interest Incomes" sheetId="19" r:id="rId15"/>
    <sheet name="Non-Interest Expenses" sheetId="20" r:id="rId16"/>
    <sheet name="Reserve allocations" sheetId="21" r:id="rId17"/>
  </sheets>
  <calcPr calcId="162913"/>
</workbook>
</file>

<file path=xl/calcChain.xml><?xml version="1.0" encoding="utf-8"?>
<calcChain xmlns="http://schemas.openxmlformats.org/spreadsheetml/2006/main"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I2" i="13"/>
  <c r="H2" i="13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2" i="11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2" i="9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D8" i="21"/>
  <c r="D6" i="20"/>
  <c r="D16" i="20"/>
  <c r="D14" i="20"/>
  <c r="D9" i="20"/>
  <c r="D30" i="20"/>
  <c r="D17" i="20"/>
  <c r="D23" i="20"/>
  <c r="D9" i="19"/>
  <c r="D11" i="19"/>
  <c r="D14" i="19"/>
  <c r="D30" i="19"/>
  <c r="D22" i="19"/>
  <c r="D23" i="17"/>
  <c r="D29" i="17"/>
  <c r="D5" i="17"/>
  <c r="D27" i="17"/>
  <c r="D29" i="11"/>
  <c r="D2" i="11"/>
  <c r="I31" i="27" l="1"/>
  <c r="N29" i="27"/>
  <c r="I29" i="27"/>
  <c r="H28" i="27"/>
  <c r="L28" i="27"/>
  <c r="K28" i="27"/>
  <c r="L25" i="27" l="1"/>
  <c r="H25" i="27"/>
  <c r="H24" i="27"/>
  <c r="H21" i="27"/>
  <c r="I20" i="27"/>
  <c r="H19" i="27"/>
  <c r="L19" i="27"/>
  <c r="K19" i="27"/>
  <c r="I17" i="27"/>
  <c r="H16" i="27"/>
  <c r="L16" i="27"/>
  <c r="O16" i="27" s="1"/>
  <c r="H13" i="27" l="1"/>
  <c r="K13" i="27"/>
  <c r="H12" i="27"/>
  <c r="K12" i="27"/>
  <c r="L12" i="27"/>
  <c r="E10" i="27"/>
  <c r="E8" i="27"/>
  <c r="H7" i="27"/>
  <c r="L7" i="27"/>
  <c r="L5" i="27"/>
  <c r="K5" i="27"/>
  <c r="H3" i="27" l="1"/>
  <c r="M3" i="27"/>
  <c r="E10" i="22" l="1"/>
  <c r="H28" i="22"/>
  <c r="H15" i="22"/>
  <c r="L15" i="22"/>
  <c r="E8" i="22" l="1"/>
  <c r="H25" i="22"/>
  <c r="L25" i="22"/>
  <c r="H24" i="22"/>
  <c r="H21" i="22"/>
  <c r="H19" i="22"/>
  <c r="K19" i="22"/>
  <c r="L19" i="22"/>
  <c r="I19" i="22"/>
  <c r="H16" i="22"/>
  <c r="L16" i="22"/>
  <c r="H13" i="22"/>
  <c r="H12" i="22"/>
  <c r="L12" i="22"/>
  <c r="K12" i="22"/>
  <c r="N12" i="22"/>
  <c r="H5" i="22"/>
  <c r="L5" i="22"/>
  <c r="K5" i="22"/>
  <c r="O5" i="22" s="1"/>
  <c r="K7" i="22" l="1"/>
  <c r="H7" i="22"/>
  <c r="L7" i="22"/>
  <c r="K4" i="22"/>
  <c r="H4" i="22"/>
  <c r="P31" i="22" l="1"/>
  <c r="O31" i="22"/>
  <c r="Q31" i="22" s="1"/>
  <c r="P30" i="22"/>
  <c r="O30" i="22"/>
  <c r="Q30" i="22" s="1"/>
  <c r="P29" i="22"/>
  <c r="O29" i="22"/>
  <c r="Q29" i="22" s="1"/>
  <c r="P28" i="22"/>
  <c r="O28" i="22"/>
  <c r="Q28" i="22" s="1"/>
  <c r="P27" i="22"/>
  <c r="O27" i="22"/>
  <c r="Q27" i="22" s="1"/>
  <c r="P26" i="22"/>
  <c r="O26" i="22"/>
  <c r="Q26" i="22" s="1"/>
  <c r="P25" i="22"/>
  <c r="O25" i="22"/>
  <c r="P24" i="22"/>
  <c r="O24" i="22"/>
  <c r="Q24" i="22" s="1"/>
  <c r="P23" i="22"/>
  <c r="O23" i="22"/>
  <c r="Q23" i="22" s="1"/>
  <c r="P22" i="22"/>
  <c r="O22" i="22"/>
  <c r="Q22" i="22" s="1"/>
  <c r="P21" i="22"/>
  <c r="O21" i="22"/>
  <c r="Q21" i="22" s="1"/>
  <c r="P20" i="22"/>
  <c r="O20" i="22"/>
  <c r="Q20" i="22" s="1"/>
  <c r="P19" i="22"/>
  <c r="O19" i="22"/>
  <c r="Q19" i="22" s="1"/>
  <c r="P18" i="22"/>
  <c r="O18" i="22"/>
  <c r="Q18" i="22" s="1"/>
  <c r="P17" i="22"/>
  <c r="O17" i="22"/>
  <c r="Q17" i="22" s="1"/>
  <c r="O16" i="22"/>
  <c r="Q16" i="22" s="1"/>
  <c r="P15" i="22"/>
  <c r="O15" i="22"/>
  <c r="Q15" i="22" s="1"/>
  <c r="P14" i="22"/>
  <c r="O14" i="22"/>
  <c r="Q14" i="22" s="1"/>
  <c r="O13" i="22"/>
  <c r="Q13" i="22" s="1"/>
  <c r="P13" i="22"/>
  <c r="P12" i="22"/>
  <c r="O12" i="22"/>
  <c r="Q12" i="22" s="1"/>
  <c r="P11" i="22"/>
  <c r="O11" i="22"/>
  <c r="Q11" i="22" s="1"/>
  <c r="P10" i="22"/>
  <c r="O10" i="22"/>
  <c r="Q10" i="22" s="1"/>
  <c r="P9" i="22"/>
  <c r="O9" i="22"/>
  <c r="Q9" i="22" s="1"/>
  <c r="P8" i="22"/>
  <c r="O8" i="22"/>
  <c r="Q8" i="22" s="1"/>
  <c r="P7" i="22"/>
  <c r="O7" i="22"/>
  <c r="Q7" i="22" s="1"/>
  <c r="P6" i="22"/>
  <c r="O6" i="22"/>
  <c r="Q6" i="22" s="1"/>
  <c r="Q5" i="22"/>
  <c r="P5" i="22"/>
  <c r="P4" i="22"/>
  <c r="O4" i="22"/>
  <c r="Q4" i="22" s="1"/>
  <c r="P3" i="22"/>
  <c r="O3" i="22"/>
  <c r="Q3" i="22" s="1"/>
  <c r="P2" i="22"/>
  <c r="O2" i="22"/>
  <c r="Q2" i="22" s="1"/>
  <c r="Q25" i="22" l="1"/>
  <c r="P16" i="22"/>
  <c r="O7" i="27" l="1"/>
  <c r="O15" i="27" l="1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2" i="27" l="1"/>
  <c r="O3" i="27"/>
  <c r="O4" i="27"/>
  <c r="O5" i="27"/>
  <c r="H5" i="27" s="1"/>
  <c r="O6" i="27"/>
  <c r="O8" i="27"/>
  <c r="O9" i="27"/>
  <c r="O10" i="27"/>
  <c r="O11" i="27"/>
  <c r="O12" i="27"/>
  <c r="O13" i="27"/>
  <c r="O14" i="27"/>
</calcChain>
</file>

<file path=xl/sharedStrings.xml><?xml version="1.0" encoding="utf-8"?>
<sst xmlns="http://schemas.openxmlformats.org/spreadsheetml/2006/main" count="609" uniqueCount="57">
  <si>
    <t>AccessBank QSC</t>
  </si>
  <si>
    <t>AFB Bank ASC</t>
  </si>
  <si>
    <t>AGBank ASC</t>
  </si>
  <si>
    <t>Amrahbank ASC</t>
  </si>
  <si>
    <t>AtaBank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</si>
  <si>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</si>
  <si>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</si>
  <si>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</si>
  <si>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</si>
  <si>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</si>
  <si>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</si>
  <si>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</si>
  <si>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</si>
  <si>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</si>
  <si>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</si>
  <si>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</si>
  <si>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NBCBank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</si>
  <si>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</si>
  <si>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</si>
  <si>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</si>
  <si>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</si>
  <si>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</si>
  <si>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</si>
  <si>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</si>
  <si>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</si>
  <si>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</si>
  <si>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 of  Baku ASC</t>
  </si>
  <si>
    <t>Nikoil Bank İKB ASC</t>
  </si>
  <si>
    <t>Ziraat Bank Azərbaycan ASC</t>
  </si>
  <si>
    <t>=</t>
  </si>
  <si>
    <t>Mənfəət vergisi</t>
  </si>
  <si>
    <t>XƏM düstur</t>
  </si>
  <si>
    <t>Sütun1</t>
  </si>
  <si>
    <t>Sütun2</t>
  </si>
  <si>
    <t>Premium Bank ASC</t>
  </si>
  <si>
    <t>NBCBank ASC*</t>
  </si>
  <si>
    <t>Bank of Baku ASC</t>
  </si>
  <si>
    <t xml:space="preserve">* NBC Bank ASC-nin 2018-ci ilin sonuna fiziki və hüquqi şəxslər üzrə (maliyyə müəssisələri istisna olmaqla) faiz xərcləri 2 444 381 manat təşkil edir. </t>
  </si>
  <si>
    <t>Number</t>
  </si>
  <si>
    <t>Banks</t>
  </si>
  <si>
    <t>Assets
(mln. manats)</t>
  </si>
  <si>
    <t>Deposit Portfolio 
(mln. manat)</t>
  </si>
  <si>
    <t>Balance Capital 
(mln. manats)</t>
  </si>
  <si>
    <t>Pure Profit
 (mln. manats)</t>
  </si>
  <si>
    <t>Pure Operating Profit 
(mln. manats)</t>
  </si>
  <si>
    <t>Non-interest  incomes 
(mln. manats)</t>
  </si>
  <si>
    <t>Interest incomes
 (mln. manats)</t>
  </si>
  <si>
    <t>Non-interest expenses
(mln. manats)</t>
  </si>
  <si>
    <t>Interest expenses
 (mln. manats)</t>
  </si>
  <si>
    <t>Reserves allocations for be paid of possible losses on assets
(mln. manats)</t>
  </si>
  <si>
    <t xml:space="preserve">   Total Credits     (mln manats)</t>
  </si>
  <si>
    <t>Pure credit</t>
  </si>
  <si>
    <t>IVQ/2018</t>
  </si>
  <si>
    <t>IQ/2019</t>
  </si>
  <si>
    <t>IQ/2019
Relative dynamics</t>
  </si>
  <si>
    <t>IQ/2019
Definitely dynamics</t>
  </si>
  <si>
    <t>Pure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</si>
</sst>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164" fontId="0" fillId="0" borderId="0" xfId="0" applyNumberFormat="1" applyFill="1"/>
    <xf numFmtId="0" fontId="1" fillId="2" borderId="0" xfId="0" applyFont="1" applyFill="1"/>
    <xf numFmtId="164" fontId="0" fillId="3" borderId="0" xfId="0" applyNumberFormat="1" applyFill="1"/>
    <xf numFmtId="0" fontId="0" fillId="3" borderId="0" xfId="0" applyFill="1"/>
    <xf numFmtId="0" fontId="1" fillId="0" borderId="1" xfId="0" applyFont="1" applyBorder="1"/>
    <xf numFmtId="165" fontId="0" fillId="0" borderId="0" xfId="1" applyNumberFormat="1" applyFont="1"/>
    <xf numFmtId="9" fontId="0" fillId="0" borderId="0" xfId="1" applyFont="1"/>
    <xf numFmtId="0" fontId="0" fillId="2" borderId="0" xfId="0" applyFill="1"/>
    <xf numFmtId="2" fontId="0" fillId="0" borderId="1" xfId="1" applyNumberFormat="1" applyFont="1" applyBorder="1"/>
    <xf numFmtId="164" fontId="0" fillId="5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2" fontId="0" fillId="0" borderId="1" xfId="1" applyNumberFormat="1" applyFont="1" applyBorder="1"/>
    <xf numFmtId="4" fontId="0" fillId="0" borderId="0" xfId="2" applyNumberFormat="1" applyFont="1"/>
    <xf numFmtId="165" fontId="4" fillId="0" borderId="1" xfId="1" applyNumberFormat="1" applyFont="1" applyBorder="1"/>
    <xf numFmtId="164" fontId="4" fillId="0" borderId="0" xfId="0" applyNumberFormat="1" applyFont="1"/>
    <xf numFmtId="0" fontId="5" fillId="0" borderId="1" xfId="0" applyFont="1" applyBorder="1"/>
    <xf numFmtId="0" fontId="0" fillId="0" borderId="0" xfId="0" applyFill="1"/>
    <xf numFmtId="165" fontId="0" fillId="0" borderId="0" xfId="1" applyNumberFormat="1" applyFont="1" applyBorder="1"/>
    <xf numFmtId="164" fontId="0" fillId="0" borderId="0" xfId="0" applyNumberFormat="1" applyBorder="1"/>
    <xf numFmtId="164" fontId="0" fillId="0" borderId="0" xfId="0" applyNumberFormat="1" applyFill="1" applyAlignment="1">
      <alignment horizontal="right"/>
    </xf>
    <xf numFmtId="164" fontId="0" fillId="0" borderId="1" xfId="1" applyNumberFormat="1" applyFont="1" applyBorder="1"/>
    <xf numFmtId="164" fontId="0" fillId="6" borderId="0" xfId="0" applyNumberFormat="1" applyFill="1"/>
    <xf numFmtId="0" fontId="7" fillId="0" borderId="0" xfId="0" applyFont="1" applyFill="1"/>
    <xf numFmtId="164" fontId="0" fillId="0" borderId="1" xfId="0" applyNumberFormat="1" applyBorder="1"/>
    <xf numFmtId="165" fontId="4" fillId="0" borderId="0" xfId="1" applyNumberFormat="1" applyFont="1" applyBorder="1"/>
    <xf numFmtId="164" fontId="6" fillId="0" borderId="0" xfId="1" applyNumberFormat="1" applyFont="1" applyBorder="1"/>
    <xf numFmtId="166" fontId="0" fillId="0" borderId="0" xfId="0" applyNumberFormat="1"/>
    <xf numFmtId="167" fontId="0" fillId="5" borderId="0" xfId="0" applyNumberFormat="1" applyFill="1"/>
    <xf numFmtId="167" fontId="0" fillId="0" borderId="0" xfId="0" applyNumberFormat="1"/>
    <xf numFmtId="164" fontId="0" fillId="0" borderId="1" xfId="0" applyNumberFormat="1" applyFont="1" applyBorder="1"/>
    <xf numFmtId="164" fontId="0" fillId="0" borderId="2" xfId="0" applyNumberFormat="1" applyFont="1" applyBorder="1"/>
    <xf numFmtId="0" fontId="3" fillId="4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7" borderId="0" xfId="0" applyNumberFormat="1" applyFill="1"/>
    <xf numFmtId="1" fontId="0" fillId="0" borderId="0" xfId="0" applyNumberFormat="1" applyFill="1"/>
    <xf numFmtId="164" fontId="0" fillId="2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2" borderId="0" xfId="0" applyNumberFormat="1" applyFill="1"/>
    <xf numFmtId="164" fontId="8" fillId="2" borderId="0" xfId="0" applyNumberFormat="1" applyFont="1" applyFill="1"/>
    <xf numFmtId="164" fontId="0" fillId="2" borderId="0" xfId="0" applyNumberFormat="1" applyFill="1" applyAlignment="1">
      <alignment horizontal="right" vertical="top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1" fontId="0" fillId="2" borderId="0" xfId="0" applyNumberFormat="1" applyFill="1"/>
    <xf numFmtId="166" fontId="0" fillId="2" borderId="0" xfId="0" applyNumberFormat="1" applyFill="1" applyAlignment="1">
      <alignment horizontal="right"/>
    </xf>
    <xf numFmtId="166" fontId="0" fillId="2" borderId="0" xfId="0" applyNumberFormat="1" applyFill="1"/>
    <xf numFmtId="0" fontId="0" fillId="0" borderId="0" xfId="0" applyAlignment="1">
      <alignment horizontal="left" vertical="top"/>
    </xf>
  </cellXfs>
  <cellStyles count="3">
    <cellStyle name="Comma" xfId="2" builtinId="3"/>
    <cellStyle name="Normal" xfId="0" builtinId="0"/>
    <cellStyle name="Percent" xfId="1" builtinId="5"/>
  </cellStyles>
  <dxfs count="99"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4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4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4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4" formatCode="0.0"/>
      <fill>
        <patternFill patternType="solid">
          <fgColor indexed="64"/>
          <bgColor theme="0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4" formatCode="0.0"/>
    </dxf>
    <dxf>
      <numFmt numFmtId="164" formatCode="0.0"/>
      <fill>
        <patternFill patternType="solid">
          <fgColor indexed="64"/>
          <bgColor theme="4" tint="0.79998168889431442"/>
        </patternFill>
      </fill>
    </dxf>
    <dxf>
      <numFmt numFmtId="164" formatCode="0.0"/>
      <fill>
        <patternFill patternType="solid">
          <fgColor indexed="64"/>
          <bgColor theme="4" tint="0.7999816888943144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4" formatCode="0.0"/>
      <fill>
        <patternFill patternType="solid">
          <fgColor indexed="64"/>
          <bgColor theme="4" tint="0.79998168889431442"/>
        </patternFill>
      </fill>
    </dxf>
    <dxf>
      <numFmt numFmtId="164" formatCode="0.0"/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  <fill>
        <patternFill>
          <fgColor indexed="64"/>
          <bgColor theme="0"/>
        </patternFill>
      </fill>
    </dxf>
    <dxf>
      <numFmt numFmtId="164" formatCode="0.0"/>
    </dxf>
    <dxf>
      <numFmt numFmtId="164" formatCode="0.0"/>
      <fill>
        <patternFill>
          <fgColor indexed="64"/>
          <bgColor theme="0"/>
        </patternFill>
      </fill>
    </dxf>
    <dxf>
      <font>
        <b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2572" displayName="Table2572" ref="A1:O31" totalsRowShown="0">
  <autoFilter ref="A1:O31"/>
  <sortState ref="A2:Q31">
    <sortCondition ref="A1:A31"/>
  </sortState>
  <tableColumns count="15">
    <tableColumn id="1" name="Number" dataDxfId="98"/>
    <tableColumn id="2" name="Banks" dataDxfId="97"/>
    <tableColumn id="3" name="Assets_x000a_(mln. manats)" dataDxfId="96"/>
    <tableColumn id="4" name="   Total Credits     (mln manats)" dataDxfId="95"/>
    <tableColumn id="5" name="Deposit Portfolio _x000a_(mln. manat)" dataDxfId="94"/>
    <tableColumn id="6" name="Balance Capital _x000a_(mln. manats)" dataDxfId="93"/>
    <tableColumn id="7" name="Pure Profit_x000a_ (mln. manats)" dataDxfId="92"/>
    <tableColumn id="8" name="Pure Operating Profit _x000a_(mln. manats)" dataDxfId="91"/>
    <tableColumn id="9" name="Interest incomes_x000a_ (mln. manats)" dataDxfId="90"/>
    <tableColumn id="10" name="Interest expenses_x000a_ (mln. manats)" dataDxfId="89"/>
    <tableColumn id="11" name="Non-interest  incomes _x000a_(mln. manats)" dataDxfId="88"/>
    <tableColumn id="12" name="Non-interest expenses_x000a_(mln. manats)" dataDxfId="87"/>
    <tableColumn id="13" name="Reserves allocations for be paid of possible losses on assets_x000a_(mln. manats)" dataDxfId="86"/>
    <tableColumn id="14" name="Mənfəət vergisi" dataDxfId="85"/>
    <tableColumn id="15" name="XƏM düstur" dataDxfId="84">
      <calculatedColumnFormula>Table2572[[#This Row],[Interest incomes
 (mln. manats)]]+Table2572[[#This Row],[Non-interest  incomes 
(mln. manats)]]-Table2572[[#This Row],[Interest expenses
 (mln. manats)]]-Table2572[[#This Row],[Non-interest expenses
(mln. manats)]]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1:D31" totalsRowShown="0" headerRowDxfId="33" tableBorderDxfId="32">
  <autoFilter ref="A1:D31"/>
  <sortState ref="A2:D31">
    <sortCondition descending="1" ref="C1:C31"/>
  </sortState>
  <tableColumns count="4">
    <tableColumn id="1" name="Number" dataDxfId="31"/>
    <tableColumn id="2" name="Banks" dataDxfId="30"/>
    <tableColumn id="5" name="IQ/2019_x000a_Relative dynamics" dataDxfId="29"/>
    <tableColumn id="6" name="IQ/2019_x000a_Definitely dynamics" dataDxfId="28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2" name="Table41113141516181923" displayName="Table41113141516181923" ref="A1:D31" totalsRowShown="0">
  <autoFilter ref="A1:D31"/>
  <sortState ref="A2:D31">
    <sortCondition descending="1" ref="D1:D31"/>
  </sortState>
  <tableColumns count="4">
    <tableColumn id="1" name="Number" dataDxfId="27"/>
    <tableColumn id="2" name="Banks" dataDxfId="26"/>
    <tableColumn id="3" name="IVQ/2018" dataDxfId="25"/>
    <tableColumn id="7" name="IQ/2019" dataDxfId="24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21" name="Table41113141516181922" displayName="Table41113141516181922" ref="A1:D31" totalsRowShown="0">
  <autoFilter ref="A1:D31"/>
  <sortState ref="A2:D31">
    <sortCondition descending="1" ref="D1:D31"/>
  </sortState>
  <tableColumns count="4">
    <tableColumn id="1" name="Number" dataDxfId="23"/>
    <tableColumn id="2" name="Banks" dataDxfId="22"/>
    <tableColumn id="7" name="IVQ/2018" dataDxfId="21"/>
    <tableColumn id="5" name="IQ/2019" dataDxfId="20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0" name="Table41113141516181921" displayName="Table41113141516181921" ref="A1:D31" totalsRowShown="0">
  <autoFilter ref="A1:D31"/>
  <sortState ref="A2:D31">
    <sortCondition descending="1" ref="D1:D31"/>
  </sortState>
  <tableColumns count="4">
    <tableColumn id="1" name="Number" dataDxfId="19"/>
    <tableColumn id="2" name="Banks" dataDxfId="18"/>
    <tableColumn id="3" name="IVQ/2018" dataDxfId="17"/>
    <tableColumn id="7" name="IQ/2019" dataDxfId="16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8" name="Table41113141516181919" displayName="Table41113141516181919" ref="A1:D31" totalsRowShown="0">
  <autoFilter ref="A1:D31"/>
  <sortState ref="A2:D31">
    <sortCondition descending="1" ref="D1:D31"/>
  </sortState>
  <tableColumns count="4">
    <tableColumn id="1" name="Number" dataDxfId="15"/>
    <tableColumn id="2" name="Banks" dataDxfId="14"/>
    <tableColumn id="7" name="IVQ/2018" dataDxfId="13"/>
    <tableColumn id="4" name="IQ/2019" dataDxfId="12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2" name="Table41113141516181913" displayName="Table41113141516181913" ref="A1:D31" totalsRowShown="0">
  <autoFilter ref="A1:D31"/>
  <sortState ref="A2:D31">
    <sortCondition descending="1" ref="D1:D31"/>
  </sortState>
  <tableColumns count="4">
    <tableColumn id="1" name="Number" dataDxfId="11"/>
    <tableColumn id="2" name="Banks" dataDxfId="10"/>
    <tableColumn id="3" name="IVQ/2018" dataDxfId="9"/>
    <tableColumn id="7" name="IQ/2019" dataDxfId="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0" name="Table41113141516181911" displayName="Table41113141516181911" ref="A1:D31" totalsRowShown="0">
  <autoFilter ref="A1:D31"/>
  <sortState ref="A2:D31">
    <sortCondition descending="1" ref="D1:D31"/>
  </sortState>
  <tableColumns count="4">
    <tableColumn id="1" name="Number" dataDxfId="7"/>
    <tableColumn id="2" name="Banks" dataDxfId="6"/>
    <tableColumn id="7" name="IVQ/2018" dataDxfId="5"/>
    <tableColumn id="4" name="IQ/2019" dataDxfId="4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9" name="Table411131415161819" displayName="Table411131415161819" ref="A1:D31" totalsRowShown="0">
  <autoFilter ref="A1:D31"/>
  <sortState ref="A2:D31">
    <sortCondition descending="1" ref="D1:D31"/>
  </sortState>
  <tableColumns count="4">
    <tableColumn id="1" name="Number" dataDxfId="3"/>
    <tableColumn id="2" name="Banks" dataDxfId="2"/>
    <tableColumn id="7" name="IVQ/2018" dataDxfId="1"/>
    <tableColumn id="4" name="IQ/2019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5723" displayName="Table25723" ref="A1:Q31" totalsRowShown="0">
  <autoFilter ref="A1:Q31"/>
  <sortState ref="A2:Q31">
    <sortCondition ref="A1:A31"/>
  </sortState>
  <tableColumns count="17">
    <tableColumn id="1" name="Number" dataDxfId="83"/>
    <tableColumn id="2" name="Banks" dataDxfId="82"/>
    <tableColumn id="3" name="Assets_x000a_(mln. manats)" dataDxfId="81"/>
    <tableColumn id="4" name="   Total Credits     (mln manats)" dataDxfId="80"/>
    <tableColumn id="5" name="Deposit Portfolio _x000a_(mln. manat)" dataDxfId="79"/>
    <tableColumn id="6" name="Balance Capital _x000a_(mln. manats)" dataDxfId="78"/>
    <tableColumn id="7" name="Pure Profit_x000a_ (mln. manats)" dataDxfId="77"/>
    <tableColumn id="8" name="Pure Operating Profit _x000a_(mln. manats)" dataDxfId="76"/>
    <tableColumn id="9" name="Interest incomes_x000a_ (mln. manats)" dataDxfId="75"/>
    <tableColumn id="10" name="Interest expenses_x000a_ (mln. manats)" dataDxfId="74"/>
    <tableColumn id="11" name="Non-interest  incomes _x000a_(mln. manats)" dataDxfId="73"/>
    <tableColumn id="12" name="Non-interest expenses_x000a_(mln. manats)" dataDxfId="72"/>
    <tableColumn id="13" name="Reserves allocations for be paid of possible losses on assets_x000a_(mln. manats)" dataDxfId="71"/>
    <tableColumn id="14" name="Mənfəət vergisi" dataDxfId="70"/>
    <tableColumn id="15" name="XƏM düstur" dataDxfId="69">
      <calculatedColumnFormula>Table25723[[#This Row],[Interest incomes
 (mln. manats)]]+Table25723[[#This Row],[Non-interest  incomes 
(mln. manats)]]-Table25723[[#This Row],[Interest expenses
 (mln. manats)]]-Table25723[[#This Row],[Non-interest expenses
(mln. manats)]]</calculatedColumnFormula>
    </tableColumn>
    <tableColumn id="16" name="Sütun1" dataDxfId="68">
      <calculatedColumnFormula>Table25723[[#This Row],[Pure Profit
 (mln. manats)]]-Table25723[[#This Row],[Pure Operating Profit 
(mln. manats)]]+Table25723[[#This Row],[Reserves allocations for be paid of possible losses on assets
(mln. manats)]]+Table25723[[#This Row],[Mənfəət vergisi]]</calculatedColumnFormula>
    </tableColumn>
    <tableColumn id="17" name="Sütun2" dataDxfId="67">
      <calculatedColumnFormula>Table25723[[#This Row],[Pure Operating Profit 
(mln. manats)]]-Table25723[[#This Row],[XƏM düstur]]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2:D32" totalsRowShown="0">
  <autoFilter ref="A2:D32"/>
  <sortState ref="A3:D32">
    <sortCondition descending="1" ref="D2:D32"/>
  </sortState>
  <tableColumns count="4">
    <tableColumn id="1" name="Number" dataDxfId="66"/>
    <tableColumn id="2" name="Banks" dataDxfId="65"/>
    <tableColumn id="3" name="IVQ/2018" dataDxfId="64"/>
    <tableColumn id="7" name="IQ/2019" dataDxfId="63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31" totalsRowShown="0" headerRowDxfId="62" tableBorderDxfId="61">
  <autoFilter ref="A1:D31"/>
  <sortState ref="A2:D31">
    <sortCondition descending="1" ref="C1:C31"/>
  </sortState>
  <tableColumns count="4">
    <tableColumn id="1" name="Number" dataDxfId="60"/>
    <tableColumn id="2" name="Banks" dataDxfId="59"/>
    <tableColumn id="3" name="IQ/2019_x000a_Relative dynamics" dataDxfId="58"/>
    <tableColumn id="4" name="IQ/2019_x000a_Definitely dynamics" dataDxfId="5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31" totalsRowShown="0">
  <autoFilter ref="A1:D31"/>
  <sortState ref="A2:D31">
    <sortCondition descending="1" ref="D1:D31"/>
  </sortState>
  <tableColumns count="4">
    <tableColumn id="1" name="Number" dataDxfId="56"/>
    <tableColumn id="2" name="Banks" dataDxfId="55"/>
    <tableColumn id="3" name="IVQ/2018" dataDxfId="54"/>
    <tableColumn id="7" name="IQ/2019" dataDxfId="5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0" name="Table30" displayName="Table30" ref="A1:D31" totalsRowShown="0" headerRowDxfId="52" tableBorderDxfId="51">
  <autoFilter ref="A1:D31"/>
  <sortState ref="A2:D31">
    <sortCondition descending="1" ref="C1:C31"/>
  </sortState>
  <tableColumns count="4">
    <tableColumn id="1" name="Number" dataDxfId="50"/>
    <tableColumn id="2" name="Banks" dataDxfId="49"/>
    <tableColumn id="3" name="IQ/2019_x000a_Relative dynamics" dataDxfId="48"/>
    <tableColumn id="4" name="IQ/2019_x000a_Definitely dynamics" dataDxfId="47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25" name="Table41113141516181926" displayName="Table41113141516181926" ref="A1:D32" totalsRowShown="0">
  <autoFilter ref="A1:D32"/>
  <sortState ref="A2:D32">
    <sortCondition descending="1" ref="D1:D32"/>
  </sortState>
  <tableColumns count="4">
    <tableColumn id="1" name="Number"/>
    <tableColumn id="2" name="Banks" dataDxfId="46"/>
    <tableColumn id="7" name="IVQ/2018" dataDxfId="45"/>
    <tableColumn id="4" name="IQ/2019" dataDxfId="44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31" name="Table31" displayName="Table31" ref="A1:D31" totalsRowShown="0" headerRowDxfId="43" tableBorderDxfId="42">
  <autoFilter ref="A1:D31"/>
  <sortState ref="A2:D31">
    <sortCondition descending="1" ref="C1:C31"/>
  </sortState>
  <tableColumns count="4">
    <tableColumn id="1" name="Number" dataDxfId="41"/>
    <tableColumn id="2" name="Banks" dataDxfId="40"/>
    <tableColumn id="5" name="IQ/2019_x000a_Relative dynamics" dataDxfId="39"/>
    <tableColumn id="6" name="IQ/2019_x000a_Definitely dynamics" dataDxfId="38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3" name="Table41113141516181924" displayName="Table41113141516181924" ref="A1:D31" totalsRowShown="0">
  <autoFilter ref="A1:D31"/>
  <sortState ref="A2:D31">
    <sortCondition descending="1" ref="D1:D31"/>
  </sortState>
  <tableColumns count="4">
    <tableColumn id="1" name="Number" dataDxfId="37"/>
    <tableColumn id="2" name="Banks" dataDxfId="36"/>
    <tableColumn id="7" name="IVQ/2018" dataDxfId="35"/>
    <tableColumn id="4" name="IQ/2019" dataDxfId="3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4" zoomScaleNormal="84" workbookViewId="0">
      <pane xSplit="2" ySplit="1" topLeftCell="C5" activePane="bottomRight" state="frozen"/>
      <selection activeCell="C14" sqref="C14"/>
      <selection pane="topRight" activeCell="C14" sqref="C14"/>
      <selection pane="bottomLeft" activeCell="C14" sqref="C14"/>
      <selection pane="bottomRight" sqref="A1:B1"/>
    </sheetView>
  </sheetViews>
  <sheetFormatPr defaultRowHeight="14.4" x14ac:dyDescent="0.3"/>
  <cols>
    <col min="2" max="2" width="29" customWidth="1"/>
    <col min="3" max="3" width="19.33203125" customWidth="1"/>
    <col min="4" max="4" width="17.33203125" customWidth="1"/>
    <col min="5" max="5" width="17.88671875" customWidth="1"/>
    <col min="6" max="6" width="16.33203125" customWidth="1"/>
    <col min="7" max="7" width="13.5546875" customWidth="1"/>
    <col min="8" max="8" width="16.33203125" customWidth="1"/>
    <col min="9" max="9" width="19" customWidth="1"/>
    <col min="10" max="10" width="12.109375" customWidth="1"/>
    <col min="11" max="11" width="12.6640625" customWidth="1"/>
    <col min="12" max="12" width="13.88671875" customWidth="1"/>
    <col min="13" max="13" width="16.109375" customWidth="1"/>
    <col min="14" max="14" width="17.5546875" hidden="1" customWidth="1"/>
    <col min="15" max="15" width="13.88671875" hidden="1" customWidth="1"/>
  </cols>
  <sheetData>
    <row r="1" spans="1:15" ht="47.25" customHeight="1" x14ac:dyDescent="0.3">
      <c r="A1" s="16" t="s">
        <v>38</v>
      </c>
      <c r="B1" s="16" t="s">
        <v>39</v>
      </c>
      <c r="C1" s="17" t="s">
        <v>40</v>
      </c>
      <c r="D1" s="17" t="s">
        <v>50</v>
      </c>
      <c r="E1" s="17" t="s">
        <v>41</v>
      </c>
      <c r="F1" s="17" t="s">
        <v>42</v>
      </c>
      <c r="G1" s="17" t="s">
        <v>43</v>
      </c>
      <c r="H1" s="17" t="s">
        <v>44</v>
      </c>
      <c r="I1" s="17" t="s">
        <v>46</v>
      </c>
      <c r="J1" s="17" t="s">
        <v>48</v>
      </c>
      <c r="K1" s="17" t="s">
        <v>45</v>
      </c>
      <c r="L1" s="17" t="s">
        <v>47</v>
      </c>
      <c r="M1" s="17" t="s">
        <v>49</v>
      </c>
      <c r="N1" t="s">
        <v>30</v>
      </c>
      <c r="O1" t="s">
        <v>31</v>
      </c>
    </row>
    <row r="2" spans="1:15" x14ac:dyDescent="0.3">
      <c r="A2" s="4">
        <v>1</v>
      </c>
      <c r="B2" s="6" t="s">
        <v>0</v>
      </c>
      <c r="C2" s="48">
        <v>800.13400000000001</v>
      </c>
      <c r="D2" s="7">
        <v>470.83</v>
      </c>
      <c r="E2" s="48">
        <v>570.11199999999997</v>
      </c>
      <c r="F2" s="48">
        <v>97.727000000000004</v>
      </c>
      <c r="G2" s="48">
        <v>-74.599999999999994</v>
      </c>
      <c r="H2" s="48">
        <v>17.338999999999999</v>
      </c>
      <c r="I2" s="48">
        <v>22.969000000000001</v>
      </c>
      <c r="J2" s="48">
        <v>12.776999999999999</v>
      </c>
      <c r="K2" s="48">
        <v>22.388000000000002</v>
      </c>
      <c r="L2" s="48">
        <v>15.241</v>
      </c>
      <c r="M2" s="48">
        <v>91.938999999999993</v>
      </c>
      <c r="N2" s="2"/>
      <c r="O2" s="14">
        <f>Table2572[[#This Row],[Interest incomes
 (mln. manats)]]+Table2572[[#This Row],[Non-interest  incomes 
(mln. manats)]]-Table2572[[#This Row],[Interest expenses
 (mln. manats)]]-Table2572[[#This Row],[Non-interest expenses
(mln. manats)]]</f>
        <v>17.338999999999999</v>
      </c>
    </row>
    <row r="3" spans="1:15" x14ac:dyDescent="0.3">
      <c r="A3" s="4">
        <v>2</v>
      </c>
      <c r="B3" s="6" t="s">
        <v>1</v>
      </c>
      <c r="C3" s="46">
        <v>373.53064000000001</v>
      </c>
      <c r="D3" s="30">
        <v>206.90199000000001</v>
      </c>
      <c r="E3" s="46">
        <v>161.06896</v>
      </c>
      <c r="F3" s="46">
        <v>88.050380000000004</v>
      </c>
      <c r="G3" s="46">
        <v>0.11065</v>
      </c>
      <c r="H3" s="46">
        <f>2.13862+2.10525</f>
        <v>4.2438699999999994</v>
      </c>
      <c r="I3" s="46">
        <v>7.3568899999999999</v>
      </c>
      <c r="J3" s="46">
        <v>0.56091999999999997</v>
      </c>
      <c r="K3" s="46">
        <v>2.3299300000000001</v>
      </c>
      <c r="L3" s="46">
        <v>4.8820199999999998</v>
      </c>
      <c r="M3" s="46">
        <f>2.02798+2.10525</f>
        <v>4.1332299999999993</v>
      </c>
      <c r="N3" s="2"/>
      <c r="O3" s="14">
        <f>Table2572[[#This Row],[Interest incomes
 (mln. manats)]]+Table2572[[#This Row],[Non-interest  incomes 
(mln. manats)]]-Table2572[[#This Row],[Interest expenses
 (mln. manats)]]-Table2572[[#This Row],[Non-interest expenses
(mln. manats)]]</f>
        <v>4.2438800000000017</v>
      </c>
    </row>
    <row r="4" spans="1:15" x14ac:dyDescent="0.3">
      <c r="A4" s="33">
        <v>3</v>
      </c>
      <c r="B4" s="6" t="s">
        <v>2</v>
      </c>
      <c r="C4" s="48">
        <v>495.16978999999998</v>
      </c>
      <c r="D4" s="5">
        <v>247.97978000000001</v>
      </c>
      <c r="E4" s="48">
        <v>221.17214999999999</v>
      </c>
      <c r="F4" s="48">
        <v>51.45317</v>
      </c>
      <c r="G4" s="48">
        <v>-0.53136000000000005</v>
      </c>
      <c r="H4" s="48">
        <v>-0.88614000000000004</v>
      </c>
      <c r="I4" s="48">
        <v>3.5100899999999999</v>
      </c>
      <c r="J4" s="48">
        <v>3.31426</v>
      </c>
      <c r="K4" s="48">
        <v>8.42788</v>
      </c>
      <c r="L4" s="48">
        <v>8.5077400000000001</v>
      </c>
      <c r="M4" s="50">
        <v>-0.43791000000000002</v>
      </c>
      <c r="N4" s="2">
        <v>8.3129999999999996E-2</v>
      </c>
      <c r="O4" s="14">
        <f>Table2572[[#This Row],[Interest incomes
 (mln. manats)]]+Table2572[[#This Row],[Non-interest  incomes 
(mln. manats)]]-Table2572[[#This Row],[Interest expenses
 (mln. manats)]]-Table2572[[#This Row],[Non-interest expenses
(mln. manats)]]</f>
        <v>0.11596999999999902</v>
      </c>
    </row>
    <row r="5" spans="1:15" x14ac:dyDescent="0.3">
      <c r="A5" s="4">
        <v>4</v>
      </c>
      <c r="B5" s="4" t="s">
        <v>3</v>
      </c>
      <c r="C5" s="48">
        <v>202.12155899999999</v>
      </c>
      <c r="D5" s="7">
        <v>107.45844</v>
      </c>
      <c r="E5" s="48">
        <v>165.29937200000001</v>
      </c>
      <c r="F5" s="48">
        <v>17.828610000000001</v>
      </c>
      <c r="G5" s="48">
        <v>-1.694556</v>
      </c>
      <c r="H5" s="48">
        <f>Table2572[[#This Row],[XƏM düstur]]</f>
        <v>-2.0303261000000004</v>
      </c>
      <c r="I5" s="48">
        <v>3.0309282099999999</v>
      </c>
      <c r="J5" s="48">
        <v>3.0175359500000001</v>
      </c>
      <c r="K5" s="48">
        <f>0.46718669+0.76425916+0.01083974</f>
        <v>1.2422855900000001</v>
      </c>
      <c r="L5" s="48">
        <f>0.28122795+3.004776</f>
        <v>3.28600395</v>
      </c>
      <c r="M5" s="46">
        <v>-0.33576992</v>
      </c>
      <c r="N5" s="2"/>
      <c r="O5" s="14">
        <f>Table2572[[#This Row],[Interest incomes
 (mln. manats)]]+Table2572[[#This Row],[Non-interest  incomes 
(mln. manats)]]-Table2572[[#This Row],[Interest expenses
 (mln. manats)]]-Table2572[[#This Row],[Non-interest expenses
(mln. manats)]]</f>
        <v>-2.0303261000000004</v>
      </c>
    </row>
    <row r="6" spans="1:15" x14ac:dyDescent="0.3">
      <c r="A6" s="4">
        <v>5</v>
      </c>
      <c r="B6" s="4" t="s">
        <v>4</v>
      </c>
      <c r="C6" s="46">
        <v>579.22342000000003</v>
      </c>
      <c r="D6" s="30">
        <v>421.49599000000001</v>
      </c>
      <c r="E6" s="46">
        <v>302.32637</v>
      </c>
      <c r="F6" s="46">
        <v>143.33033</v>
      </c>
      <c r="G6" s="46">
        <v>0.12687999999999999</v>
      </c>
      <c r="H6" s="46">
        <v>-1.37338</v>
      </c>
      <c r="I6" s="46">
        <v>8.6270900000000008</v>
      </c>
      <c r="J6" s="46">
        <v>5.6204000000000001</v>
      </c>
      <c r="K6" s="46">
        <v>0.91710000000000003</v>
      </c>
      <c r="L6" s="46">
        <v>5.2971700000000004</v>
      </c>
      <c r="M6" s="46">
        <v>-1.5002599999999999</v>
      </c>
      <c r="N6" s="2"/>
      <c r="O6" s="14">
        <f>Table2572[[#This Row],[Interest incomes
 (mln. manats)]]+Table2572[[#This Row],[Non-interest  incomes 
(mln. manats)]]-Table2572[[#This Row],[Interest expenses
 (mln. manats)]]-Table2572[[#This Row],[Non-interest expenses
(mln. manats)]]</f>
        <v>-1.37338</v>
      </c>
    </row>
    <row r="7" spans="1:15" x14ac:dyDescent="0.3">
      <c r="A7" s="4">
        <v>6</v>
      </c>
      <c r="B7" s="4" t="s">
        <v>5</v>
      </c>
      <c r="C7" s="46">
        <v>330.16720299999997</v>
      </c>
      <c r="D7" s="30">
        <v>157.349075</v>
      </c>
      <c r="E7" s="46">
        <v>175.76778300000001</v>
      </c>
      <c r="F7" s="46">
        <v>53.858694</v>
      </c>
      <c r="G7" s="48">
        <v>0.39063999999999999</v>
      </c>
      <c r="H7" s="48">
        <f>Table2572[[#This Row],[Pure Profit
 (mln. manats)]]+Table2572[[#This Row],[Reserves allocations for be paid of possible losses on assets
(mln. manats)]]</f>
        <v>0.50599700000000003</v>
      </c>
      <c r="I7" s="46">
        <v>5.4452230000000004</v>
      </c>
      <c r="J7" s="46">
        <v>1.9292849999999999</v>
      </c>
      <c r="K7" s="46">
        <v>2.4216790000000001</v>
      </c>
      <c r="L7" s="48">
        <f>0.850054+4.581566</f>
        <v>5.4316199999999997</v>
      </c>
      <c r="M7" s="48">
        <v>0.115357</v>
      </c>
      <c r="N7" s="32"/>
      <c r="O7" s="14">
        <f>Table2572[[#This Row],[Interest incomes
 (mln. manats)]]+Table2572[[#This Row],[Non-interest  incomes 
(mln. manats)]]-Table2572[[#This Row],[Interest expenses
 (mln. manats)]]-Table2572[[#This Row],[Non-interest expenses
(mln. manats)]]</f>
        <v>0.5059970000000007</v>
      </c>
    </row>
    <row r="8" spans="1:15" x14ac:dyDescent="0.3">
      <c r="A8" s="4">
        <v>7</v>
      </c>
      <c r="B8" s="4" t="s">
        <v>25</v>
      </c>
      <c r="C8" s="46">
        <v>8461.2639999999992</v>
      </c>
      <c r="D8" s="30">
        <v>1937.769</v>
      </c>
      <c r="E8" s="46">
        <f>385.628+3498.627+788.061</f>
        <v>4672.3159999999998</v>
      </c>
      <c r="F8" s="46">
        <v>1298.7470000000001</v>
      </c>
      <c r="G8" s="48">
        <v>130.345</v>
      </c>
      <c r="H8" s="48">
        <v>85.155000000000001</v>
      </c>
      <c r="I8" s="48">
        <v>108.66200000000001</v>
      </c>
      <c r="J8" s="48">
        <v>23.408000000000001</v>
      </c>
      <c r="K8" s="48">
        <v>29.382000000000001</v>
      </c>
      <c r="L8" s="48">
        <v>29.481000000000002</v>
      </c>
      <c r="M8" s="48">
        <v>-45.19</v>
      </c>
      <c r="N8" s="2"/>
      <c r="O8" s="14">
        <f>Table2572[[#This Row],[Interest incomes
 (mln. manats)]]+Table2572[[#This Row],[Non-interest  incomes 
(mln. manats)]]-Table2572[[#This Row],[Interest expenses
 (mln. manats)]]-Table2572[[#This Row],[Non-interest expenses
(mln. manats)]]</f>
        <v>85.155000000000001</v>
      </c>
    </row>
    <row r="9" spans="1:15" x14ac:dyDescent="0.3">
      <c r="A9" s="4">
        <v>8</v>
      </c>
      <c r="B9" s="4" t="s">
        <v>6</v>
      </c>
      <c r="C9" s="46">
        <v>903.66916000000003</v>
      </c>
      <c r="D9" s="30">
        <v>294.86232999999999</v>
      </c>
      <c r="E9" s="46">
        <v>634.95797000000005</v>
      </c>
      <c r="F9" s="46">
        <v>95.666669999999996</v>
      </c>
      <c r="G9" s="46">
        <v>3.2077399999999998</v>
      </c>
      <c r="H9" s="46">
        <v>4.4874900000000002</v>
      </c>
      <c r="I9" s="46">
        <v>6.30002</v>
      </c>
      <c r="J9" s="46">
        <v>3.16974</v>
      </c>
      <c r="K9" s="46">
        <v>3.9935299999999998</v>
      </c>
      <c r="L9" s="46">
        <v>2.63632</v>
      </c>
      <c r="M9" s="46">
        <v>0.54898999999999998</v>
      </c>
      <c r="N9" s="32">
        <v>0.73075999999999997</v>
      </c>
      <c r="O9" s="14">
        <f>Table2572[[#This Row],[Interest incomes
 (mln. manats)]]+Table2572[[#This Row],[Non-interest  incomes 
(mln. manats)]]-Table2572[[#This Row],[Interest expenses
 (mln. manats)]]-Table2572[[#This Row],[Non-interest expenses
(mln. manats)]]</f>
        <v>4.4874899999999993</v>
      </c>
    </row>
    <row r="10" spans="1:15" x14ac:dyDescent="0.3">
      <c r="A10" s="4">
        <v>9</v>
      </c>
      <c r="B10" s="4" t="s">
        <v>7</v>
      </c>
      <c r="C10" s="46">
        <v>155.34710000000001</v>
      </c>
      <c r="D10" s="30">
        <v>91.801900000000003</v>
      </c>
      <c r="E10" s="46">
        <f>17.345+23.8902</f>
        <v>41.235199999999999</v>
      </c>
      <c r="F10" s="46">
        <v>64.043599999999998</v>
      </c>
      <c r="G10" s="46">
        <v>1.4E-2</v>
      </c>
      <c r="H10" s="46">
        <v>1.6337999999999999</v>
      </c>
      <c r="I10" s="46">
        <v>2.9039000000000001</v>
      </c>
      <c r="J10" s="46">
        <v>0.60619999999999996</v>
      </c>
      <c r="K10" s="46">
        <v>0.39510000000000001</v>
      </c>
      <c r="L10" s="46">
        <v>1.0589999999999999</v>
      </c>
      <c r="M10" s="46">
        <v>1.6279999999999999</v>
      </c>
      <c r="N10" s="2">
        <v>1.1999999999999999E-3</v>
      </c>
      <c r="O10" s="14">
        <f>Table2572[[#This Row],[Interest incomes
 (mln. manats)]]+Table2572[[#This Row],[Non-interest  incomes 
(mln. manats)]]-Table2572[[#This Row],[Interest expenses
 (mln. manats)]]-Table2572[[#This Row],[Non-interest expenses
(mln. manats)]]</f>
        <v>1.6338000000000006</v>
      </c>
    </row>
    <row r="11" spans="1:15" x14ac:dyDescent="0.3">
      <c r="A11" s="4">
        <v>10</v>
      </c>
      <c r="B11" s="4" t="s">
        <v>8</v>
      </c>
      <c r="C11" s="48">
        <v>291.08800000000002</v>
      </c>
      <c r="D11" s="19">
        <v>171.28</v>
      </c>
      <c r="E11" s="48">
        <v>107.705</v>
      </c>
      <c r="F11" s="48">
        <v>52.887999999999998</v>
      </c>
      <c r="G11" s="48">
        <v>-2.6880000000000002</v>
      </c>
      <c r="H11" s="48">
        <v>0.27900000000000003</v>
      </c>
      <c r="I11" s="48">
        <v>5.2389999999999999</v>
      </c>
      <c r="J11" s="48">
        <v>2.8660000000000001</v>
      </c>
      <c r="K11" s="48">
        <v>1.4019999999999999</v>
      </c>
      <c r="L11" s="48">
        <v>3.496</v>
      </c>
      <c r="M11" s="48">
        <v>2.9660000000000002</v>
      </c>
      <c r="N11" s="2"/>
      <c r="O11" s="14">
        <f>Table2572[[#This Row],[Interest incomes
 (mln. manats)]]+Table2572[[#This Row],[Non-interest  incomes 
(mln. manats)]]-Table2572[[#This Row],[Interest expenses
 (mln. manats)]]-Table2572[[#This Row],[Non-interest expenses
(mln. manats)]]</f>
        <v>0.27899999999999991</v>
      </c>
    </row>
    <row r="12" spans="1:15" x14ac:dyDescent="0.3">
      <c r="A12" s="4">
        <v>11</v>
      </c>
      <c r="B12" s="4" t="s">
        <v>9</v>
      </c>
      <c r="C12" s="46">
        <v>104.15254618</v>
      </c>
      <c r="D12" s="30">
        <v>3.7334871700000001</v>
      </c>
      <c r="E12" s="46">
        <v>11.15348505</v>
      </c>
      <c r="F12" s="46">
        <v>61.72834847</v>
      </c>
      <c r="G12" s="46">
        <v>-8.6027938200000005</v>
      </c>
      <c r="H12" s="48">
        <f>Table2572[[#This Row],[Pure Profit
 (mln. manats)]]+Table2572[[#This Row],[Reserves allocations for be paid of possible losses on assets
(mln. manats)]]</f>
        <v>0.55403654999999929</v>
      </c>
      <c r="I12" s="46">
        <v>0.69979013000000001</v>
      </c>
      <c r="J12" s="46">
        <v>2.3975079999999999E-2</v>
      </c>
      <c r="K12" s="48">
        <f>0.000335-0.04091+0.20216539+0.03766569+0.00014</f>
        <v>0.19939608</v>
      </c>
      <c r="L12" s="51">
        <f>0.01129288+0.3050056+0.0095</f>
        <v>0.32579848</v>
      </c>
      <c r="M12" s="46">
        <v>9.1568303699999998</v>
      </c>
      <c r="N12" s="2">
        <v>4.6235199999999999E-3</v>
      </c>
      <c r="O12" s="14">
        <f>Table2572[[#This Row],[Interest incomes
 (mln. manats)]]+Table2572[[#This Row],[Non-interest  incomes 
(mln. manats)]]-Table2572[[#This Row],[Interest expenses
 (mln. manats)]]-Table2572[[#This Row],[Non-interest expenses
(mln. manats)]]</f>
        <v>0.54941264999999995</v>
      </c>
    </row>
    <row r="13" spans="1:15" x14ac:dyDescent="0.3">
      <c r="A13" s="4">
        <v>12</v>
      </c>
      <c r="B13" s="4" t="s">
        <v>36</v>
      </c>
      <c r="C13" s="46">
        <v>270.63067000000001</v>
      </c>
      <c r="D13" s="47">
        <v>180.92661000000001</v>
      </c>
      <c r="E13" s="46">
        <v>142.34505999999999</v>
      </c>
      <c r="F13" s="46">
        <v>32.100099999999998</v>
      </c>
      <c r="G13" s="48">
        <v>-7.7519999999999998</v>
      </c>
      <c r="H13" s="48">
        <f>Table2572[[#This Row],[Pure Profit
 (mln. manats)]]+Table2572[[#This Row],[Reserves allocations for be paid of possible losses on assets
(mln. manats)]]</f>
        <v>3.7310000000000008</v>
      </c>
      <c r="I13" s="48">
        <v>10.505000000000001</v>
      </c>
      <c r="J13" s="48">
        <v>3.0790000000000002</v>
      </c>
      <c r="K13" s="48">
        <f>1.406+1.84</f>
        <v>3.246</v>
      </c>
      <c r="L13" s="48">
        <v>6.9420000000000002</v>
      </c>
      <c r="M13" s="48">
        <v>11.483000000000001</v>
      </c>
      <c r="N13" s="2"/>
      <c r="O13" s="14">
        <f>Table2572[[#This Row],[Interest incomes
 (mln. manats)]]+Table2572[[#This Row],[Non-interest  incomes 
(mln. manats)]]-Table2572[[#This Row],[Interest expenses
 (mln. manats)]]-Table2572[[#This Row],[Non-interest expenses
(mln. manats)]]</f>
        <v>3.7300000000000004</v>
      </c>
    </row>
    <row r="14" spans="1:15" x14ac:dyDescent="0.3">
      <c r="A14" s="4">
        <v>13</v>
      </c>
      <c r="B14" s="4" t="s">
        <v>10</v>
      </c>
      <c r="C14" s="46">
        <v>1086.039</v>
      </c>
      <c r="D14" s="48">
        <v>360.55900000000003</v>
      </c>
      <c r="E14" s="48">
        <v>792.44500000000005</v>
      </c>
      <c r="F14" s="48">
        <v>57.518000000000001</v>
      </c>
      <c r="G14" s="48">
        <v>0.73099999999999998</v>
      </c>
      <c r="H14" s="48">
        <v>2.484</v>
      </c>
      <c r="I14" s="48">
        <v>14.907</v>
      </c>
      <c r="J14" s="48">
        <v>6.7679999999999998</v>
      </c>
      <c r="K14" s="48">
        <v>5.8449999999999998</v>
      </c>
      <c r="L14" s="48">
        <v>11.500999999999999</v>
      </c>
      <c r="M14" s="48">
        <v>1.7529999999999999</v>
      </c>
      <c r="N14" s="2"/>
      <c r="O14" s="14">
        <f>Table2572[[#This Row],[Interest incomes
 (mln. manats)]]+Table2572[[#This Row],[Non-interest  incomes 
(mln. manats)]]-Table2572[[#This Row],[Interest expenses
 (mln. manats)]]-Table2572[[#This Row],[Non-interest expenses
(mln. manats)]]</f>
        <v>2.4829999999999988</v>
      </c>
    </row>
    <row r="15" spans="1:15" x14ac:dyDescent="0.3">
      <c r="A15" s="4">
        <v>14</v>
      </c>
      <c r="B15" s="4" t="s">
        <v>11</v>
      </c>
      <c r="C15" s="48">
        <v>151.52171999999999</v>
      </c>
      <c r="D15" s="7">
        <v>61.143749999999997</v>
      </c>
      <c r="E15" s="48">
        <v>68.115600000000001</v>
      </c>
      <c r="F15" s="48">
        <v>56.670850000000002</v>
      </c>
      <c r="G15" s="48">
        <v>1.4937</v>
      </c>
      <c r="H15" s="48">
        <v>-2.2219699999999998</v>
      </c>
      <c r="I15" s="48">
        <v>2.0494300000000001</v>
      </c>
      <c r="J15" s="48">
        <v>1.75343</v>
      </c>
      <c r="K15" s="48">
        <v>1.3459300000000001</v>
      </c>
      <c r="L15" s="48">
        <v>3.86389</v>
      </c>
      <c r="M15" s="52">
        <v>-3.7156699999999998</v>
      </c>
      <c r="N15" s="2"/>
      <c r="O15" s="14">
        <f>Table2572[[#This Row],[Interest incomes
 (mln. manats)]]+Table2572[[#This Row],[Non-interest  incomes 
(mln. manats)]]-Table2572[[#This Row],[Interest expenses
 (mln. manats)]]-Table2572[[#This Row],[Non-interest expenses
(mln. manats)]]</f>
        <v>-2.2219600000000002</v>
      </c>
    </row>
    <row r="16" spans="1:15" x14ac:dyDescent="0.3">
      <c r="A16" s="33">
        <v>15</v>
      </c>
      <c r="B16" s="4" t="s">
        <v>12</v>
      </c>
      <c r="C16" s="48">
        <v>322.43799999999999</v>
      </c>
      <c r="D16" s="5">
        <v>240.83</v>
      </c>
      <c r="E16" s="48">
        <v>155.41</v>
      </c>
      <c r="F16" s="48">
        <v>120.91200000000001</v>
      </c>
      <c r="G16" s="48">
        <v>1.3360000000000001</v>
      </c>
      <c r="H16" s="48">
        <f>Table2572[[#This Row],[Pure Profit
 (mln. manats)]]+Table2572[[#This Row],[Reserves allocations for be paid of possible losses on assets
(mln. manats)]]</f>
        <v>1.5650000000000002</v>
      </c>
      <c r="I16" s="48">
        <v>9.3179999999999996</v>
      </c>
      <c r="J16" s="48">
        <v>2.4700000000000002</v>
      </c>
      <c r="K16" s="48">
        <v>3.54</v>
      </c>
      <c r="L16" s="48">
        <f>2.058+6.535</f>
        <v>8.593</v>
      </c>
      <c r="M16" s="48">
        <v>0.22900000000000001</v>
      </c>
      <c r="N16" s="2"/>
      <c r="O16" s="14">
        <f>Table2572[[#This Row],[Interest incomes
 (mln. manats)]]+Table2572[[#This Row],[Non-interest  incomes 
(mln. manats)]]-Table2572[[#This Row],[Interest expenses
 (mln. manats)]]-Table2572[[#This Row],[Non-interest expenses
(mln. manats)]]</f>
        <v>1.7949999999999999</v>
      </c>
    </row>
    <row r="17" spans="1:15" x14ac:dyDescent="0.3">
      <c r="A17" s="4">
        <v>16</v>
      </c>
      <c r="B17" s="4" t="s">
        <v>24</v>
      </c>
      <c r="C17" s="46">
        <v>203.73096000000001</v>
      </c>
      <c r="D17" s="30">
        <v>146.67080999999999</v>
      </c>
      <c r="E17" s="46">
        <v>78.604280000000003</v>
      </c>
      <c r="F17" s="46">
        <v>62.552039999999998</v>
      </c>
      <c r="G17" s="46">
        <v>0.39080999999999999</v>
      </c>
      <c r="H17" s="46">
        <v>0.11463</v>
      </c>
      <c r="I17" s="46">
        <f>2.81862-0.36726</f>
        <v>2.4513600000000002</v>
      </c>
      <c r="J17" s="46">
        <v>2.06115</v>
      </c>
      <c r="K17" s="46">
        <v>1.54183</v>
      </c>
      <c r="L17" s="46">
        <v>1.8173900000000001</v>
      </c>
      <c r="M17" s="46">
        <v>-0.27617000000000003</v>
      </c>
      <c r="N17" s="2"/>
      <c r="O17" s="14">
        <f>Table2572[[#This Row],[Interest incomes
 (mln. manats)]]+Table2572[[#This Row],[Non-interest  incomes 
(mln. manats)]]-Table2572[[#This Row],[Interest expenses
 (mln. manats)]]-Table2572[[#This Row],[Non-interest expenses
(mln. manats)]]</f>
        <v>0.11465000000000014</v>
      </c>
    </row>
    <row r="18" spans="1:15" x14ac:dyDescent="0.3">
      <c r="A18" s="4">
        <v>17</v>
      </c>
      <c r="B18" s="4" t="s">
        <v>13</v>
      </c>
      <c r="C18" s="48">
        <v>3584.384</v>
      </c>
      <c r="D18" s="5">
        <v>1536.39</v>
      </c>
      <c r="E18" s="48">
        <v>2700.4409999999998</v>
      </c>
      <c r="F18" s="48">
        <v>421.48099999999999</v>
      </c>
      <c r="G18" s="48">
        <v>47.625999999999998</v>
      </c>
      <c r="H18" s="48">
        <v>66.566000000000003</v>
      </c>
      <c r="I18" s="48">
        <v>93.296000000000006</v>
      </c>
      <c r="J18" s="48">
        <v>16.433</v>
      </c>
      <c r="K18" s="48">
        <v>36.037999999999997</v>
      </c>
      <c r="L18" s="48">
        <v>46.335000000000001</v>
      </c>
      <c r="M18" s="48">
        <v>6.5049999999999999</v>
      </c>
      <c r="N18" s="32">
        <v>12.435</v>
      </c>
      <c r="O18" s="14">
        <f>Table2572[[#This Row],[Interest incomes
 (mln. manats)]]+Table2572[[#This Row],[Non-interest  incomes 
(mln. manats)]]-Table2572[[#This Row],[Interest expenses
 (mln. manats)]]-Table2572[[#This Row],[Non-interest expenses
(mln. manats)]]</f>
        <v>66.566000000000003</v>
      </c>
    </row>
    <row r="19" spans="1:15" x14ac:dyDescent="0.3">
      <c r="A19" s="4">
        <v>18</v>
      </c>
      <c r="B19" s="4" t="s">
        <v>14</v>
      </c>
      <c r="C19" s="53">
        <v>524.08299999999997</v>
      </c>
      <c r="D19" s="45">
        <v>364.84399999999999</v>
      </c>
      <c r="E19" s="53">
        <v>246.94300000000001</v>
      </c>
      <c r="F19" s="53">
        <v>66.722999999999999</v>
      </c>
      <c r="G19" s="46">
        <v>-13.26418</v>
      </c>
      <c r="H19" s="46">
        <f>Table2572[[#This Row],[Pure Profit
 (mln. manats)]]+Table2572[[#This Row],[Reserves allocations for be paid of possible losses on assets
(mln. manats)]]</f>
        <v>1.3368300000000009</v>
      </c>
      <c r="I19" s="46">
        <v>10.304600000000001</v>
      </c>
      <c r="J19" s="46">
        <v>6.2387600000000001</v>
      </c>
      <c r="K19" s="46">
        <f>3.30274+0.65617</f>
        <v>3.9589099999999999</v>
      </c>
      <c r="L19" s="46">
        <f>3.86565+2.0809+0.74137</f>
        <v>6.6879200000000001</v>
      </c>
      <c r="M19" s="46">
        <v>14.60101</v>
      </c>
      <c r="N19" s="32"/>
      <c r="O19" s="14">
        <f>Table2572[[#This Row],[Interest incomes
 (mln. manats)]]+Table2572[[#This Row],[Non-interest  incomes 
(mln. manats)]]-Table2572[[#This Row],[Interest expenses
 (mln. manats)]]-Table2572[[#This Row],[Non-interest expenses
(mln. manats)]]</f>
        <v>1.3368300000000009</v>
      </c>
    </row>
    <row r="20" spans="1:15" x14ac:dyDescent="0.3">
      <c r="A20" s="4">
        <v>19</v>
      </c>
      <c r="B20" s="4" t="s">
        <v>15</v>
      </c>
      <c r="C20" s="51">
        <v>191.95206999999999</v>
      </c>
      <c r="D20" s="30">
        <v>67.727239999999995</v>
      </c>
      <c r="E20" s="46">
        <v>69.367850000000004</v>
      </c>
      <c r="F20" s="46">
        <v>79.345089999999999</v>
      </c>
      <c r="G20" s="46">
        <v>1.11754</v>
      </c>
      <c r="H20" s="46">
        <v>1.14296</v>
      </c>
      <c r="I20" s="46">
        <f>1.51183-0.01835</f>
        <v>1.4934799999999999</v>
      </c>
      <c r="J20" s="46">
        <v>0.12043</v>
      </c>
      <c r="K20" s="46">
        <v>0.70808000000000004</v>
      </c>
      <c r="L20" s="46">
        <v>0.93818000000000001</v>
      </c>
      <c r="M20" s="46">
        <v>2.5409999999999999E-2</v>
      </c>
      <c r="N20" s="19"/>
      <c r="O20" s="14">
        <f>Table2572[[#This Row],[Interest incomes
 (mln. manats)]]+Table2572[[#This Row],[Non-interest  incomes 
(mln. manats)]]-Table2572[[#This Row],[Interest expenses
 (mln. manats)]]-Table2572[[#This Row],[Non-interest expenses
(mln. manats)]]</f>
        <v>1.1429499999999999</v>
      </c>
    </row>
    <row r="21" spans="1:15" x14ac:dyDescent="0.3">
      <c r="A21" s="4">
        <v>20</v>
      </c>
      <c r="B21" s="6" t="s">
        <v>16</v>
      </c>
      <c r="C21" s="48">
        <v>288.37400000000002</v>
      </c>
      <c r="D21" s="7">
        <v>212.489</v>
      </c>
      <c r="E21" s="48">
        <v>106.13500000000001</v>
      </c>
      <c r="F21" s="48">
        <v>57.505000000000003</v>
      </c>
      <c r="G21" s="48">
        <v>-0.59489999999999998</v>
      </c>
      <c r="H21" s="48">
        <f>Table2572[[#This Row],[Pure Profit
 (mln. manats)]]+Table2572[[#This Row],[Reserves allocations for be paid of possible losses on assets
(mln. manats)]]</f>
        <v>-0.33789999999999998</v>
      </c>
      <c r="I21" s="48">
        <v>4.5839999999999996</v>
      </c>
      <c r="J21" s="48">
        <v>3.5289999999999999</v>
      </c>
      <c r="K21" s="48">
        <v>0.93700000000000006</v>
      </c>
      <c r="L21" s="48">
        <v>2.3290000000000002</v>
      </c>
      <c r="M21" s="48">
        <v>0.25700000000000001</v>
      </c>
      <c r="N21" s="2"/>
      <c r="O21" s="14">
        <f>Table2572[[#This Row],[Interest incomes
 (mln. manats)]]+Table2572[[#This Row],[Non-interest  incomes 
(mln. manats)]]-Table2572[[#This Row],[Interest expenses
 (mln. manats)]]-Table2572[[#This Row],[Non-interest expenses
(mln. manats)]]</f>
        <v>-0.33700000000000019</v>
      </c>
    </row>
    <row r="22" spans="1:15" x14ac:dyDescent="0.3">
      <c r="A22" s="4">
        <v>21</v>
      </c>
      <c r="B22" s="6" t="s">
        <v>27</v>
      </c>
      <c r="C22" s="46">
        <v>422.95334000000003</v>
      </c>
      <c r="D22" s="30">
        <v>260.24518999999998</v>
      </c>
      <c r="E22" s="46">
        <v>227.24535</v>
      </c>
      <c r="F22" s="46">
        <v>69.078400000000002</v>
      </c>
      <c r="G22" s="46">
        <v>3.0261399999999998</v>
      </c>
      <c r="H22" s="46">
        <v>9.1247900000000008</v>
      </c>
      <c r="I22" s="46">
        <v>17.986360000000001</v>
      </c>
      <c r="J22" s="46">
        <v>3.5180500000000001</v>
      </c>
      <c r="K22" s="46">
        <v>1.2333400000000001</v>
      </c>
      <c r="L22" s="46">
        <v>6.5768599999999999</v>
      </c>
      <c r="M22" s="46">
        <v>6.0986500000000001</v>
      </c>
      <c r="N22" s="2"/>
      <c r="O22" s="14">
        <f>Table2572[[#This Row],[Interest incomes
 (mln. manats)]]+Table2572[[#This Row],[Non-interest  incomes 
(mln. manats)]]-Table2572[[#This Row],[Interest expenses
 (mln. manats)]]-Table2572[[#This Row],[Non-interest expenses
(mln. manats)]]</f>
        <v>9.1247900000000026</v>
      </c>
    </row>
    <row r="23" spans="1:15" x14ac:dyDescent="0.3">
      <c r="A23" s="4">
        <v>22</v>
      </c>
      <c r="B23" s="6" t="s">
        <v>17</v>
      </c>
      <c r="C23" s="46">
        <v>10.589410000000001</v>
      </c>
      <c r="D23" s="19">
        <v>1.19225</v>
      </c>
      <c r="E23" s="48">
        <v>0.55886000000000002</v>
      </c>
      <c r="F23" s="48">
        <v>10.02338</v>
      </c>
      <c r="G23" s="48">
        <v>-0.11679</v>
      </c>
      <c r="H23" s="48">
        <v>-0.11851</v>
      </c>
      <c r="I23" s="48">
        <v>0.10085</v>
      </c>
      <c r="J23" s="52">
        <v>0</v>
      </c>
      <c r="K23" s="48">
        <v>-5.96E-3</v>
      </c>
      <c r="L23" s="48">
        <v>0.21340000000000001</v>
      </c>
      <c r="M23" s="52">
        <v>-1.72E-3</v>
      </c>
      <c r="N23" s="2"/>
      <c r="O23" s="14">
        <f>Table2572[[#This Row],[Interest incomes
 (mln. manats)]]+Table2572[[#This Row],[Non-interest  incomes 
(mln. manats)]]-Table2572[[#This Row],[Interest expenses
 (mln. manats)]]-Table2572[[#This Row],[Non-interest expenses
(mln. manats)]]</f>
        <v>-0.11851</v>
      </c>
    </row>
    <row r="24" spans="1:15" x14ac:dyDescent="0.3">
      <c r="A24" s="4">
        <v>23</v>
      </c>
      <c r="B24" s="6" t="s">
        <v>18</v>
      </c>
      <c r="C24" s="46">
        <v>4647.9409999999998</v>
      </c>
      <c r="D24" s="30">
        <v>1269.6890000000001</v>
      </c>
      <c r="E24" s="46">
        <v>3861.413</v>
      </c>
      <c r="F24" s="48">
        <v>454.267</v>
      </c>
      <c r="G24" s="48">
        <v>35.680999999999997</v>
      </c>
      <c r="H24" s="48">
        <f>Table2572[[#This Row],[Pure Profit
 (mln. manats)]]+Table2572[[#This Row],[Reserves allocations for be paid of possible losses on assets
(mln. manats)]]</f>
        <v>36.195</v>
      </c>
      <c r="I24" s="48">
        <v>52.558</v>
      </c>
      <c r="J24" s="48">
        <v>10.092000000000001</v>
      </c>
      <c r="K24" s="48">
        <v>9.5530000000000008</v>
      </c>
      <c r="L24" s="48">
        <v>15.824999999999999</v>
      </c>
      <c r="M24" s="48">
        <v>0.51400000000000001</v>
      </c>
      <c r="N24" s="32"/>
      <c r="O24" s="14">
        <f>Table2572[[#This Row],[Interest incomes
 (mln. manats)]]+Table2572[[#This Row],[Non-interest  incomes 
(mln. manats)]]-Table2572[[#This Row],[Interest expenses
 (mln. manats)]]-Table2572[[#This Row],[Non-interest expenses
(mln. manats)]]</f>
        <v>36.194000000000003</v>
      </c>
    </row>
    <row r="25" spans="1:15" x14ac:dyDescent="0.3">
      <c r="A25" s="4">
        <v>24</v>
      </c>
      <c r="B25" s="6" t="s">
        <v>19</v>
      </c>
      <c r="C25" s="46">
        <v>717.95500000000004</v>
      </c>
      <c r="D25" s="46">
        <v>334.03399999999999</v>
      </c>
      <c r="E25" s="48">
        <v>515.53200000000004</v>
      </c>
      <c r="F25" s="48">
        <v>93.222999999999999</v>
      </c>
      <c r="G25" s="48">
        <v>3.258</v>
      </c>
      <c r="H25" s="48">
        <f>Table2572[[#This Row],[Pure Profit
 (mln. manats)]]+Table2572[[#This Row],[Reserves allocations for be paid of possible losses on assets
(mln. manats)]]</f>
        <v>2.875</v>
      </c>
      <c r="I25" s="48">
        <v>9.6790000000000003</v>
      </c>
      <c r="J25" s="48">
        <v>2.593</v>
      </c>
      <c r="K25" s="48">
        <v>2.0819999999999999</v>
      </c>
      <c r="L25" s="48">
        <f>1.206+5.086</f>
        <v>6.2919999999999998</v>
      </c>
      <c r="M25" s="48">
        <v>-0.38300000000000001</v>
      </c>
      <c r="N25" s="19"/>
      <c r="O25" s="14">
        <f>Table2572[[#This Row],[Interest incomes
 (mln. manats)]]+Table2572[[#This Row],[Non-interest  incomes 
(mln. manats)]]-Table2572[[#This Row],[Interest expenses
 (mln. manats)]]-Table2572[[#This Row],[Non-interest expenses
(mln. manats)]]</f>
        <v>2.8759999999999994</v>
      </c>
    </row>
    <row r="26" spans="1:15" x14ac:dyDescent="0.3">
      <c r="A26" s="4">
        <v>25</v>
      </c>
      <c r="B26" s="4" t="s">
        <v>34</v>
      </c>
      <c r="C26" s="46">
        <v>654.12346000000002</v>
      </c>
      <c r="D26" s="30">
        <v>589.69965999999999</v>
      </c>
      <c r="E26" s="46">
        <v>465.04923000000002</v>
      </c>
      <c r="F26" s="46">
        <v>137.30888999999999</v>
      </c>
      <c r="G26" s="46">
        <v>3.0152299999999999</v>
      </c>
      <c r="H26" s="46">
        <v>2.7708900000000001</v>
      </c>
      <c r="I26" s="46">
        <v>10.9481</v>
      </c>
      <c r="J26" s="46">
        <v>4.6532299999999998</v>
      </c>
      <c r="K26" s="46">
        <v>4.7452800000000002</v>
      </c>
      <c r="L26" s="46">
        <v>8.4001400000000004</v>
      </c>
      <c r="M26" s="46">
        <v>-0.24434</v>
      </c>
      <c r="N26" s="2"/>
      <c r="O26" s="14">
        <f>Table2572[[#This Row],[Interest incomes
 (mln. manats)]]+Table2572[[#This Row],[Non-interest  incomes 
(mln. manats)]]-Table2572[[#This Row],[Interest expenses
 (mln. manats)]]-Table2572[[#This Row],[Non-interest expenses
(mln. manats)]]</f>
        <v>2.6400100000000002</v>
      </c>
    </row>
    <row r="27" spans="1:15" x14ac:dyDescent="0.3">
      <c r="A27" s="4">
        <v>26</v>
      </c>
      <c r="B27" s="6" t="s">
        <v>20</v>
      </c>
      <c r="C27" s="48">
        <v>500.17099999999999</v>
      </c>
      <c r="D27" s="48">
        <v>314.70100000000002</v>
      </c>
      <c r="E27" s="48">
        <v>235.75800000000001</v>
      </c>
      <c r="F27" s="48">
        <v>59.164999999999999</v>
      </c>
      <c r="G27" s="48">
        <v>0.109</v>
      </c>
      <c r="H27" s="48">
        <v>-0.44400000000000001</v>
      </c>
      <c r="I27" s="48">
        <v>7.9859999999999998</v>
      </c>
      <c r="J27" s="48">
        <v>5.4059999999999997</v>
      </c>
      <c r="K27" s="48">
        <v>0.66400000000000003</v>
      </c>
      <c r="L27" s="48">
        <v>3.6869999999999998</v>
      </c>
      <c r="M27" s="48">
        <v>-0.55300000000000005</v>
      </c>
      <c r="N27" s="2"/>
      <c r="O27" s="14">
        <f>Table2572[[#This Row],[Interest incomes
 (mln. manats)]]+Table2572[[#This Row],[Non-interest  incomes 
(mln. manats)]]-Table2572[[#This Row],[Interest expenses
 (mln. manats)]]-Table2572[[#This Row],[Non-interest expenses
(mln. manats)]]</f>
        <v>-0.44299999999999917</v>
      </c>
    </row>
    <row r="28" spans="1:15" x14ac:dyDescent="0.3">
      <c r="A28" s="4">
        <v>27</v>
      </c>
      <c r="B28" s="6" t="s">
        <v>21</v>
      </c>
      <c r="C28" s="48">
        <v>736.46100000000001</v>
      </c>
      <c r="D28" s="5">
        <v>399.80799999999999</v>
      </c>
      <c r="E28" s="48">
        <v>501.03</v>
      </c>
      <c r="F28" s="48">
        <v>62.692999999999998</v>
      </c>
      <c r="G28" s="48">
        <v>6.83</v>
      </c>
      <c r="H28" s="48">
        <f>Table2572[[#This Row],[Pure Profit
 (mln. manats)]]+Table2572[[#This Row],[Reserves allocations for be paid of possible losses on assets
(mln. manats)]]</f>
        <v>1.5380000000000003</v>
      </c>
      <c r="I28" s="48">
        <v>19.783999999999999</v>
      </c>
      <c r="J28" s="48">
        <v>7.8239999999999998</v>
      </c>
      <c r="K28" s="49">
        <f>3.459+0.993+0.0068+0.123-0.044</f>
        <v>4.5378000000000007</v>
      </c>
      <c r="L28" s="48">
        <f>12.529+2.076+0.3467</f>
        <v>14.951700000000001</v>
      </c>
      <c r="M28" s="48">
        <v>-5.2919999999999998</v>
      </c>
      <c r="N28" s="2"/>
      <c r="O28" s="14">
        <f>Table2572[[#This Row],[Interest incomes
 (mln. manats)]]+Table2572[[#This Row],[Non-interest  incomes 
(mln. manats)]]-Table2572[[#This Row],[Interest expenses
 (mln. manats)]]-Table2572[[#This Row],[Non-interest expenses
(mln. manats)]]</f>
        <v>1.5460999999999974</v>
      </c>
    </row>
    <row r="29" spans="1:15" x14ac:dyDescent="0.3">
      <c r="A29" s="4">
        <v>28</v>
      </c>
      <c r="B29" s="4" t="s">
        <v>22</v>
      </c>
      <c r="C29" s="46">
        <v>2214.3537500000002</v>
      </c>
      <c r="D29" s="30">
        <v>1458.4469999999999</v>
      </c>
      <c r="E29" s="46">
        <v>1440.8147100000001</v>
      </c>
      <c r="F29" s="46">
        <v>282.82472999999999</v>
      </c>
      <c r="G29" s="46">
        <v>7.1989900000000002</v>
      </c>
      <c r="H29" s="46">
        <v>9.9096700000000002</v>
      </c>
      <c r="I29" s="46">
        <f>27.34762-3.00277</f>
        <v>24.344850000000001</v>
      </c>
      <c r="J29" s="46">
        <v>5.7697700000000003</v>
      </c>
      <c r="K29" s="46">
        <v>2.77406</v>
      </c>
      <c r="L29" s="46">
        <v>11.43947</v>
      </c>
      <c r="M29" s="46">
        <v>1.05802</v>
      </c>
      <c r="N29" s="2">
        <f>1.75134-0.09868</f>
        <v>1.6526599999999998</v>
      </c>
      <c r="O29" s="14">
        <f>Table2572[[#This Row],[Interest incomes
 (mln. manats)]]+Table2572[[#This Row],[Non-interest  incomes 
(mln. manats)]]-Table2572[[#This Row],[Interest expenses
 (mln. manats)]]-Table2572[[#This Row],[Non-interest expenses
(mln. manats)]]</f>
        <v>9.9096699999999984</v>
      </c>
    </row>
    <row r="30" spans="1:15" x14ac:dyDescent="0.3">
      <c r="A30" s="4">
        <v>29</v>
      </c>
      <c r="B30" s="6" t="s">
        <v>23</v>
      </c>
      <c r="C30" s="48">
        <v>385.16</v>
      </c>
      <c r="D30" s="5">
        <v>163.08099999999999</v>
      </c>
      <c r="E30" s="48">
        <v>278.74</v>
      </c>
      <c r="F30" s="48">
        <v>80.028999999999996</v>
      </c>
      <c r="G30" s="48">
        <v>1.6859999999999999</v>
      </c>
      <c r="H30" s="48">
        <v>4.1980000000000004</v>
      </c>
      <c r="I30" s="48">
        <v>8.36</v>
      </c>
      <c r="J30" s="48">
        <v>0.74399999999999999</v>
      </c>
      <c r="K30" s="48">
        <v>3.5979999999999999</v>
      </c>
      <c r="L30" s="48">
        <v>7.0149999999999997</v>
      </c>
      <c r="M30" s="48">
        <v>1.9730000000000001</v>
      </c>
      <c r="N30" s="32">
        <v>0.53900000000000003</v>
      </c>
      <c r="O30" s="14">
        <f>Table2572[[#This Row],[Interest incomes
 (mln. manats)]]+Table2572[[#This Row],[Non-interest  incomes 
(mln. manats)]]-Table2572[[#This Row],[Interest expenses
 (mln. manats)]]-Table2572[[#This Row],[Non-interest expenses
(mln. manats)]]</f>
        <v>4.198999999999999</v>
      </c>
    </row>
    <row r="31" spans="1:15" x14ac:dyDescent="0.3">
      <c r="A31" s="4">
        <v>30</v>
      </c>
      <c r="B31" s="6" t="s">
        <v>28</v>
      </c>
      <c r="C31" s="46">
        <v>219.73935</v>
      </c>
      <c r="D31" s="30">
        <v>112.16059</v>
      </c>
      <c r="E31" s="46">
        <v>74.038640000000001</v>
      </c>
      <c r="F31" s="46">
        <v>68.81456</v>
      </c>
      <c r="G31" s="46">
        <v>0.95921999999999996</v>
      </c>
      <c r="H31" s="46">
        <v>1.9100299999999999</v>
      </c>
      <c r="I31" s="46">
        <f>4.44511-0.3885</f>
        <v>4.05661</v>
      </c>
      <c r="J31" s="46">
        <v>1.1436500000000001</v>
      </c>
      <c r="K31" s="46">
        <v>0.69282999999999995</v>
      </c>
      <c r="L31" s="46">
        <v>1.6957599999999999</v>
      </c>
      <c r="M31" s="46">
        <v>0.95081000000000004</v>
      </c>
      <c r="N31" s="2">
        <v>0</v>
      </c>
      <c r="O31" s="14">
        <f>Table2572[[#This Row],[Interest incomes
 (mln. manats)]]+Table2572[[#This Row],[Non-interest  incomes 
(mln. manats)]]-Table2572[[#This Row],[Interest expenses
 (mln. manats)]]-Table2572[[#This Row],[Non-interest expenses
(mln. manats)]]</f>
        <v>1.9100299999999999</v>
      </c>
    </row>
    <row r="32" spans="1:1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2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8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{CAC8385C-C47B-4BA8-8913-57F03934C48A}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C8385C-C47B-4BA8-8913-57F03934C4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C1" sqref="C1:D1"/>
    </sheetView>
  </sheetViews>
  <sheetFormatPr defaultRowHeight="14.4" x14ac:dyDescent="0.3"/>
  <cols>
    <col min="2" max="2" width="31.5546875" customWidth="1"/>
    <col min="3" max="3" width="31.33203125" customWidth="1"/>
    <col min="4" max="4" width="29.6640625" customWidth="1"/>
  </cols>
  <sheetData>
    <row r="1" spans="1:4" ht="28.8" x14ac:dyDescent="0.3">
      <c r="A1" s="56" t="s">
        <v>38</v>
      </c>
      <c r="B1" s="56" t="s">
        <v>39</v>
      </c>
      <c r="C1" s="42" t="s">
        <v>54</v>
      </c>
      <c r="D1" s="42" t="s">
        <v>55</v>
      </c>
    </row>
    <row r="2" spans="1:4" x14ac:dyDescent="0.3">
      <c r="A2" s="4">
        <v>1</v>
      </c>
      <c r="B2" s="9" t="s">
        <v>0</v>
      </c>
      <c r="C2" s="20">
        <v>0.72757163817638637</v>
      </c>
      <c r="D2" s="19">
        <v>41.158000000000001</v>
      </c>
    </row>
    <row r="3" spans="1:4" x14ac:dyDescent="0.3">
      <c r="A3" s="4">
        <v>2</v>
      </c>
      <c r="B3" s="9" t="s">
        <v>21</v>
      </c>
      <c r="C3" s="20">
        <v>0.13500253457889788</v>
      </c>
      <c r="D3" s="19">
        <v>7.4570000000000007</v>
      </c>
    </row>
    <row r="4" spans="1:4" x14ac:dyDescent="0.3">
      <c r="A4" s="4">
        <v>3</v>
      </c>
      <c r="B4" s="9" t="s">
        <v>13</v>
      </c>
      <c r="C4" s="20">
        <v>0.13335771349899295</v>
      </c>
      <c r="D4" s="19">
        <v>49.593999999999994</v>
      </c>
    </row>
    <row r="5" spans="1:4" x14ac:dyDescent="0.3">
      <c r="A5" s="4">
        <v>4</v>
      </c>
      <c r="B5" s="9" t="s">
        <v>25</v>
      </c>
      <c r="C5" s="20">
        <v>0.11813855221493097</v>
      </c>
      <c r="D5" s="19">
        <v>137.221</v>
      </c>
    </row>
    <row r="6" spans="1:4" x14ac:dyDescent="0.3">
      <c r="A6" s="4">
        <v>5</v>
      </c>
      <c r="B6" s="9" t="s">
        <v>18</v>
      </c>
      <c r="C6" s="20">
        <v>8.6378507131446236E-2</v>
      </c>
      <c r="D6" s="19">
        <v>36.118999999999971</v>
      </c>
    </row>
    <row r="7" spans="1:4" x14ac:dyDescent="0.3">
      <c r="A7" s="4">
        <v>6</v>
      </c>
      <c r="B7" s="9" t="s">
        <v>27</v>
      </c>
      <c r="C7" s="20">
        <v>5.1860288765786633E-2</v>
      </c>
      <c r="D7" s="19">
        <v>3.4057999999999993</v>
      </c>
    </row>
    <row r="8" spans="1:4" x14ac:dyDescent="0.3">
      <c r="A8" s="4">
        <v>7</v>
      </c>
      <c r="B8" s="9" t="s">
        <v>6</v>
      </c>
      <c r="C8" s="20">
        <v>3.9521444910128434E-2</v>
      </c>
      <c r="D8" s="19">
        <v>3.6371400000000023</v>
      </c>
    </row>
    <row r="9" spans="1:4" x14ac:dyDescent="0.3">
      <c r="A9" s="4">
        <v>8</v>
      </c>
      <c r="B9" s="9" t="s">
        <v>19</v>
      </c>
      <c r="C9" s="20">
        <v>3.7990891984277964E-2</v>
      </c>
      <c r="D9" s="19">
        <v>3.4119999999999919</v>
      </c>
    </row>
    <row r="10" spans="1:4" x14ac:dyDescent="0.3">
      <c r="A10" s="4">
        <v>9</v>
      </c>
      <c r="B10" s="9" t="s">
        <v>11</v>
      </c>
      <c r="C10" s="20">
        <v>3.0943860700416437E-2</v>
      </c>
      <c r="D10" s="19">
        <v>1.7009800000000013</v>
      </c>
    </row>
    <row r="11" spans="1:4" x14ac:dyDescent="0.3">
      <c r="A11" s="4">
        <v>10</v>
      </c>
      <c r="B11" s="9" t="s">
        <v>28</v>
      </c>
      <c r="C11" s="20">
        <v>2.0495912429131069E-2</v>
      </c>
      <c r="D11" s="29">
        <v>1.3820900000000051</v>
      </c>
    </row>
    <row r="12" spans="1:4" x14ac:dyDescent="0.3">
      <c r="A12" s="4">
        <v>11</v>
      </c>
      <c r="B12" s="9" t="s">
        <v>24</v>
      </c>
      <c r="C12" s="20">
        <v>1.9695539111995508E-2</v>
      </c>
      <c r="D12" s="19">
        <v>1.2081999999999979</v>
      </c>
    </row>
    <row r="13" spans="1:4" x14ac:dyDescent="0.3">
      <c r="A13" s="4">
        <v>12</v>
      </c>
      <c r="B13" s="9" t="s">
        <v>34</v>
      </c>
      <c r="C13" s="20">
        <v>1.9163864704179412E-2</v>
      </c>
      <c r="D13" s="19">
        <v>2.5818899999999871</v>
      </c>
    </row>
    <row r="14" spans="1:4" x14ac:dyDescent="0.3">
      <c r="A14" s="4">
        <v>13</v>
      </c>
      <c r="B14" s="9" t="s">
        <v>23</v>
      </c>
      <c r="C14" s="20">
        <v>1.6086437622203631E-2</v>
      </c>
      <c r="D14" s="29">
        <v>1.2669999999999959</v>
      </c>
    </row>
    <row r="15" spans="1:4" x14ac:dyDescent="0.3">
      <c r="A15" s="4">
        <v>14</v>
      </c>
      <c r="B15" s="9" t="s">
        <v>15</v>
      </c>
      <c r="C15" s="20">
        <v>1.4851775147626256E-2</v>
      </c>
      <c r="D15" s="36">
        <v>1.1611699999999985</v>
      </c>
    </row>
    <row r="16" spans="1:4" x14ac:dyDescent="0.3">
      <c r="A16" s="4">
        <v>15</v>
      </c>
      <c r="B16" s="9" t="s">
        <v>10</v>
      </c>
      <c r="C16" s="20">
        <v>1.3229517149047743E-2</v>
      </c>
      <c r="D16" s="19">
        <v>0.75099999999999767</v>
      </c>
    </row>
    <row r="17" spans="1:4" x14ac:dyDescent="0.3">
      <c r="A17" s="4">
        <v>16</v>
      </c>
      <c r="B17" s="9" t="s">
        <v>12</v>
      </c>
      <c r="C17" s="20">
        <v>1.3104534638201049E-2</v>
      </c>
      <c r="D17" s="19">
        <v>1.5640000000000072</v>
      </c>
    </row>
    <row r="18" spans="1:4" x14ac:dyDescent="0.3">
      <c r="A18" s="4">
        <v>17</v>
      </c>
      <c r="B18" s="9" t="s">
        <v>5</v>
      </c>
      <c r="C18" s="20">
        <v>7.3059883212138743E-3</v>
      </c>
      <c r="D18" s="19">
        <v>0.39063699999999812</v>
      </c>
    </row>
    <row r="19" spans="1:4" x14ac:dyDescent="0.3">
      <c r="A19" s="4">
        <v>18</v>
      </c>
      <c r="B19" s="9" t="s">
        <v>4</v>
      </c>
      <c r="C19" s="28">
        <v>5.6153098456901418E-3</v>
      </c>
      <c r="D19" s="29">
        <v>0.80035000000000878</v>
      </c>
    </row>
    <row r="20" spans="1:4" x14ac:dyDescent="0.3">
      <c r="A20" s="4">
        <v>19</v>
      </c>
      <c r="B20" s="9" t="s">
        <v>1</v>
      </c>
      <c r="C20" s="20">
        <v>5.2746722795877776E-3</v>
      </c>
      <c r="D20" s="34">
        <v>0.4620000000000033</v>
      </c>
    </row>
    <row r="21" spans="1:4" x14ac:dyDescent="0.3">
      <c r="A21" s="4">
        <v>20</v>
      </c>
      <c r="B21" s="9" t="s">
        <v>22</v>
      </c>
      <c r="C21" s="20">
        <v>1.2372766277595204E-3</v>
      </c>
      <c r="D21" s="19">
        <v>0.34949999999997772</v>
      </c>
    </row>
    <row r="22" spans="1:4" x14ac:dyDescent="0.3">
      <c r="A22" s="4">
        <v>21</v>
      </c>
      <c r="B22" s="9" t="s">
        <v>20</v>
      </c>
      <c r="C22" s="20">
        <v>5.4115299409795981E-4</v>
      </c>
      <c r="D22" s="19">
        <v>3.1999999999996476E-2</v>
      </c>
    </row>
    <row r="23" spans="1:4" x14ac:dyDescent="0.3">
      <c r="A23" s="4">
        <v>22</v>
      </c>
      <c r="B23" s="9" t="s">
        <v>7</v>
      </c>
      <c r="C23" s="20">
        <v>-2.6567332459176418E-3</v>
      </c>
      <c r="D23" s="19">
        <v>-0.17060000000000741</v>
      </c>
    </row>
    <row r="24" spans="1:4" x14ac:dyDescent="0.3">
      <c r="A24" s="4">
        <v>23</v>
      </c>
      <c r="B24" s="9" t="s">
        <v>16</v>
      </c>
      <c r="C24" s="20">
        <v>-1.0292067535239147E-2</v>
      </c>
      <c r="D24" s="19">
        <v>-0.59799999999999898</v>
      </c>
    </row>
    <row r="25" spans="1:4" x14ac:dyDescent="0.3">
      <c r="A25" s="4">
        <v>24</v>
      </c>
      <c r="B25" s="9" t="s">
        <v>17</v>
      </c>
      <c r="C25" s="20">
        <v>-1.1482463675354992E-2</v>
      </c>
      <c r="D25" s="19">
        <v>-0.11643000000000114</v>
      </c>
    </row>
    <row r="26" spans="1:4" x14ac:dyDescent="0.3">
      <c r="A26" s="4">
        <v>25</v>
      </c>
      <c r="B26" s="9" t="s">
        <v>2</v>
      </c>
      <c r="C26" s="20">
        <v>-1.1544525494720848E-2</v>
      </c>
      <c r="D26" s="19">
        <v>-0.60094000000000136</v>
      </c>
    </row>
    <row r="27" spans="1:4" x14ac:dyDescent="0.3">
      <c r="A27" s="4">
        <v>26</v>
      </c>
      <c r="B27" s="9" t="s">
        <v>8</v>
      </c>
      <c r="C27" s="20">
        <v>-4.5446341551456548E-2</v>
      </c>
      <c r="D27" s="19">
        <v>-2.5180000000000007</v>
      </c>
    </row>
    <row r="28" spans="1:4" x14ac:dyDescent="0.3">
      <c r="A28" s="4">
        <v>27</v>
      </c>
      <c r="B28" s="9" t="s">
        <v>9</v>
      </c>
      <c r="C28" s="20">
        <v>-0.12654342665945706</v>
      </c>
      <c r="D28" s="29">
        <v>-8.9429938199999981</v>
      </c>
    </row>
    <row r="29" spans="1:4" x14ac:dyDescent="0.3">
      <c r="A29" s="4">
        <v>28</v>
      </c>
      <c r="B29" s="9" t="s">
        <v>14</v>
      </c>
      <c r="C29" s="20">
        <v>-0.16582694687886779</v>
      </c>
      <c r="D29" s="29">
        <v>-13.263999999999996</v>
      </c>
    </row>
    <row r="30" spans="1:4" x14ac:dyDescent="0.3">
      <c r="A30" s="4">
        <v>29</v>
      </c>
      <c r="B30" s="9" t="s">
        <v>26</v>
      </c>
      <c r="C30" s="20">
        <v>-0.19640440909747492</v>
      </c>
      <c r="D30" s="19">
        <v>-7.8454900000000052</v>
      </c>
    </row>
    <row r="31" spans="1:4" x14ac:dyDescent="0.3">
      <c r="A31" s="4">
        <v>30</v>
      </c>
      <c r="B31" s="9" t="s">
        <v>3</v>
      </c>
      <c r="C31" s="20">
        <v>-0.32470455888368699</v>
      </c>
      <c r="D31" s="19">
        <v>-8.5725899999999982</v>
      </c>
    </row>
  </sheetData>
  <conditionalFormatting sqref="C2:C19 C21:C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{10B82D55-0FEB-4176-BB87-383A68A11C41}</x14:id>
        </ext>
      </extLst>
    </cfRule>
  </conditionalFormatting>
  <conditionalFormatting sqref="D2:D19 D21:D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{AB0DEBFF-94BF-4A76-80D9-A72BB616E2BB}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{CF929110-0818-4588-ADAD-3FA831BD7997}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{77655DF9-2DA0-4E00-AA97-9AD2575DC20C}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{2C796EF2-6432-44B5-B0F4-126DC7D0B4EF}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{047A551A-11C2-4C9C-BFC2-D8B27F2B94AB}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B82D55-0FEB-4176-BB87-383A68A11C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AB0DEBFF-94BF-4A76-80D9-A72BB616E2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D2:D19 D21:D31</xm:sqref>
        </x14:conditionalFormatting>
        <x14:conditionalFormatting xmlns:xm="http://schemas.microsoft.com/office/excel/2006/main">
          <x14:cfRule type="dataBar" id="{CF929110-0818-4588-ADAD-3FA831BD79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77655DF9-2DA0-4E00-AA97-9AD2575DC2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C796EF2-6432-44B5-B0F4-126DC7D0B4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047A551A-11C2-4C9C-BFC2-D8B27F2B9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1" sqref="D1"/>
    </sheetView>
  </sheetViews>
  <sheetFormatPr defaultColWidth="9.109375" defaultRowHeight="14.4" x14ac:dyDescent="0.3"/>
  <cols>
    <col min="1" max="1" width="9.109375" style="1"/>
    <col min="2" max="2" width="40.6640625" style="1" customWidth="1"/>
    <col min="3" max="3" width="17.33203125" style="1" customWidth="1"/>
    <col min="4" max="4" width="18.5546875" style="1" customWidth="1"/>
    <col min="5" max="5" width="26.88671875" style="1" customWidth="1"/>
    <col min="6" max="16384" width="9.109375" style="1"/>
  </cols>
  <sheetData>
    <row r="1" spans="1:4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4" x14ac:dyDescent="0.3">
      <c r="A2" s="4">
        <v>1</v>
      </c>
      <c r="B2" s="3" t="s">
        <v>25</v>
      </c>
      <c r="C2" s="5">
        <v>425.84100000000001</v>
      </c>
      <c r="D2" s="48">
        <v>130.345</v>
      </c>
    </row>
    <row r="3" spans="1:4" x14ac:dyDescent="0.3">
      <c r="A3" s="4">
        <v>2</v>
      </c>
      <c r="B3" s="3" t="s">
        <v>13</v>
      </c>
      <c r="C3" s="5">
        <v>98.052999999999997</v>
      </c>
      <c r="D3" s="48">
        <v>47.625999999999998</v>
      </c>
    </row>
    <row r="4" spans="1:4" x14ac:dyDescent="0.3">
      <c r="A4" s="4">
        <v>3</v>
      </c>
      <c r="B4" s="3" t="s">
        <v>18</v>
      </c>
      <c r="C4" s="5">
        <v>77.057000000000002</v>
      </c>
      <c r="D4" s="48">
        <v>35.680999999999997</v>
      </c>
    </row>
    <row r="5" spans="1:4" x14ac:dyDescent="0.3">
      <c r="A5" s="4">
        <v>4</v>
      </c>
      <c r="B5" s="3" t="s">
        <v>22</v>
      </c>
      <c r="C5" s="5">
        <v>27.743950000000002</v>
      </c>
      <c r="D5" s="46">
        <v>7.1989900000000002</v>
      </c>
    </row>
    <row r="6" spans="1:4" x14ac:dyDescent="0.3">
      <c r="A6" s="4">
        <v>5</v>
      </c>
      <c r="B6" s="3" t="s">
        <v>21</v>
      </c>
      <c r="C6" s="5">
        <v>30.3</v>
      </c>
      <c r="D6" s="48">
        <v>6.83</v>
      </c>
    </row>
    <row r="7" spans="1:4" x14ac:dyDescent="0.3">
      <c r="A7" s="4">
        <v>6</v>
      </c>
      <c r="B7" s="3" t="s">
        <v>19</v>
      </c>
      <c r="C7" s="5">
        <v>3.1240000000000001</v>
      </c>
      <c r="D7" s="48">
        <v>3.258</v>
      </c>
    </row>
    <row r="8" spans="1:4" x14ac:dyDescent="0.3">
      <c r="A8" s="4">
        <v>7</v>
      </c>
      <c r="B8" s="3" t="s">
        <v>6</v>
      </c>
      <c r="C8" s="5">
        <v>3.94563</v>
      </c>
      <c r="D8" s="46">
        <v>3.2077399999999998</v>
      </c>
    </row>
    <row r="9" spans="1:4" x14ac:dyDescent="0.3">
      <c r="A9" s="4">
        <v>8</v>
      </c>
      <c r="B9" s="3" t="s">
        <v>27</v>
      </c>
      <c r="C9" s="5">
        <v>-135.20063999999999</v>
      </c>
      <c r="D9" s="46">
        <v>3.0261399999999998</v>
      </c>
    </row>
    <row r="10" spans="1:4" x14ac:dyDescent="0.3">
      <c r="A10" s="4">
        <v>9</v>
      </c>
      <c r="B10" s="3" t="s">
        <v>34</v>
      </c>
      <c r="C10" s="5">
        <v>16.065999999999999</v>
      </c>
      <c r="D10" s="46">
        <v>3.0152299999999999</v>
      </c>
    </row>
    <row r="11" spans="1:4" x14ac:dyDescent="0.3">
      <c r="A11" s="4">
        <v>10</v>
      </c>
      <c r="B11" s="3" t="s">
        <v>23</v>
      </c>
      <c r="C11" s="5">
        <v>5.3879999999999999</v>
      </c>
      <c r="D11" s="48">
        <v>1.6859999999999999</v>
      </c>
    </row>
    <row r="12" spans="1:4" x14ac:dyDescent="0.3">
      <c r="A12" s="4">
        <v>11</v>
      </c>
      <c r="B12" s="3" t="s">
        <v>11</v>
      </c>
      <c r="C12" s="5">
        <v>-250.47816</v>
      </c>
      <c r="D12" s="48">
        <v>1.4937</v>
      </c>
    </row>
    <row r="13" spans="1:4" x14ac:dyDescent="0.3">
      <c r="A13" s="4">
        <v>12</v>
      </c>
      <c r="B13" s="3" t="s">
        <v>12</v>
      </c>
      <c r="C13" s="5">
        <v>-23.754999999999999</v>
      </c>
      <c r="D13" s="48">
        <v>1.3360000000000001</v>
      </c>
    </row>
    <row r="14" spans="1:4" x14ac:dyDescent="0.3">
      <c r="A14" s="4">
        <v>13</v>
      </c>
      <c r="B14" s="3" t="s">
        <v>15</v>
      </c>
      <c r="C14" s="5">
        <v>5.4289100000000001</v>
      </c>
      <c r="D14" s="46">
        <v>1.11754</v>
      </c>
    </row>
    <row r="15" spans="1:4" x14ac:dyDescent="0.3">
      <c r="A15" s="4">
        <v>14</v>
      </c>
      <c r="B15" s="3" t="s">
        <v>28</v>
      </c>
      <c r="C15" s="5">
        <v>1.3746700000000001</v>
      </c>
      <c r="D15" s="46">
        <v>0.95921999999999996</v>
      </c>
    </row>
    <row r="16" spans="1:4" x14ac:dyDescent="0.3">
      <c r="A16" s="4">
        <v>15</v>
      </c>
      <c r="B16" s="3" t="s">
        <v>10</v>
      </c>
      <c r="C16" s="5">
        <v>2.1539999999999999</v>
      </c>
      <c r="D16" s="48">
        <v>0.73099999999999998</v>
      </c>
    </row>
    <row r="17" spans="1:4" x14ac:dyDescent="0.3">
      <c r="A17" s="4">
        <v>16</v>
      </c>
      <c r="B17" s="3" t="s">
        <v>24</v>
      </c>
      <c r="C17" s="5">
        <v>1.2895000000000001</v>
      </c>
      <c r="D17" s="46">
        <v>0.39080999999999999</v>
      </c>
    </row>
    <row r="18" spans="1:4" x14ac:dyDescent="0.3">
      <c r="A18" s="4">
        <v>17</v>
      </c>
      <c r="B18" s="3" t="s">
        <v>5</v>
      </c>
      <c r="C18" s="5">
        <v>0.16905500000000001</v>
      </c>
      <c r="D18" s="48">
        <v>0.39063999999999999</v>
      </c>
    </row>
    <row r="19" spans="1:4" x14ac:dyDescent="0.3">
      <c r="A19" s="4">
        <v>18</v>
      </c>
      <c r="B19" s="3" t="s">
        <v>4</v>
      </c>
      <c r="C19" s="5">
        <v>6.6549999999999998E-2</v>
      </c>
      <c r="D19" s="46">
        <v>0.12687999999999999</v>
      </c>
    </row>
    <row r="20" spans="1:4" x14ac:dyDescent="0.3">
      <c r="A20" s="4">
        <v>19</v>
      </c>
      <c r="B20" s="3" t="s">
        <v>1</v>
      </c>
      <c r="C20" s="5">
        <v>21.653970000000001</v>
      </c>
      <c r="D20" s="46">
        <v>0.11065</v>
      </c>
    </row>
    <row r="21" spans="1:4" x14ac:dyDescent="0.3">
      <c r="A21" s="4">
        <v>20</v>
      </c>
      <c r="B21" s="3" t="s">
        <v>20</v>
      </c>
      <c r="C21" s="5">
        <v>7.0000000000000007E-2</v>
      </c>
      <c r="D21" s="48">
        <v>0.109</v>
      </c>
    </row>
    <row r="22" spans="1:4" x14ac:dyDescent="0.3">
      <c r="A22" s="4">
        <v>21</v>
      </c>
      <c r="B22" s="3" t="s">
        <v>7</v>
      </c>
      <c r="C22" s="5">
        <v>5.1821999999999999</v>
      </c>
      <c r="D22" s="46">
        <v>1.4E-2</v>
      </c>
    </row>
    <row r="23" spans="1:4" x14ac:dyDescent="0.3">
      <c r="A23" s="4">
        <v>22</v>
      </c>
      <c r="B23" s="3" t="s">
        <v>17</v>
      </c>
      <c r="C23" s="5">
        <v>2.5899999999999999E-3</v>
      </c>
      <c r="D23" s="48">
        <v>-0.11679</v>
      </c>
    </row>
    <row r="24" spans="1:4" x14ac:dyDescent="0.3">
      <c r="A24" s="4">
        <v>23</v>
      </c>
      <c r="B24" s="3" t="s">
        <v>2</v>
      </c>
      <c r="C24" s="5">
        <v>5.3674099999999996</v>
      </c>
      <c r="D24" s="48">
        <v>-0.53136000000000005</v>
      </c>
    </row>
    <row r="25" spans="1:4" x14ac:dyDescent="0.3">
      <c r="A25" s="4">
        <v>24</v>
      </c>
      <c r="B25" s="3" t="s">
        <v>16</v>
      </c>
      <c r="C25" s="5">
        <v>1.1496999999999999</v>
      </c>
      <c r="D25" s="48">
        <v>-0.59489999999999998</v>
      </c>
    </row>
    <row r="26" spans="1:4" x14ac:dyDescent="0.3">
      <c r="A26" s="4">
        <v>25</v>
      </c>
      <c r="B26" s="3" t="s">
        <v>3</v>
      </c>
      <c r="C26" s="5">
        <v>-12.553668</v>
      </c>
      <c r="D26" s="48">
        <v>-1.694556</v>
      </c>
    </row>
    <row r="27" spans="1:4" x14ac:dyDescent="0.3">
      <c r="A27" s="4">
        <v>26</v>
      </c>
      <c r="B27" s="3" t="s">
        <v>8</v>
      </c>
      <c r="C27" s="5">
        <v>0.70399999999999996</v>
      </c>
      <c r="D27" s="48">
        <v>-2.6880000000000002</v>
      </c>
    </row>
    <row r="28" spans="1:4" x14ac:dyDescent="0.3">
      <c r="A28" s="4">
        <v>27</v>
      </c>
      <c r="B28" s="3" t="s">
        <v>26</v>
      </c>
      <c r="C28" s="5">
        <v>3.4729999999999999</v>
      </c>
      <c r="D28" s="48">
        <v>-7.7519999999999998</v>
      </c>
    </row>
    <row r="29" spans="1:4" x14ac:dyDescent="0.3">
      <c r="A29" s="4">
        <v>28</v>
      </c>
      <c r="B29" s="3" t="s">
        <v>9</v>
      </c>
      <c r="C29" s="5">
        <v>2.1415324299999998</v>
      </c>
      <c r="D29" s="46">
        <v>-8.6027938200000005</v>
      </c>
    </row>
    <row r="30" spans="1:4" x14ac:dyDescent="0.3">
      <c r="A30" s="4">
        <v>29</v>
      </c>
      <c r="B30" s="3" t="s">
        <v>14</v>
      </c>
      <c r="C30" s="5">
        <v>1.43021</v>
      </c>
      <c r="D30" s="46">
        <v>-13.26418</v>
      </c>
    </row>
    <row r="31" spans="1:4" x14ac:dyDescent="0.3">
      <c r="A31" s="4">
        <v>30</v>
      </c>
      <c r="B31" s="3" t="s">
        <v>0</v>
      </c>
      <c r="C31" s="5">
        <v>-11.579000000000001</v>
      </c>
      <c r="D31" s="48">
        <v>-74.599999999999994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C1:D1"/>
    </sheetView>
  </sheetViews>
  <sheetFormatPr defaultColWidth="9.109375" defaultRowHeight="14.4" x14ac:dyDescent="0.3"/>
  <cols>
    <col min="1" max="1" width="9.109375" style="1"/>
    <col min="2" max="2" width="42.6640625" style="1" customWidth="1"/>
    <col min="3" max="3" width="17" style="1" customWidth="1"/>
    <col min="4" max="4" width="19" style="1" customWidth="1"/>
    <col min="5" max="16384" width="9.109375" style="1"/>
  </cols>
  <sheetData>
    <row r="1" spans="1:5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5" x14ac:dyDescent="0.3">
      <c r="A2" s="4">
        <v>1</v>
      </c>
      <c r="B2" s="3" t="s">
        <v>25</v>
      </c>
      <c r="C2" s="19">
        <v>295.54700000000003</v>
      </c>
      <c r="D2" s="48">
        <v>85.155000000000001</v>
      </c>
    </row>
    <row r="3" spans="1:5" x14ac:dyDescent="0.3">
      <c r="A3" s="4">
        <v>2</v>
      </c>
      <c r="B3" s="3" t="s">
        <v>13</v>
      </c>
      <c r="C3" s="19">
        <v>223.238</v>
      </c>
      <c r="D3" s="48">
        <v>66.566000000000003</v>
      </c>
      <c r="E3" s="18"/>
    </row>
    <row r="4" spans="1:5" x14ac:dyDescent="0.3">
      <c r="A4" s="4">
        <v>3</v>
      </c>
      <c r="B4" s="3" t="s">
        <v>18</v>
      </c>
      <c r="C4" s="19">
        <v>92.62</v>
      </c>
      <c r="D4" s="48">
        <v>36.195</v>
      </c>
      <c r="E4" s="18"/>
    </row>
    <row r="5" spans="1:5" x14ac:dyDescent="0.3">
      <c r="A5" s="4">
        <v>4</v>
      </c>
      <c r="B5" s="3" t="s">
        <v>0</v>
      </c>
      <c r="C5" s="19">
        <v>-32.994</v>
      </c>
      <c r="D5" s="48">
        <v>17.338999999999999</v>
      </c>
      <c r="E5" s="18"/>
    </row>
    <row r="6" spans="1:5" x14ac:dyDescent="0.3">
      <c r="A6" s="4">
        <v>5</v>
      </c>
      <c r="B6" s="3" t="s">
        <v>22</v>
      </c>
      <c r="C6" s="19">
        <v>52.589230000000001</v>
      </c>
      <c r="D6" s="46">
        <v>9.9096700000000002</v>
      </c>
      <c r="E6" s="18"/>
    </row>
    <row r="7" spans="1:5" x14ac:dyDescent="0.3">
      <c r="A7" s="4">
        <v>6</v>
      </c>
      <c r="B7" s="3" t="s">
        <v>27</v>
      </c>
      <c r="C7" s="19">
        <v>36.95532</v>
      </c>
      <c r="D7" s="46">
        <v>9.1247900000000008</v>
      </c>
      <c r="E7" s="18"/>
    </row>
    <row r="8" spans="1:5" x14ac:dyDescent="0.3">
      <c r="A8" s="4">
        <v>7</v>
      </c>
      <c r="B8" s="3" t="s">
        <v>6</v>
      </c>
      <c r="C8" s="19">
        <v>1.7909600000000001</v>
      </c>
      <c r="D8" s="46">
        <v>4.4874900000000002</v>
      </c>
      <c r="E8" s="18"/>
    </row>
    <row r="9" spans="1:5" x14ac:dyDescent="0.3">
      <c r="A9" s="4">
        <v>8</v>
      </c>
      <c r="B9" s="3" t="s">
        <v>1</v>
      </c>
      <c r="C9" s="19">
        <v>19.35801</v>
      </c>
      <c r="D9" s="46">
        <v>4.2438699999999994</v>
      </c>
      <c r="E9" s="18"/>
    </row>
    <row r="10" spans="1:5" x14ac:dyDescent="0.3">
      <c r="A10" s="4">
        <v>9</v>
      </c>
      <c r="B10" s="3" t="s">
        <v>23</v>
      </c>
      <c r="C10" s="19">
        <v>17.39</v>
      </c>
      <c r="D10" s="48">
        <v>4.1980000000000004</v>
      </c>
      <c r="E10" s="18"/>
    </row>
    <row r="11" spans="1:5" x14ac:dyDescent="0.3">
      <c r="A11" s="4">
        <v>10</v>
      </c>
      <c r="B11" s="3" t="s">
        <v>26</v>
      </c>
      <c r="C11" s="19">
        <v>-26.807000000000002</v>
      </c>
      <c r="D11" s="48">
        <v>3.7310000000000008</v>
      </c>
      <c r="E11" s="18"/>
    </row>
    <row r="12" spans="1:5" x14ac:dyDescent="0.3">
      <c r="A12" s="4">
        <v>11</v>
      </c>
      <c r="B12" s="3" t="s">
        <v>19</v>
      </c>
      <c r="C12" s="19">
        <v>8.6980000000000004</v>
      </c>
      <c r="D12" s="48">
        <v>2.875</v>
      </c>
      <c r="E12" s="18"/>
    </row>
    <row r="13" spans="1:5" x14ac:dyDescent="0.3">
      <c r="A13" s="4">
        <v>12</v>
      </c>
      <c r="B13" s="3" t="s">
        <v>34</v>
      </c>
      <c r="C13" s="19">
        <v>9.7870000000000008</v>
      </c>
      <c r="D13" s="46">
        <v>2.7708900000000001</v>
      </c>
      <c r="E13" s="18"/>
    </row>
    <row r="14" spans="1:5" x14ac:dyDescent="0.3">
      <c r="A14" s="4">
        <v>13</v>
      </c>
      <c r="B14" s="3" t="s">
        <v>10</v>
      </c>
      <c r="C14" s="19">
        <v>9.1609999999999996</v>
      </c>
      <c r="D14" s="48">
        <v>2.484</v>
      </c>
      <c r="E14" s="18"/>
    </row>
    <row r="15" spans="1:5" x14ac:dyDescent="0.3">
      <c r="A15" s="4">
        <v>14</v>
      </c>
      <c r="B15" s="3" t="s">
        <v>28</v>
      </c>
      <c r="C15" s="19">
        <v>7.0932300000000001</v>
      </c>
      <c r="D15" s="46">
        <v>1.9100299999999999</v>
      </c>
      <c r="E15" s="18"/>
    </row>
    <row r="16" spans="1:5" x14ac:dyDescent="0.3">
      <c r="A16" s="4">
        <v>15</v>
      </c>
      <c r="B16" s="3" t="s">
        <v>7</v>
      </c>
      <c r="C16" s="19">
        <v>5.7853000000000003</v>
      </c>
      <c r="D16" s="46">
        <v>1.6337999999999999</v>
      </c>
      <c r="E16" s="18"/>
    </row>
    <row r="17" spans="1:5" x14ac:dyDescent="0.3">
      <c r="A17" s="4">
        <v>16</v>
      </c>
      <c r="B17" s="3" t="s">
        <v>12</v>
      </c>
      <c r="C17" s="19">
        <v>1.2330000000000005</v>
      </c>
      <c r="D17" s="48">
        <v>1.5650000000000002</v>
      </c>
      <c r="E17" s="18"/>
    </row>
    <row r="18" spans="1:5" x14ac:dyDescent="0.3">
      <c r="A18" s="4">
        <v>17</v>
      </c>
      <c r="B18" s="3" t="s">
        <v>21</v>
      </c>
      <c r="C18" s="19">
        <v>6.5279999999999996</v>
      </c>
      <c r="D18" s="48">
        <v>1.5380000000000003</v>
      </c>
      <c r="E18" s="18"/>
    </row>
    <row r="19" spans="1:5" x14ac:dyDescent="0.3">
      <c r="A19" s="4">
        <v>18</v>
      </c>
      <c r="B19" s="3" t="s">
        <v>14</v>
      </c>
      <c r="C19" s="19">
        <v>7.4849199999999998</v>
      </c>
      <c r="D19" s="46">
        <v>1.3368300000000009</v>
      </c>
      <c r="E19" s="18"/>
    </row>
    <row r="20" spans="1:5" x14ac:dyDescent="0.3">
      <c r="A20" s="4">
        <v>19</v>
      </c>
      <c r="B20" s="3" t="s">
        <v>15</v>
      </c>
      <c r="C20" s="19">
        <v>6.9614700000000003</v>
      </c>
      <c r="D20" s="46">
        <v>1.14296</v>
      </c>
      <c r="E20" s="18"/>
    </row>
    <row r="21" spans="1:5" x14ac:dyDescent="0.3">
      <c r="A21" s="4">
        <v>20</v>
      </c>
      <c r="B21" s="3" t="s">
        <v>9</v>
      </c>
      <c r="C21" s="19">
        <v>1.62062968</v>
      </c>
      <c r="D21" s="48">
        <v>0.55403654999999929</v>
      </c>
      <c r="E21" s="18"/>
    </row>
    <row r="22" spans="1:5" x14ac:dyDescent="0.3">
      <c r="A22" s="4">
        <v>21</v>
      </c>
      <c r="B22" s="3" t="s">
        <v>5</v>
      </c>
      <c r="C22" s="19">
        <v>-1.1620239999999999</v>
      </c>
      <c r="D22" s="48">
        <v>0.50599700000000003</v>
      </c>
      <c r="E22" s="18"/>
    </row>
    <row r="23" spans="1:5" x14ac:dyDescent="0.3">
      <c r="A23" s="4">
        <v>22</v>
      </c>
      <c r="B23" s="3" t="s">
        <v>8</v>
      </c>
      <c r="C23" s="19">
        <v>1.43</v>
      </c>
      <c r="D23" s="48">
        <v>0.27900000000000003</v>
      </c>
      <c r="E23" s="18"/>
    </row>
    <row r="24" spans="1:5" x14ac:dyDescent="0.3">
      <c r="A24" s="4">
        <v>23</v>
      </c>
      <c r="B24" s="3" t="s">
        <v>24</v>
      </c>
      <c r="C24" s="19">
        <v>6.78742</v>
      </c>
      <c r="D24" s="46">
        <v>0.11463</v>
      </c>
      <c r="E24" s="18"/>
    </row>
    <row r="25" spans="1:5" x14ac:dyDescent="0.3">
      <c r="A25" s="4">
        <v>24</v>
      </c>
      <c r="B25" s="3" t="s">
        <v>17</v>
      </c>
      <c r="C25" s="19">
        <v>-0.11430999999999999</v>
      </c>
      <c r="D25" s="48">
        <v>-0.11851</v>
      </c>
      <c r="E25" s="18"/>
    </row>
    <row r="26" spans="1:5" x14ac:dyDescent="0.3">
      <c r="A26" s="4">
        <v>25</v>
      </c>
      <c r="B26" s="3" t="s">
        <v>16</v>
      </c>
      <c r="C26" s="19">
        <v>2.2736999999999998</v>
      </c>
      <c r="D26" s="48">
        <v>-0.33789999999999998</v>
      </c>
      <c r="E26" s="18"/>
    </row>
    <row r="27" spans="1:5" x14ac:dyDescent="0.3">
      <c r="A27" s="4">
        <v>26</v>
      </c>
      <c r="B27" s="3" t="s">
        <v>20</v>
      </c>
      <c r="C27" s="19">
        <v>0.73199999999999998</v>
      </c>
      <c r="D27" s="48">
        <v>-0.44400000000000001</v>
      </c>
      <c r="E27" s="18"/>
    </row>
    <row r="28" spans="1:5" x14ac:dyDescent="0.3">
      <c r="A28" s="4">
        <v>27</v>
      </c>
      <c r="B28" s="3" t="s">
        <v>2</v>
      </c>
      <c r="C28" s="19">
        <v>1.4740600000000001</v>
      </c>
      <c r="D28" s="48">
        <v>-0.88614000000000004</v>
      </c>
      <c r="E28" s="18"/>
    </row>
    <row r="29" spans="1:5" x14ac:dyDescent="0.3">
      <c r="A29" s="4">
        <v>28</v>
      </c>
      <c r="B29" s="3" t="s">
        <v>4</v>
      </c>
      <c r="C29" s="19">
        <v>-5.7831999999999999</v>
      </c>
      <c r="D29" s="46">
        <v>-1.37338</v>
      </c>
      <c r="E29" s="18"/>
    </row>
    <row r="30" spans="1:5" x14ac:dyDescent="0.3">
      <c r="A30" s="4">
        <v>29</v>
      </c>
      <c r="B30" s="3" t="s">
        <v>3</v>
      </c>
      <c r="C30" s="19">
        <v>-9.8749470200000005</v>
      </c>
      <c r="D30" s="48">
        <v>-2.0303261000000004</v>
      </c>
      <c r="E30" s="18"/>
    </row>
    <row r="31" spans="1:5" x14ac:dyDescent="0.3">
      <c r="A31" s="4">
        <v>30</v>
      </c>
      <c r="B31" s="3" t="s">
        <v>11</v>
      </c>
      <c r="C31" s="19">
        <v>-31.719459999999998</v>
      </c>
      <c r="D31" s="48">
        <v>-2.2219699999999998</v>
      </c>
      <c r="E31" s="18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C1:D1"/>
    </sheetView>
  </sheetViews>
  <sheetFormatPr defaultColWidth="9.109375" defaultRowHeight="14.4" x14ac:dyDescent="0.3"/>
  <cols>
    <col min="1" max="1" width="9.5546875" style="1" customWidth="1"/>
    <col min="2" max="2" width="44.44140625" style="1" customWidth="1"/>
    <col min="3" max="3" width="20.5546875" style="1" customWidth="1"/>
    <col min="4" max="4" width="18.6640625" style="1" customWidth="1"/>
    <col min="5" max="5" width="18.5546875" style="1" customWidth="1"/>
    <col min="6" max="16384" width="9.109375" style="1"/>
  </cols>
  <sheetData>
    <row r="1" spans="1:9" x14ac:dyDescent="0.3">
      <c r="A1" s="56" t="s">
        <v>38</v>
      </c>
      <c r="B1" s="56" t="s">
        <v>39</v>
      </c>
      <c r="C1" s="18" t="s">
        <v>52</v>
      </c>
      <c r="D1" s="18" t="s">
        <v>53</v>
      </c>
      <c r="I1" s="1" t="s">
        <v>29</v>
      </c>
    </row>
    <row r="2" spans="1:9" x14ac:dyDescent="0.3">
      <c r="A2" s="4">
        <v>1</v>
      </c>
      <c r="B2" s="3" t="s">
        <v>25</v>
      </c>
      <c r="C2" s="19">
        <v>415.1</v>
      </c>
      <c r="D2" s="48">
        <v>108.66200000000001</v>
      </c>
    </row>
    <row r="3" spans="1:9" x14ac:dyDescent="0.3">
      <c r="A3" s="4">
        <v>2</v>
      </c>
      <c r="B3" s="3" t="s">
        <v>13</v>
      </c>
      <c r="C3" s="19">
        <v>321.56200000000001</v>
      </c>
      <c r="D3" s="48">
        <v>93.296000000000006</v>
      </c>
    </row>
    <row r="4" spans="1:9" x14ac:dyDescent="0.3">
      <c r="A4" s="4">
        <v>3</v>
      </c>
      <c r="B4" s="3" t="s">
        <v>18</v>
      </c>
      <c r="C4" s="19">
        <v>173.512</v>
      </c>
      <c r="D4" s="48">
        <v>52.558</v>
      </c>
    </row>
    <row r="5" spans="1:9" x14ac:dyDescent="0.3">
      <c r="A5" s="4">
        <v>4</v>
      </c>
      <c r="B5" s="3" t="s">
        <v>22</v>
      </c>
      <c r="C5" s="19">
        <v>109.50660999999999</v>
      </c>
      <c r="D5" s="46">
        <f>27.34762-3.00277</f>
        <v>24.344850000000001</v>
      </c>
    </row>
    <row r="6" spans="1:9" x14ac:dyDescent="0.3">
      <c r="A6" s="4">
        <v>5</v>
      </c>
      <c r="B6" s="3" t="s">
        <v>0</v>
      </c>
      <c r="C6" s="19">
        <v>88.070999999999998</v>
      </c>
      <c r="D6" s="48">
        <v>22.969000000000001</v>
      </c>
    </row>
    <row r="7" spans="1:9" x14ac:dyDescent="0.3">
      <c r="A7" s="4">
        <v>6</v>
      </c>
      <c r="B7" s="3" t="s">
        <v>21</v>
      </c>
      <c r="C7" s="19">
        <v>67.683999999999997</v>
      </c>
      <c r="D7" s="48">
        <v>19.783999999999999</v>
      </c>
    </row>
    <row r="8" spans="1:9" x14ac:dyDescent="0.3">
      <c r="A8" s="4">
        <v>7</v>
      </c>
      <c r="B8" s="3" t="s">
        <v>27</v>
      </c>
      <c r="C8" s="19">
        <v>68.136790000000005</v>
      </c>
      <c r="D8" s="46">
        <v>17.986360000000001</v>
      </c>
    </row>
    <row r="9" spans="1:9" x14ac:dyDescent="0.3">
      <c r="A9" s="4">
        <v>8</v>
      </c>
      <c r="B9" s="3" t="s">
        <v>10</v>
      </c>
      <c r="C9" s="19">
        <v>42.46</v>
      </c>
      <c r="D9" s="48">
        <v>14.907</v>
      </c>
    </row>
    <row r="10" spans="1:9" x14ac:dyDescent="0.3">
      <c r="A10" s="4">
        <v>9</v>
      </c>
      <c r="B10" s="3" t="s">
        <v>34</v>
      </c>
      <c r="C10" s="19">
        <v>37.555999999999997</v>
      </c>
      <c r="D10" s="46">
        <v>10.9481</v>
      </c>
    </row>
    <row r="11" spans="1:9" x14ac:dyDescent="0.3">
      <c r="A11" s="4">
        <v>10</v>
      </c>
      <c r="B11" s="3" t="s">
        <v>26</v>
      </c>
      <c r="C11" s="19">
        <v>41.322000000000003</v>
      </c>
      <c r="D11" s="48">
        <v>10.505000000000001</v>
      </c>
    </row>
    <row r="12" spans="1:9" x14ac:dyDescent="0.3">
      <c r="A12" s="4">
        <v>11</v>
      </c>
      <c r="B12" s="3" t="s">
        <v>14</v>
      </c>
      <c r="C12" s="19">
        <v>42.005720000000004</v>
      </c>
      <c r="D12" s="46">
        <v>10.304600000000001</v>
      </c>
    </row>
    <row r="13" spans="1:9" x14ac:dyDescent="0.3">
      <c r="A13" s="4">
        <v>12</v>
      </c>
      <c r="B13" s="3" t="s">
        <v>19</v>
      </c>
      <c r="C13" s="19">
        <v>35.360999999999997</v>
      </c>
      <c r="D13" s="48">
        <v>9.6790000000000003</v>
      </c>
    </row>
    <row r="14" spans="1:9" x14ac:dyDescent="0.3">
      <c r="A14" s="4">
        <v>13</v>
      </c>
      <c r="B14" s="3" t="s">
        <v>12</v>
      </c>
      <c r="C14" s="19">
        <v>31.707999999999998</v>
      </c>
      <c r="D14" s="48">
        <v>9.3179999999999996</v>
      </c>
    </row>
    <row r="15" spans="1:9" x14ac:dyDescent="0.3">
      <c r="A15" s="4">
        <v>14</v>
      </c>
      <c r="B15" s="3" t="s">
        <v>4</v>
      </c>
      <c r="C15" s="19">
        <v>40.357990000000001</v>
      </c>
      <c r="D15" s="46">
        <v>8.6270900000000008</v>
      </c>
    </row>
    <row r="16" spans="1:9" x14ac:dyDescent="0.3">
      <c r="A16" s="4">
        <v>15</v>
      </c>
      <c r="B16" s="3" t="s">
        <v>23</v>
      </c>
      <c r="C16" s="19">
        <v>35.201999999999998</v>
      </c>
      <c r="D16" s="48">
        <v>8.36</v>
      </c>
    </row>
    <row r="17" spans="1:4" x14ac:dyDescent="0.3">
      <c r="A17" s="4">
        <v>16</v>
      </c>
      <c r="B17" s="3" t="s">
        <v>20</v>
      </c>
      <c r="C17" s="19">
        <v>30.931000000000001</v>
      </c>
      <c r="D17" s="48">
        <v>7.9859999999999998</v>
      </c>
    </row>
    <row r="18" spans="1:4" x14ac:dyDescent="0.3">
      <c r="A18" s="4">
        <v>17</v>
      </c>
      <c r="B18" s="3" t="s">
        <v>1</v>
      </c>
      <c r="C18" s="19">
        <v>33.938749999999999</v>
      </c>
      <c r="D18" s="46">
        <v>7.3568899999999999</v>
      </c>
    </row>
    <row r="19" spans="1:4" x14ac:dyDescent="0.3">
      <c r="A19" s="4">
        <v>18</v>
      </c>
      <c r="B19" s="3" t="s">
        <v>6</v>
      </c>
      <c r="C19" s="19">
        <v>24.88805</v>
      </c>
      <c r="D19" s="46">
        <v>6.30002</v>
      </c>
    </row>
    <row r="20" spans="1:4" x14ac:dyDescent="0.3">
      <c r="A20" s="4">
        <v>19</v>
      </c>
      <c r="B20" s="3" t="s">
        <v>5</v>
      </c>
      <c r="C20" s="19">
        <v>17.896630999999999</v>
      </c>
      <c r="D20" s="46">
        <v>5.4452230000000004</v>
      </c>
    </row>
    <row r="21" spans="1:4" x14ac:dyDescent="0.3">
      <c r="A21" s="4">
        <v>20</v>
      </c>
      <c r="B21" s="3" t="s">
        <v>8</v>
      </c>
      <c r="C21" s="19">
        <v>19.068999999999999</v>
      </c>
      <c r="D21" s="48">
        <v>5.2389999999999999</v>
      </c>
    </row>
    <row r="22" spans="1:4" x14ac:dyDescent="0.3">
      <c r="A22" s="4">
        <v>21</v>
      </c>
      <c r="B22" s="3" t="s">
        <v>16</v>
      </c>
      <c r="C22" s="19">
        <v>17.571000000000002</v>
      </c>
      <c r="D22" s="48">
        <v>4.5839999999999996</v>
      </c>
    </row>
    <row r="23" spans="1:4" x14ac:dyDescent="0.3">
      <c r="A23" s="4">
        <v>22</v>
      </c>
      <c r="B23" s="3" t="s">
        <v>28</v>
      </c>
      <c r="C23" s="19">
        <v>14.06269</v>
      </c>
      <c r="D23" s="46">
        <f>4.44511-0.3885</f>
        <v>4.05661</v>
      </c>
    </row>
    <row r="24" spans="1:4" x14ac:dyDescent="0.3">
      <c r="A24" s="4">
        <v>23</v>
      </c>
      <c r="B24" s="3" t="s">
        <v>2</v>
      </c>
      <c r="C24" s="19">
        <v>17.591170000000002</v>
      </c>
      <c r="D24" s="48">
        <v>3.5100899999999999</v>
      </c>
    </row>
    <row r="25" spans="1:4" x14ac:dyDescent="0.3">
      <c r="A25" s="4">
        <v>24</v>
      </c>
      <c r="B25" s="3" t="s">
        <v>3</v>
      </c>
      <c r="C25" s="19">
        <v>8.7093306500000001</v>
      </c>
      <c r="D25" s="48">
        <v>3.0309282099999999</v>
      </c>
    </row>
    <row r="26" spans="1:4" x14ac:dyDescent="0.3">
      <c r="A26" s="4">
        <v>25</v>
      </c>
      <c r="B26" s="3" t="s">
        <v>7</v>
      </c>
      <c r="C26" s="19">
        <v>12.085000000000001</v>
      </c>
      <c r="D26" s="46">
        <v>2.9039000000000001</v>
      </c>
    </row>
    <row r="27" spans="1:4" x14ac:dyDescent="0.3">
      <c r="A27" s="4">
        <v>26</v>
      </c>
      <c r="B27" s="3" t="s">
        <v>24</v>
      </c>
      <c r="C27" s="19">
        <v>8.8884000000000007</v>
      </c>
      <c r="D27" s="46">
        <f>2.81862-0.36726</f>
        <v>2.4513600000000002</v>
      </c>
    </row>
    <row r="28" spans="1:4" x14ac:dyDescent="0.3">
      <c r="A28" s="4">
        <v>27</v>
      </c>
      <c r="B28" s="3" t="s">
        <v>11</v>
      </c>
      <c r="C28" s="19">
        <v>7.8056999999999999</v>
      </c>
      <c r="D28" s="48">
        <v>2.0494300000000001</v>
      </c>
    </row>
    <row r="29" spans="1:4" x14ac:dyDescent="0.3">
      <c r="A29" s="4">
        <v>28</v>
      </c>
      <c r="B29" s="3" t="s">
        <v>15</v>
      </c>
      <c r="C29" s="19">
        <v>6.9599599999999997</v>
      </c>
      <c r="D29" s="46">
        <f>1.51183-0.01835</f>
        <v>1.4934799999999999</v>
      </c>
    </row>
    <row r="30" spans="1:4" x14ac:dyDescent="0.3">
      <c r="A30" s="4">
        <v>29</v>
      </c>
      <c r="B30" s="3" t="s">
        <v>9</v>
      </c>
      <c r="C30" s="19">
        <v>2.8730486700000002</v>
      </c>
      <c r="D30" s="46">
        <v>0.69979013000000001</v>
      </c>
    </row>
    <row r="31" spans="1:4" x14ac:dyDescent="0.3">
      <c r="A31" s="4">
        <v>30</v>
      </c>
      <c r="B31" s="3" t="s">
        <v>17</v>
      </c>
      <c r="C31" s="19">
        <v>0.63490000000000002</v>
      </c>
      <c r="D31" s="48">
        <v>0.10085</v>
      </c>
    </row>
    <row r="32" spans="1:4" x14ac:dyDescent="0.3">
      <c r="C32" s="18"/>
    </row>
    <row r="33" spans="3:3" x14ac:dyDescent="0.3">
      <c r="C33" s="18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C1:D1"/>
    </sheetView>
  </sheetViews>
  <sheetFormatPr defaultColWidth="9.109375" defaultRowHeight="14.4" x14ac:dyDescent="0.3"/>
  <cols>
    <col min="1" max="1" width="9.44140625" style="1" customWidth="1"/>
    <col min="2" max="2" width="40.33203125" style="1" customWidth="1"/>
    <col min="3" max="3" width="19.5546875" style="1" customWidth="1"/>
    <col min="4" max="4" width="19" style="1" customWidth="1"/>
    <col min="5" max="16384" width="9.109375" style="1"/>
  </cols>
  <sheetData>
    <row r="1" spans="1:4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4" x14ac:dyDescent="0.3">
      <c r="A2" s="4">
        <v>1</v>
      </c>
      <c r="B2" s="3" t="s">
        <v>25</v>
      </c>
      <c r="C2" s="19">
        <v>118.386</v>
      </c>
      <c r="D2" s="48">
        <v>23.408000000000001</v>
      </c>
    </row>
    <row r="3" spans="1:4" x14ac:dyDescent="0.3">
      <c r="A3" s="4">
        <v>2</v>
      </c>
      <c r="B3" s="3" t="s">
        <v>13</v>
      </c>
      <c r="C3" s="19">
        <v>75.712999999999994</v>
      </c>
      <c r="D3" s="48">
        <v>16.433</v>
      </c>
    </row>
    <row r="4" spans="1:4" x14ac:dyDescent="0.3">
      <c r="A4" s="4">
        <v>3</v>
      </c>
      <c r="B4" s="3" t="s">
        <v>0</v>
      </c>
      <c r="C4" s="19">
        <v>51.781999999999996</v>
      </c>
      <c r="D4" s="48">
        <v>12.776999999999999</v>
      </c>
    </row>
    <row r="5" spans="1:4" x14ac:dyDescent="0.3">
      <c r="A5" s="4">
        <v>4</v>
      </c>
      <c r="B5" s="3" t="s">
        <v>18</v>
      </c>
      <c r="C5" s="19">
        <v>34.718000000000004</v>
      </c>
      <c r="D5" s="48">
        <v>10.092000000000001</v>
      </c>
    </row>
    <row r="6" spans="1:4" x14ac:dyDescent="0.3">
      <c r="A6" s="4">
        <v>5</v>
      </c>
      <c r="B6" s="3" t="s">
        <v>21</v>
      </c>
      <c r="C6" s="19">
        <v>23.198</v>
      </c>
      <c r="D6" s="48">
        <v>7.8239999999999998</v>
      </c>
    </row>
    <row r="7" spans="1:4" x14ac:dyDescent="0.3">
      <c r="A7" s="4">
        <v>6</v>
      </c>
      <c r="B7" s="3" t="s">
        <v>10</v>
      </c>
      <c r="C7" s="19">
        <v>17.838999999999999</v>
      </c>
      <c r="D7" s="48">
        <v>6.7679999999999998</v>
      </c>
    </row>
    <row r="8" spans="1:4" x14ac:dyDescent="0.3">
      <c r="A8" s="4">
        <v>7</v>
      </c>
      <c r="B8" s="3" t="s">
        <v>14</v>
      </c>
      <c r="C8" s="19">
        <v>25.670500000000001</v>
      </c>
      <c r="D8" s="46">
        <v>6.2387600000000001</v>
      </c>
    </row>
    <row r="9" spans="1:4" x14ac:dyDescent="0.3">
      <c r="A9" s="4">
        <v>8</v>
      </c>
      <c r="B9" s="3" t="s">
        <v>22</v>
      </c>
      <c r="C9" s="19">
        <v>23.02298</v>
      </c>
      <c r="D9" s="46">
        <v>5.7697700000000003</v>
      </c>
    </row>
    <row r="10" spans="1:4" x14ac:dyDescent="0.3">
      <c r="A10" s="4">
        <v>9</v>
      </c>
      <c r="B10" s="3" t="s">
        <v>4</v>
      </c>
      <c r="C10" s="19">
        <v>25.045200000000001</v>
      </c>
      <c r="D10" s="46">
        <v>5.6204000000000001</v>
      </c>
    </row>
    <row r="11" spans="1:4" x14ac:dyDescent="0.3">
      <c r="A11" s="4">
        <v>10</v>
      </c>
      <c r="B11" s="3" t="s">
        <v>20</v>
      </c>
      <c r="C11" s="19">
        <v>21.222999999999999</v>
      </c>
      <c r="D11" s="48">
        <v>5.4059999999999997</v>
      </c>
    </row>
    <row r="12" spans="1:4" x14ac:dyDescent="0.3">
      <c r="A12" s="4">
        <v>11</v>
      </c>
      <c r="B12" s="3" t="s">
        <v>34</v>
      </c>
      <c r="C12" s="19">
        <v>14.802</v>
      </c>
      <c r="D12" s="46">
        <v>4.6532299999999998</v>
      </c>
    </row>
    <row r="13" spans="1:4" x14ac:dyDescent="0.3">
      <c r="A13" s="4">
        <v>12</v>
      </c>
      <c r="B13" s="3" t="s">
        <v>35</v>
      </c>
      <c r="C13" s="44">
        <v>11.023</v>
      </c>
      <c r="D13" s="48">
        <v>3.5289999999999999</v>
      </c>
    </row>
    <row r="14" spans="1:4" x14ac:dyDescent="0.3">
      <c r="A14" s="4">
        <v>13</v>
      </c>
      <c r="B14" s="3" t="s">
        <v>27</v>
      </c>
      <c r="C14" s="19">
        <v>15.50811</v>
      </c>
      <c r="D14" s="46">
        <v>3.5180500000000001</v>
      </c>
    </row>
    <row r="15" spans="1:4" x14ac:dyDescent="0.3">
      <c r="A15" s="4">
        <v>14</v>
      </c>
      <c r="B15" s="3" t="s">
        <v>2</v>
      </c>
      <c r="C15" s="19">
        <v>16.525120000000001</v>
      </c>
      <c r="D15" s="48">
        <v>3.31426</v>
      </c>
    </row>
    <row r="16" spans="1:4" x14ac:dyDescent="0.3">
      <c r="A16" s="4">
        <v>15</v>
      </c>
      <c r="B16" s="3" t="s">
        <v>6</v>
      </c>
      <c r="C16" s="19">
        <v>13.35</v>
      </c>
      <c r="D16" s="46">
        <v>3.16974</v>
      </c>
    </row>
    <row r="17" spans="1:4" x14ac:dyDescent="0.3">
      <c r="A17" s="4">
        <v>16</v>
      </c>
      <c r="B17" s="3" t="s">
        <v>26</v>
      </c>
      <c r="C17" s="19">
        <v>14.432</v>
      </c>
      <c r="D17" s="48">
        <v>3.0790000000000002</v>
      </c>
    </row>
    <row r="18" spans="1:4" x14ac:dyDescent="0.3">
      <c r="A18" s="4">
        <v>17</v>
      </c>
      <c r="B18" s="3" t="s">
        <v>3</v>
      </c>
      <c r="C18" s="19">
        <v>11.303794999999999</v>
      </c>
      <c r="D18" s="48">
        <v>3.0175359500000001</v>
      </c>
    </row>
    <row r="19" spans="1:4" x14ac:dyDescent="0.3">
      <c r="A19" s="4">
        <v>18</v>
      </c>
      <c r="B19" s="3" t="s">
        <v>8</v>
      </c>
      <c r="C19" s="19">
        <v>10.887</v>
      </c>
      <c r="D19" s="48">
        <v>2.8660000000000001</v>
      </c>
    </row>
    <row r="20" spans="1:4" x14ac:dyDescent="0.3">
      <c r="A20" s="4">
        <v>19</v>
      </c>
      <c r="B20" s="3" t="s">
        <v>19</v>
      </c>
      <c r="C20" s="19">
        <v>12.917</v>
      </c>
      <c r="D20" s="48">
        <v>2.593</v>
      </c>
    </row>
    <row r="21" spans="1:4" x14ac:dyDescent="0.3">
      <c r="A21" s="4">
        <v>20</v>
      </c>
      <c r="B21" s="3" t="s">
        <v>12</v>
      </c>
      <c r="C21" s="19">
        <v>8.875</v>
      </c>
      <c r="D21" s="48">
        <v>2.4700000000000002</v>
      </c>
    </row>
    <row r="22" spans="1:4" x14ac:dyDescent="0.3">
      <c r="A22" s="4">
        <v>21</v>
      </c>
      <c r="B22" s="3" t="s">
        <v>24</v>
      </c>
      <c r="C22" s="19">
        <v>4.0246300000000002</v>
      </c>
      <c r="D22" s="46">
        <v>2.06115</v>
      </c>
    </row>
    <row r="23" spans="1:4" x14ac:dyDescent="0.3">
      <c r="A23" s="4">
        <v>22</v>
      </c>
      <c r="B23" s="3" t="s">
        <v>5</v>
      </c>
      <c r="C23" s="19">
        <v>7.6034689999999996</v>
      </c>
      <c r="D23" s="46">
        <v>1.9292849999999999</v>
      </c>
    </row>
    <row r="24" spans="1:4" x14ac:dyDescent="0.3">
      <c r="A24" s="4">
        <v>23</v>
      </c>
      <c r="B24" s="3" t="s">
        <v>11</v>
      </c>
      <c r="C24" s="19">
        <v>8.6146499999999993</v>
      </c>
      <c r="D24" s="48">
        <v>1.75343</v>
      </c>
    </row>
    <row r="25" spans="1:4" x14ac:dyDescent="0.3">
      <c r="A25" s="4">
        <v>24</v>
      </c>
      <c r="B25" s="3" t="s">
        <v>28</v>
      </c>
      <c r="C25" s="19">
        <v>4.2542900000000001</v>
      </c>
      <c r="D25" s="46">
        <v>1.1436500000000001</v>
      </c>
    </row>
    <row r="26" spans="1:4" x14ac:dyDescent="0.3">
      <c r="A26" s="4">
        <v>25</v>
      </c>
      <c r="B26" s="3" t="s">
        <v>23</v>
      </c>
      <c r="C26" s="19">
        <v>4.8929999999999998</v>
      </c>
      <c r="D26" s="48">
        <v>0.74399999999999999</v>
      </c>
    </row>
    <row r="27" spans="1:4" x14ac:dyDescent="0.3">
      <c r="A27" s="4">
        <v>26</v>
      </c>
      <c r="B27" s="3" t="s">
        <v>7</v>
      </c>
      <c r="C27" s="19">
        <v>2.72</v>
      </c>
      <c r="D27" s="46">
        <v>0.60619999999999996</v>
      </c>
    </row>
    <row r="28" spans="1:4" x14ac:dyDescent="0.3">
      <c r="A28" s="4">
        <v>27</v>
      </c>
      <c r="B28" s="3" t="s">
        <v>1</v>
      </c>
      <c r="C28" s="19">
        <v>2.7581699999999998</v>
      </c>
      <c r="D28" s="46">
        <v>0.56091999999999997</v>
      </c>
    </row>
    <row r="29" spans="1:4" x14ac:dyDescent="0.3">
      <c r="A29" s="4">
        <v>28</v>
      </c>
      <c r="B29" s="3" t="s">
        <v>15</v>
      </c>
      <c r="C29" s="19">
        <v>0.43330999999999997</v>
      </c>
      <c r="D29" s="46">
        <v>0.12043</v>
      </c>
    </row>
    <row r="30" spans="1:4" x14ac:dyDescent="0.3">
      <c r="A30" s="4">
        <v>29</v>
      </c>
      <c r="B30" s="3" t="s">
        <v>9</v>
      </c>
      <c r="C30" s="19">
        <v>0.11228534</v>
      </c>
      <c r="D30" s="54">
        <v>2.3975079999999999E-2</v>
      </c>
    </row>
    <row r="31" spans="1:4" x14ac:dyDescent="0.3">
      <c r="A31" s="4">
        <v>30</v>
      </c>
      <c r="B31" s="3" t="s">
        <v>17</v>
      </c>
      <c r="C31" s="37">
        <v>2.0699999999999998E-3</v>
      </c>
      <c r="D31" s="55">
        <v>0</v>
      </c>
    </row>
    <row r="32" spans="1:4" x14ac:dyDescent="0.3">
      <c r="C32" s="18"/>
    </row>
    <row r="33" spans="2:3" x14ac:dyDescent="0.3">
      <c r="B33" s="1" t="s">
        <v>37</v>
      </c>
      <c r="C33" s="18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C1:D1"/>
    </sheetView>
  </sheetViews>
  <sheetFormatPr defaultColWidth="9.109375" defaultRowHeight="14.4" x14ac:dyDescent="0.3"/>
  <cols>
    <col min="1" max="1" width="9.109375" style="1"/>
    <col min="2" max="2" width="40.88671875" style="1" customWidth="1"/>
    <col min="3" max="3" width="18.109375" style="1" customWidth="1"/>
    <col min="4" max="4" width="18.33203125" style="1" customWidth="1"/>
    <col min="5" max="16384" width="9.109375" style="1"/>
  </cols>
  <sheetData>
    <row r="1" spans="1:4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4" x14ac:dyDescent="0.3">
      <c r="A2" s="4">
        <v>1</v>
      </c>
      <c r="B2" s="3" t="s">
        <v>13</v>
      </c>
      <c r="C2" s="19">
        <v>136.851</v>
      </c>
      <c r="D2" s="48">
        <v>36.037999999999997</v>
      </c>
    </row>
    <row r="3" spans="1:4" x14ac:dyDescent="0.3">
      <c r="A3" s="4">
        <v>2</v>
      </c>
      <c r="B3" s="3" t="s">
        <v>25</v>
      </c>
      <c r="C3" s="19">
        <v>116.06</v>
      </c>
      <c r="D3" s="48">
        <v>29.382000000000001</v>
      </c>
    </row>
    <row r="4" spans="1:4" x14ac:dyDescent="0.3">
      <c r="A4" s="4">
        <v>3</v>
      </c>
      <c r="B4" s="3" t="s">
        <v>0</v>
      </c>
      <c r="C4" s="19">
        <v>-8.9740000000000002</v>
      </c>
      <c r="D4" s="48">
        <v>22.388000000000002</v>
      </c>
    </row>
    <row r="5" spans="1:4" x14ac:dyDescent="0.3">
      <c r="A5" s="4">
        <v>4</v>
      </c>
      <c r="B5" s="3" t="s">
        <v>18</v>
      </c>
      <c r="C5" s="19">
        <v>33.204999999999998</v>
      </c>
      <c r="D5" s="48">
        <v>9.5530000000000008</v>
      </c>
    </row>
    <row r="6" spans="1:4" x14ac:dyDescent="0.3">
      <c r="A6" s="4">
        <v>5</v>
      </c>
      <c r="B6" s="3" t="s">
        <v>2</v>
      </c>
      <c r="C6" s="19">
        <v>38.542090000000002</v>
      </c>
      <c r="D6" s="48">
        <v>8.42788</v>
      </c>
    </row>
    <row r="7" spans="1:4" x14ac:dyDescent="0.3">
      <c r="A7" s="4">
        <v>6</v>
      </c>
      <c r="B7" s="3" t="s">
        <v>10</v>
      </c>
      <c r="C7" s="19">
        <v>26.59</v>
      </c>
      <c r="D7" s="48">
        <v>5.8449999999999998</v>
      </c>
    </row>
    <row r="8" spans="1:4" x14ac:dyDescent="0.3">
      <c r="A8" s="4">
        <v>7</v>
      </c>
      <c r="B8" s="3" t="s">
        <v>34</v>
      </c>
      <c r="C8" s="19">
        <v>21.571999999999999</v>
      </c>
      <c r="D8" s="46">
        <v>4.7452800000000002</v>
      </c>
    </row>
    <row r="9" spans="1:4" x14ac:dyDescent="0.3">
      <c r="A9" s="4">
        <v>8</v>
      </c>
      <c r="B9" s="3" t="s">
        <v>21</v>
      </c>
      <c r="C9" s="19">
        <v>22.657</v>
      </c>
      <c r="D9" s="49">
        <f>3.459+0.993+0.0068+0.123-0.044</f>
        <v>4.5378000000000007</v>
      </c>
    </row>
    <row r="10" spans="1:4" x14ac:dyDescent="0.3">
      <c r="A10" s="4">
        <v>9</v>
      </c>
      <c r="B10" s="3" t="s">
        <v>6</v>
      </c>
      <c r="C10" s="19">
        <v>2.6983000000000001</v>
      </c>
      <c r="D10" s="46">
        <v>3.9935299999999998</v>
      </c>
    </row>
    <row r="11" spans="1:4" x14ac:dyDescent="0.3">
      <c r="A11" s="4">
        <v>10</v>
      </c>
      <c r="B11" s="3" t="s">
        <v>14</v>
      </c>
      <c r="C11" s="19">
        <v>19.413519999999998</v>
      </c>
      <c r="D11" s="46">
        <f>3.30274+0.65617</f>
        <v>3.9589099999999999</v>
      </c>
    </row>
    <row r="12" spans="1:4" x14ac:dyDescent="0.3">
      <c r="A12" s="4">
        <v>11</v>
      </c>
      <c r="B12" s="3" t="s">
        <v>23</v>
      </c>
      <c r="C12" s="19">
        <v>16.75</v>
      </c>
      <c r="D12" s="48">
        <v>3.5979999999999999</v>
      </c>
    </row>
    <row r="13" spans="1:4" x14ac:dyDescent="0.3">
      <c r="A13" s="4">
        <v>12</v>
      </c>
      <c r="B13" s="3" t="s">
        <v>12</v>
      </c>
      <c r="C13" s="19">
        <v>12.789</v>
      </c>
      <c r="D13" s="48">
        <v>3.54</v>
      </c>
    </row>
    <row r="14" spans="1:4" x14ac:dyDescent="0.3">
      <c r="A14" s="4">
        <v>13</v>
      </c>
      <c r="B14" s="3" t="s">
        <v>26</v>
      </c>
      <c r="C14" s="19">
        <v>3.3330000000000002</v>
      </c>
      <c r="D14" s="48">
        <f>1.406+1.84</f>
        <v>3.246</v>
      </c>
    </row>
    <row r="15" spans="1:4" x14ac:dyDescent="0.3">
      <c r="A15" s="4">
        <v>14</v>
      </c>
      <c r="B15" s="3" t="s">
        <v>22</v>
      </c>
      <c r="C15" s="19">
        <v>9.5853099999999998</v>
      </c>
      <c r="D15" s="46">
        <v>2.77406</v>
      </c>
    </row>
    <row r="16" spans="1:4" x14ac:dyDescent="0.3">
      <c r="A16" s="4">
        <v>15</v>
      </c>
      <c r="B16" s="3" t="s">
        <v>5</v>
      </c>
      <c r="C16" s="19">
        <v>10.824652</v>
      </c>
      <c r="D16" s="46">
        <v>2.4216790000000001</v>
      </c>
    </row>
    <row r="17" spans="1:4" x14ac:dyDescent="0.3">
      <c r="A17" s="4">
        <v>16</v>
      </c>
      <c r="B17" s="3" t="s">
        <v>1</v>
      </c>
      <c r="C17" s="19">
        <v>11.322699999999999</v>
      </c>
      <c r="D17" s="46">
        <v>2.3299300000000001</v>
      </c>
    </row>
    <row r="18" spans="1:4" x14ac:dyDescent="0.3">
      <c r="A18" s="4">
        <v>17</v>
      </c>
      <c r="B18" s="3" t="s">
        <v>19</v>
      </c>
      <c r="C18" s="19">
        <v>10.294</v>
      </c>
      <c r="D18" s="48">
        <v>2.0819999999999999</v>
      </c>
    </row>
    <row r="19" spans="1:4" x14ac:dyDescent="0.3">
      <c r="A19" s="4">
        <v>18</v>
      </c>
      <c r="B19" s="3" t="s">
        <v>24</v>
      </c>
      <c r="C19" s="19">
        <v>9.2084499999999991</v>
      </c>
      <c r="D19" s="46">
        <v>1.54183</v>
      </c>
    </row>
    <row r="20" spans="1:4" x14ac:dyDescent="0.3">
      <c r="A20" s="4">
        <v>19</v>
      </c>
      <c r="B20" s="3" t="s">
        <v>8</v>
      </c>
      <c r="C20" s="19">
        <v>6.5880000000000001</v>
      </c>
      <c r="D20" s="48">
        <v>1.4019999999999999</v>
      </c>
    </row>
    <row r="21" spans="1:4" x14ac:dyDescent="0.3">
      <c r="A21" s="4">
        <v>20</v>
      </c>
      <c r="B21" s="3" t="s">
        <v>11</v>
      </c>
      <c r="C21" s="19">
        <v>-5.5244400000000002</v>
      </c>
      <c r="D21" s="48">
        <v>1.3459300000000001</v>
      </c>
    </row>
    <row r="22" spans="1:4" x14ac:dyDescent="0.3">
      <c r="A22" s="4">
        <v>21</v>
      </c>
      <c r="B22" s="3" t="s">
        <v>3</v>
      </c>
      <c r="C22" s="19">
        <v>8.1796097900000007</v>
      </c>
      <c r="D22" s="48">
        <f>0.46718669+0.76425916+0.01083974</f>
        <v>1.2422855900000001</v>
      </c>
    </row>
    <row r="23" spans="1:4" x14ac:dyDescent="0.3">
      <c r="A23" s="4">
        <v>22</v>
      </c>
      <c r="B23" s="3" t="s">
        <v>27</v>
      </c>
      <c r="C23" s="19">
        <v>7.6892100000000001</v>
      </c>
      <c r="D23" s="46">
        <v>1.2333400000000001</v>
      </c>
    </row>
    <row r="24" spans="1:4" x14ac:dyDescent="0.3">
      <c r="A24" s="4">
        <v>23</v>
      </c>
      <c r="B24" s="3" t="s">
        <v>16</v>
      </c>
      <c r="C24" s="19">
        <v>3.3860000000000001</v>
      </c>
      <c r="D24" s="48">
        <v>0.93700000000000006</v>
      </c>
    </row>
    <row r="25" spans="1:4" x14ac:dyDescent="0.3">
      <c r="A25" s="4">
        <v>24</v>
      </c>
      <c r="B25" s="3" t="s">
        <v>4</v>
      </c>
      <c r="C25" s="19">
        <v>5.1923000000000004</v>
      </c>
      <c r="D25" s="46">
        <v>0.91710000000000003</v>
      </c>
    </row>
    <row r="26" spans="1:4" x14ac:dyDescent="0.3">
      <c r="A26" s="4">
        <v>25</v>
      </c>
      <c r="B26" s="3" t="s">
        <v>15</v>
      </c>
      <c r="C26" s="19">
        <v>4.0234899999999998</v>
      </c>
      <c r="D26" s="46">
        <v>0.70808000000000004</v>
      </c>
    </row>
    <row r="27" spans="1:4" x14ac:dyDescent="0.3">
      <c r="A27" s="4">
        <v>26</v>
      </c>
      <c r="B27" s="3" t="s">
        <v>28</v>
      </c>
      <c r="C27" s="19">
        <v>5.0754000000000001</v>
      </c>
      <c r="D27" s="46">
        <v>0.69282999999999995</v>
      </c>
    </row>
    <row r="28" spans="1:4" x14ac:dyDescent="0.3">
      <c r="A28" s="4">
        <v>27</v>
      </c>
      <c r="B28" s="3" t="s">
        <v>20</v>
      </c>
      <c r="C28" s="19">
        <v>2.9940000000000002</v>
      </c>
      <c r="D28" s="48">
        <v>0.66400000000000003</v>
      </c>
    </row>
    <row r="29" spans="1:4" x14ac:dyDescent="0.3">
      <c r="A29" s="4">
        <v>28</v>
      </c>
      <c r="B29" s="3" t="s">
        <v>7</v>
      </c>
      <c r="C29" s="19">
        <v>1.4249000000000001</v>
      </c>
      <c r="D29" s="46">
        <v>0.39510000000000001</v>
      </c>
    </row>
    <row r="30" spans="1:4" x14ac:dyDescent="0.3">
      <c r="A30" s="4">
        <v>29</v>
      </c>
      <c r="B30" s="3" t="s">
        <v>9</v>
      </c>
      <c r="C30" s="19">
        <v>0.57365250000000001</v>
      </c>
      <c r="D30" s="48">
        <f>0.000335-0.04091+0.20216539+0.03766569+0.00014</f>
        <v>0.19939608</v>
      </c>
    </row>
    <row r="31" spans="1:4" x14ac:dyDescent="0.3">
      <c r="A31" s="4">
        <v>30</v>
      </c>
      <c r="B31" s="3" t="s">
        <v>17</v>
      </c>
      <c r="C31" s="19">
        <v>6.3009999999999997E-2</v>
      </c>
      <c r="D31" s="48">
        <v>-5.96E-3</v>
      </c>
    </row>
    <row r="32" spans="1:4" x14ac:dyDescent="0.3">
      <c r="C32" s="18"/>
    </row>
    <row r="33" spans="3:3" x14ac:dyDescent="0.3">
      <c r="C33" s="18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C1:D1"/>
    </sheetView>
  </sheetViews>
  <sheetFormatPr defaultColWidth="9.109375" defaultRowHeight="14.4" x14ac:dyDescent="0.3"/>
  <cols>
    <col min="1" max="1" width="9.109375" style="1"/>
    <col min="2" max="2" width="40.5546875" style="1" customWidth="1"/>
    <col min="3" max="3" width="18.33203125" style="1" customWidth="1"/>
    <col min="4" max="4" width="17.6640625" style="1" customWidth="1"/>
    <col min="5" max="16384" width="9.109375" style="1"/>
  </cols>
  <sheetData>
    <row r="1" spans="1:4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4" x14ac:dyDescent="0.3">
      <c r="A2" s="4">
        <v>1</v>
      </c>
      <c r="B2" s="3" t="s">
        <v>13</v>
      </c>
      <c r="C2" s="19">
        <v>159.46199999999999</v>
      </c>
      <c r="D2" s="48">
        <v>46.335000000000001</v>
      </c>
    </row>
    <row r="3" spans="1:4" x14ac:dyDescent="0.3">
      <c r="A3" s="4">
        <v>2</v>
      </c>
      <c r="B3" s="3" t="s">
        <v>25</v>
      </c>
      <c r="C3" s="19">
        <v>117.22799999999999</v>
      </c>
      <c r="D3" s="48">
        <v>29.481000000000002</v>
      </c>
    </row>
    <row r="4" spans="1:4" x14ac:dyDescent="0.3">
      <c r="A4" s="4">
        <v>3</v>
      </c>
      <c r="B4" s="3" t="s">
        <v>18</v>
      </c>
      <c r="C4" s="19">
        <v>79.379000000000005</v>
      </c>
      <c r="D4" s="48">
        <v>15.824999999999999</v>
      </c>
    </row>
    <row r="5" spans="1:4" x14ac:dyDescent="0.3">
      <c r="A5" s="4">
        <v>4</v>
      </c>
      <c r="B5" s="3" t="s">
        <v>0</v>
      </c>
      <c r="C5" s="19">
        <v>60.308999999999997</v>
      </c>
      <c r="D5" s="48">
        <v>15.241</v>
      </c>
    </row>
    <row r="6" spans="1:4" x14ac:dyDescent="0.3">
      <c r="A6" s="4">
        <v>5</v>
      </c>
      <c r="B6" s="3" t="s">
        <v>21</v>
      </c>
      <c r="C6" s="19">
        <v>60.613999999999997</v>
      </c>
      <c r="D6" s="48">
        <f>12.529+2.076+0.3467</f>
        <v>14.951700000000001</v>
      </c>
    </row>
    <row r="7" spans="1:4" x14ac:dyDescent="0.3">
      <c r="A7" s="4">
        <v>6</v>
      </c>
      <c r="B7" s="3" t="s">
        <v>10</v>
      </c>
      <c r="C7" s="19">
        <v>42.057000000000002</v>
      </c>
      <c r="D7" s="48">
        <v>11.500999999999999</v>
      </c>
    </row>
    <row r="8" spans="1:4" x14ac:dyDescent="0.3">
      <c r="A8" s="4">
        <v>7</v>
      </c>
      <c r="B8" s="3" t="s">
        <v>22</v>
      </c>
      <c r="C8" s="19">
        <v>43.479709999999997</v>
      </c>
      <c r="D8" s="46">
        <v>11.43947</v>
      </c>
    </row>
    <row r="9" spans="1:4" x14ac:dyDescent="0.3">
      <c r="A9" s="4">
        <v>8</v>
      </c>
      <c r="B9" s="3" t="s">
        <v>12</v>
      </c>
      <c r="C9" s="19">
        <v>34.39</v>
      </c>
      <c r="D9" s="48">
        <f>2.058+6.535</f>
        <v>8.593</v>
      </c>
    </row>
    <row r="10" spans="1:4" x14ac:dyDescent="0.3">
      <c r="A10" s="4">
        <v>9</v>
      </c>
      <c r="B10" s="3" t="s">
        <v>2</v>
      </c>
      <c r="C10" s="19">
        <v>38.13409</v>
      </c>
      <c r="D10" s="48">
        <v>8.5077400000000001</v>
      </c>
    </row>
    <row r="11" spans="1:4" x14ac:dyDescent="0.3">
      <c r="A11" s="4">
        <v>10</v>
      </c>
      <c r="B11" s="3" t="s">
        <v>34</v>
      </c>
      <c r="C11" s="19">
        <v>34.539000000000001</v>
      </c>
      <c r="D11" s="46">
        <v>8.4001400000000004</v>
      </c>
    </row>
    <row r="12" spans="1:4" x14ac:dyDescent="0.3">
      <c r="A12" s="4">
        <v>11</v>
      </c>
      <c r="B12" s="3" t="s">
        <v>23</v>
      </c>
      <c r="C12" s="19">
        <v>29.667999999999999</v>
      </c>
      <c r="D12" s="48">
        <v>7.0149999999999997</v>
      </c>
    </row>
    <row r="13" spans="1:4" x14ac:dyDescent="0.3">
      <c r="A13" s="4">
        <v>12</v>
      </c>
      <c r="B13" s="3" t="s">
        <v>26</v>
      </c>
      <c r="C13" s="19">
        <v>57.03</v>
      </c>
      <c r="D13" s="48">
        <v>6.9420000000000002</v>
      </c>
    </row>
    <row r="14" spans="1:4" x14ac:dyDescent="0.3">
      <c r="A14" s="4">
        <v>13</v>
      </c>
      <c r="B14" s="3" t="s">
        <v>14</v>
      </c>
      <c r="C14" s="19">
        <v>28.263820000000003</v>
      </c>
      <c r="D14" s="46">
        <f>3.86565+2.0809+0.74137</f>
        <v>6.6879200000000001</v>
      </c>
    </row>
    <row r="15" spans="1:4" x14ac:dyDescent="0.3">
      <c r="A15" s="4">
        <v>14</v>
      </c>
      <c r="B15" s="3" t="s">
        <v>27</v>
      </c>
      <c r="C15" s="19">
        <v>23.362570000000002</v>
      </c>
      <c r="D15" s="46">
        <v>6.5768599999999999</v>
      </c>
    </row>
    <row r="16" spans="1:4" x14ac:dyDescent="0.3">
      <c r="A16" s="4">
        <v>15</v>
      </c>
      <c r="B16" s="3" t="s">
        <v>19</v>
      </c>
      <c r="C16" s="19">
        <v>24.041</v>
      </c>
      <c r="D16" s="48">
        <f>1.206+5.086</f>
        <v>6.2919999999999998</v>
      </c>
    </row>
    <row r="17" spans="1:4" x14ac:dyDescent="0.3">
      <c r="A17" s="4">
        <v>16</v>
      </c>
      <c r="B17" s="3" t="s">
        <v>5</v>
      </c>
      <c r="C17" s="19">
        <v>22.279839000000003</v>
      </c>
      <c r="D17" s="48">
        <f>0.850054+4.581566</f>
        <v>5.4316199999999997</v>
      </c>
    </row>
    <row r="18" spans="1:4" x14ac:dyDescent="0.3">
      <c r="A18" s="4">
        <v>17</v>
      </c>
      <c r="B18" s="3" t="s">
        <v>4</v>
      </c>
      <c r="C18" s="19">
        <v>26.28829</v>
      </c>
      <c r="D18" s="46">
        <v>5.2971700000000004</v>
      </c>
    </row>
    <row r="19" spans="1:4" x14ac:dyDescent="0.3">
      <c r="A19" s="4">
        <v>18</v>
      </c>
      <c r="B19" s="3" t="s">
        <v>1</v>
      </c>
      <c r="C19" s="19">
        <v>23.14527</v>
      </c>
      <c r="D19" s="46">
        <v>4.8820199999999998</v>
      </c>
    </row>
    <row r="20" spans="1:4" x14ac:dyDescent="0.3">
      <c r="A20" s="4">
        <v>19</v>
      </c>
      <c r="B20" s="3" t="s">
        <v>11</v>
      </c>
      <c r="C20" s="19">
        <v>25.344760000000001</v>
      </c>
      <c r="D20" s="48">
        <v>3.86389</v>
      </c>
    </row>
    <row r="21" spans="1:4" x14ac:dyDescent="0.3">
      <c r="A21" s="4">
        <v>20</v>
      </c>
      <c r="B21" s="3" t="s">
        <v>20</v>
      </c>
      <c r="C21" s="19">
        <v>11.97</v>
      </c>
      <c r="D21" s="48">
        <v>3.6869999999999998</v>
      </c>
    </row>
    <row r="22" spans="1:4" x14ac:dyDescent="0.3">
      <c r="A22" s="4">
        <v>21</v>
      </c>
      <c r="B22" s="3" t="s">
        <v>8</v>
      </c>
      <c r="C22" s="19">
        <v>13.339</v>
      </c>
      <c r="D22" s="48">
        <v>3.496</v>
      </c>
    </row>
    <row r="23" spans="1:4" x14ac:dyDescent="0.3">
      <c r="A23" s="4">
        <v>22</v>
      </c>
      <c r="B23" s="3" t="s">
        <v>3</v>
      </c>
      <c r="C23" s="19">
        <v>15.4600948</v>
      </c>
      <c r="D23" s="48">
        <f>0.28122795+3.004776</f>
        <v>3.28600395</v>
      </c>
    </row>
    <row r="24" spans="1:4" x14ac:dyDescent="0.3">
      <c r="A24" s="4">
        <v>23</v>
      </c>
      <c r="B24" s="3" t="s">
        <v>6</v>
      </c>
      <c r="C24" s="19">
        <v>12.44524</v>
      </c>
      <c r="D24" s="46">
        <v>2.63632</v>
      </c>
    </row>
    <row r="25" spans="1:4" x14ac:dyDescent="0.3">
      <c r="A25" s="4">
        <v>24</v>
      </c>
      <c r="B25" s="3" t="s">
        <v>16</v>
      </c>
      <c r="C25" s="19">
        <v>7.66</v>
      </c>
      <c r="D25" s="48">
        <v>2.3290000000000002</v>
      </c>
    </row>
    <row r="26" spans="1:4" x14ac:dyDescent="0.3">
      <c r="A26" s="4">
        <v>25</v>
      </c>
      <c r="B26" s="3" t="s">
        <v>24</v>
      </c>
      <c r="C26" s="19">
        <v>7.2847999999999997</v>
      </c>
      <c r="D26" s="46">
        <v>1.8173900000000001</v>
      </c>
    </row>
    <row r="27" spans="1:4" x14ac:dyDescent="0.3">
      <c r="A27" s="4">
        <v>26</v>
      </c>
      <c r="B27" s="3" t="s">
        <v>28</v>
      </c>
      <c r="C27" s="19">
        <v>7.7905699999999998</v>
      </c>
      <c r="D27" s="46">
        <v>1.6957599999999999</v>
      </c>
    </row>
    <row r="28" spans="1:4" x14ac:dyDescent="0.3">
      <c r="A28" s="4">
        <v>27</v>
      </c>
      <c r="B28" s="3" t="s">
        <v>7</v>
      </c>
      <c r="C28" s="19">
        <v>5.0045999999999999</v>
      </c>
      <c r="D28" s="46">
        <v>1.0589999999999999</v>
      </c>
    </row>
    <row r="29" spans="1:4" x14ac:dyDescent="0.3">
      <c r="A29" s="4">
        <v>28</v>
      </c>
      <c r="B29" s="3" t="s">
        <v>15</v>
      </c>
      <c r="C29" s="19">
        <v>3.58866</v>
      </c>
      <c r="D29" s="46">
        <v>0.93818000000000001</v>
      </c>
    </row>
    <row r="30" spans="1:4" x14ac:dyDescent="0.3">
      <c r="A30" s="4">
        <v>29</v>
      </c>
      <c r="B30" s="3" t="s">
        <v>9</v>
      </c>
      <c r="C30" s="19">
        <v>1.702180721</v>
      </c>
      <c r="D30" s="51">
        <f>0.01129288+0.3050056+0.0095</f>
        <v>0.32579848</v>
      </c>
    </row>
    <row r="31" spans="1:4" x14ac:dyDescent="0.3">
      <c r="A31" s="4">
        <v>30</v>
      </c>
      <c r="B31" s="3" t="s">
        <v>17</v>
      </c>
      <c r="C31" s="19">
        <v>0.81015999999999999</v>
      </c>
      <c r="D31" s="48">
        <v>0.21340000000000001</v>
      </c>
    </row>
    <row r="32" spans="1:4" x14ac:dyDescent="0.3">
      <c r="C32" s="18"/>
    </row>
    <row r="33" spans="3:3" x14ac:dyDescent="0.3">
      <c r="C33" s="18"/>
    </row>
    <row r="34" spans="3:3" x14ac:dyDescent="0.3">
      <c r="C34" s="18"/>
    </row>
    <row r="35" spans="3:3" x14ac:dyDescent="0.3">
      <c r="C35" s="18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M34" sqref="M34"/>
    </sheetView>
  </sheetViews>
  <sheetFormatPr defaultColWidth="9.109375" defaultRowHeight="14.4" x14ac:dyDescent="0.3"/>
  <cols>
    <col min="1" max="1" width="9.109375" style="1"/>
    <col min="2" max="2" width="46.44140625" style="1" customWidth="1"/>
    <col min="3" max="3" width="18.109375" style="1" customWidth="1"/>
    <col min="4" max="4" width="18.5546875" style="1" customWidth="1"/>
    <col min="5" max="16384" width="9.109375" style="1"/>
  </cols>
  <sheetData>
    <row r="1" spans="1:4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4" x14ac:dyDescent="0.3">
      <c r="A2" s="4">
        <v>1</v>
      </c>
      <c r="B2" s="3" t="s">
        <v>0</v>
      </c>
      <c r="C2" s="40">
        <v>-21.414999999999999</v>
      </c>
      <c r="D2" s="48">
        <v>91.938999999999993</v>
      </c>
    </row>
    <row r="3" spans="1:4" x14ac:dyDescent="0.3">
      <c r="A3" s="4">
        <v>2</v>
      </c>
      <c r="B3" s="3" t="s">
        <v>14</v>
      </c>
      <c r="C3" s="40">
        <v>6.05471</v>
      </c>
      <c r="D3" s="46">
        <v>14.60101</v>
      </c>
    </row>
    <row r="4" spans="1:4" x14ac:dyDescent="0.3">
      <c r="A4" s="4">
        <v>3</v>
      </c>
      <c r="B4" s="3" t="s">
        <v>26</v>
      </c>
      <c r="C4" s="40">
        <v>-30.28</v>
      </c>
      <c r="D4" s="48">
        <v>11.483000000000001</v>
      </c>
    </row>
    <row r="5" spans="1:4" x14ac:dyDescent="0.3">
      <c r="A5" s="4">
        <v>4</v>
      </c>
      <c r="B5" s="3" t="s">
        <v>9</v>
      </c>
      <c r="C5" s="40">
        <v>-0.52090274999999997</v>
      </c>
      <c r="D5" s="46">
        <v>9.1568303699999998</v>
      </c>
    </row>
    <row r="6" spans="1:4" x14ac:dyDescent="0.3">
      <c r="A6" s="4">
        <v>5</v>
      </c>
      <c r="B6" s="3" t="s">
        <v>13</v>
      </c>
      <c r="C6" s="40">
        <v>93.411000000000001</v>
      </c>
      <c r="D6" s="48">
        <v>6.5049999999999999</v>
      </c>
    </row>
    <row r="7" spans="1:4" x14ac:dyDescent="0.3">
      <c r="A7" s="4">
        <v>6</v>
      </c>
      <c r="B7" s="3" t="s">
        <v>27</v>
      </c>
      <c r="C7" s="40">
        <v>172.15595999999999</v>
      </c>
      <c r="D7" s="46">
        <v>6.0986500000000001</v>
      </c>
    </row>
    <row r="8" spans="1:4" x14ac:dyDescent="0.3">
      <c r="A8" s="4">
        <v>7</v>
      </c>
      <c r="B8" s="3" t="s">
        <v>1</v>
      </c>
      <c r="C8" s="40">
        <v>-4.59659</v>
      </c>
      <c r="D8" s="46">
        <f>2.02798+2.10525</f>
        <v>4.1332299999999993</v>
      </c>
    </row>
    <row r="9" spans="1:4" x14ac:dyDescent="0.3">
      <c r="A9" s="4">
        <v>8</v>
      </c>
      <c r="B9" s="3" t="s">
        <v>8</v>
      </c>
      <c r="C9" s="40">
        <v>0.72599999999999998</v>
      </c>
      <c r="D9" s="48">
        <v>2.9660000000000002</v>
      </c>
    </row>
    <row r="10" spans="1:4" x14ac:dyDescent="0.3">
      <c r="A10" s="4">
        <v>9</v>
      </c>
      <c r="B10" s="3" t="s">
        <v>23</v>
      </c>
      <c r="C10" s="40">
        <v>10.048</v>
      </c>
      <c r="D10" s="48">
        <v>1.9730000000000001</v>
      </c>
    </row>
    <row r="11" spans="1:4" x14ac:dyDescent="0.3">
      <c r="A11" s="4">
        <v>10</v>
      </c>
      <c r="B11" s="3" t="s">
        <v>10</v>
      </c>
      <c r="C11" s="40">
        <v>7.0069999999999997</v>
      </c>
      <c r="D11" s="48">
        <v>1.7529999999999999</v>
      </c>
    </row>
    <row r="12" spans="1:4" x14ac:dyDescent="0.3">
      <c r="A12" s="4">
        <v>11</v>
      </c>
      <c r="B12" s="3" t="s">
        <v>7</v>
      </c>
      <c r="C12" s="40">
        <v>-0.69279999999999997</v>
      </c>
      <c r="D12" s="46">
        <v>1.6279999999999999</v>
      </c>
    </row>
    <row r="13" spans="1:4" x14ac:dyDescent="0.3">
      <c r="A13" s="4">
        <v>12</v>
      </c>
      <c r="B13" s="3" t="s">
        <v>22</v>
      </c>
      <c r="C13" s="40">
        <v>17.881</v>
      </c>
      <c r="D13" s="46">
        <v>1.05802</v>
      </c>
    </row>
    <row r="14" spans="1:4" x14ac:dyDescent="0.3">
      <c r="A14" s="4">
        <v>13</v>
      </c>
      <c r="B14" s="3" t="s">
        <v>28</v>
      </c>
      <c r="C14" s="40">
        <v>5.4051</v>
      </c>
      <c r="D14" s="46">
        <v>0.95081000000000004</v>
      </c>
    </row>
    <row r="15" spans="1:4" x14ac:dyDescent="0.3">
      <c r="A15" s="4">
        <v>14</v>
      </c>
      <c r="B15" s="3" t="s">
        <v>6</v>
      </c>
      <c r="C15" s="40">
        <v>-3.1668500000000002</v>
      </c>
      <c r="D15" s="46">
        <v>0.54898999999999998</v>
      </c>
    </row>
    <row r="16" spans="1:4" x14ac:dyDescent="0.3">
      <c r="A16" s="4">
        <v>15</v>
      </c>
      <c r="B16" s="3" t="s">
        <v>18</v>
      </c>
      <c r="C16" s="40">
        <v>-6.2169999999999996</v>
      </c>
      <c r="D16" s="48">
        <v>0.51400000000000001</v>
      </c>
    </row>
    <row r="17" spans="1:4" x14ac:dyDescent="0.3">
      <c r="A17" s="4">
        <v>16</v>
      </c>
      <c r="B17" s="3" t="s">
        <v>16</v>
      </c>
      <c r="C17" s="40">
        <v>1.1240000000000001</v>
      </c>
      <c r="D17" s="48">
        <v>0.25700000000000001</v>
      </c>
    </row>
    <row r="18" spans="1:4" x14ac:dyDescent="0.3">
      <c r="A18" s="4">
        <v>17</v>
      </c>
      <c r="B18" s="3" t="s">
        <v>12</v>
      </c>
      <c r="C18" s="40">
        <v>24.988</v>
      </c>
      <c r="D18" s="48">
        <v>0.22900000000000001</v>
      </c>
    </row>
    <row r="19" spans="1:4" x14ac:dyDescent="0.3">
      <c r="A19" s="4">
        <v>18</v>
      </c>
      <c r="B19" s="3" t="s">
        <v>5</v>
      </c>
      <c r="C19" s="40">
        <v>-1.440885</v>
      </c>
      <c r="D19" s="48">
        <v>0.115357</v>
      </c>
    </row>
    <row r="20" spans="1:4" x14ac:dyDescent="0.3">
      <c r="A20" s="4">
        <v>19</v>
      </c>
      <c r="B20" s="3" t="s">
        <v>15</v>
      </c>
      <c r="C20" s="40">
        <v>0.11014</v>
      </c>
      <c r="D20" s="46">
        <v>2.5409999999999999E-2</v>
      </c>
    </row>
    <row r="21" spans="1:4" x14ac:dyDescent="0.3">
      <c r="A21" s="4">
        <v>20</v>
      </c>
      <c r="B21" s="3" t="s">
        <v>17</v>
      </c>
      <c r="C21" s="40">
        <v>-0.1169</v>
      </c>
      <c r="D21" s="52">
        <v>-1.72E-3</v>
      </c>
    </row>
    <row r="22" spans="1:4" x14ac:dyDescent="0.3">
      <c r="A22" s="4">
        <v>21</v>
      </c>
      <c r="B22" s="3" t="s">
        <v>34</v>
      </c>
      <c r="C22" s="40">
        <v>-9.27</v>
      </c>
      <c r="D22" s="46">
        <v>-0.24434</v>
      </c>
    </row>
    <row r="23" spans="1:4" x14ac:dyDescent="0.3">
      <c r="A23" s="4">
        <v>22</v>
      </c>
      <c r="B23" s="3" t="s">
        <v>24</v>
      </c>
      <c r="C23" s="40">
        <v>5.4979199999999997</v>
      </c>
      <c r="D23" s="46">
        <v>-0.27617000000000003</v>
      </c>
    </row>
    <row r="24" spans="1:4" x14ac:dyDescent="0.3">
      <c r="A24" s="4">
        <v>23</v>
      </c>
      <c r="B24" s="3" t="s">
        <v>3</v>
      </c>
      <c r="C24" s="40">
        <v>2.67872098</v>
      </c>
      <c r="D24" s="46">
        <v>-0.33576992</v>
      </c>
    </row>
    <row r="25" spans="1:4" x14ac:dyDescent="0.3">
      <c r="A25" s="4">
        <v>24</v>
      </c>
      <c r="B25" s="3" t="s">
        <v>19</v>
      </c>
      <c r="C25" s="40">
        <v>5.5739999999999998</v>
      </c>
      <c r="D25" s="48">
        <v>-0.38300000000000001</v>
      </c>
    </row>
    <row r="26" spans="1:4" x14ac:dyDescent="0.3">
      <c r="A26" s="4">
        <v>25</v>
      </c>
      <c r="B26" s="3" t="s">
        <v>2</v>
      </c>
      <c r="C26" s="40">
        <v>-3.8933399999999998</v>
      </c>
      <c r="D26" s="50">
        <v>-0.43791000000000002</v>
      </c>
    </row>
    <row r="27" spans="1:4" x14ac:dyDescent="0.3">
      <c r="A27" s="4">
        <v>26</v>
      </c>
      <c r="B27" s="3" t="s">
        <v>20</v>
      </c>
      <c r="C27" s="40">
        <v>0.66200000000000003</v>
      </c>
      <c r="D27" s="48">
        <v>-0.55300000000000005</v>
      </c>
    </row>
    <row r="28" spans="1:4" x14ac:dyDescent="0.3">
      <c r="A28" s="4">
        <v>27</v>
      </c>
      <c r="B28" s="3" t="s">
        <v>4</v>
      </c>
      <c r="C28" s="40">
        <v>-6.7073200000000002</v>
      </c>
      <c r="D28" s="46">
        <v>-1.5002599999999999</v>
      </c>
    </row>
    <row r="29" spans="1:4" x14ac:dyDescent="0.3">
      <c r="A29" s="4">
        <v>28</v>
      </c>
      <c r="B29" s="3" t="s">
        <v>11</v>
      </c>
      <c r="C29" s="40">
        <v>218.8</v>
      </c>
      <c r="D29" s="52">
        <v>-3.7156699999999998</v>
      </c>
    </row>
    <row r="30" spans="1:4" x14ac:dyDescent="0.3">
      <c r="A30" s="4">
        <v>29</v>
      </c>
      <c r="B30" s="3" t="s">
        <v>21</v>
      </c>
      <c r="C30" s="40">
        <v>-23.815000000000001</v>
      </c>
      <c r="D30" s="48">
        <v>-5.2919999999999998</v>
      </c>
    </row>
    <row r="31" spans="1:4" x14ac:dyDescent="0.3">
      <c r="A31" s="4">
        <v>30</v>
      </c>
      <c r="B31" s="3" t="s">
        <v>25</v>
      </c>
      <c r="C31" s="41">
        <v>-130.29400000000001</v>
      </c>
      <c r="D31" s="48">
        <v>-45.19</v>
      </c>
    </row>
    <row r="32" spans="1:4" x14ac:dyDescent="0.3">
      <c r="C32" s="18"/>
    </row>
    <row r="33" spans="3:3" x14ac:dyDescent="0.3">
      <c r="C33" s="1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zoomScale="70" zoomScaleNormal="70" workbookViewId="0">
      <pane xSplit="2" ySplit="3" topLeftCell="C4" activePane="bottomRight" state="frozen"/>
      <selection activeCell="A2" sqref="A2:M31"/>
      <selection pane="topRight" activeCell="A2" sqref="A2:M31"/>
      <selection pane="bottomLeft" activeCell="A2" sqref="A2:M31"/>
      <selection pane="bottomRight" activeCell="C1" sqref="C1"/>
    </sheetView>
  </sheetViews>
  <sheetFormatPr defaultRowHeight="14.4" x14ac:dyDescent="0.3"/>
  <cols>
    <col min="2" max="2" width="31.5546875" customWidth="1"/>
    <col min="3" max="3" width="21.6640625" customWidth="1"/>
    <col min="4" max="5" width="17.33203125" customWidth="1"/>
    <col min="6" max="6" width="15.6640625" customWidth="1"/>
    <col min="7" max="7" width="16.5546875" customWidth="1"/>
    <col min="8" max="8" width="17.6640625" customWidth="1"/>
    <col min="9" max="9" width="16.44140625" customWidth="1"/>
    <col min="10" max="10" width="15.44140625" customWidth="1"/>
    <col min="11" max="11" width="20.109375" customWidth="1"/>
    <col min="12" max="12" width="19.5546875" customWidth="1"/>
    <col min="13" max="13" width="34.5546875" customWidth="1"/>
    <col min="14" max="14" width="21.109375" hidden="1" customWidth="1"/>
    <col min="15" max="15" width="17.88671875" hidden="1" customWidth="1"/>
    <col min="16" max="16" width="23" hidden="1" customWidth="1"/>
    <col min="17" max="17" width="20.88671875" hidden="1" customWidth="1"/>
    <col min="18" max="18" width="9.109375" customWidth="1"/>
  </cols>
  <sheetData>
    <row r="1" spans="1:19" ht="45.75" customHeight="1" x14ac:dyDescent="0.3">
      <c r="A1" s="16" t="s">
        <v>38</v>
      </c>
      <c r="B1" s="16" t="s">
        <v>39</v>
      </c>
      <c r="C1" s="17" t="s">
        <v>40</v>
      </c>
      <c r="D1" s="17" t="s">
        <v>50</v>
      </c>
      <c r="E1" s="17" t="s">
        <v>41</v>
      </c>
      <c r="F1" s="17" t="s">
        <v>42</v>
      </c>
      <c r="G1" s="17" t="s">
        <v>43</v>
      </c>
      <c r="H1" s="17" t="s">
        <v>44</v>
      </c>
      <c r="I1" s="17" t="s">
        <v>46</v>
      </c>
      <c r="J1" s="17" t="s">
        <v>48</v>
      </c>
      <c r="K1" s="17" t="s">
        <v>45</v>
      </c>
      <c r="L1" s="17" t="s">
        <v>47</v>
      </c>
      <c r="M1" s="17" t="s">
        <v>49</v>
      </c>
      <c r="N1" s="18" t="s">
        <v>30</v>
      </c>
      <c r="O1" s="18" t="s">
        <v>31</v>
      </c>
      <c r="P1" s="18" t="s">
        <v>32</v>
      </c>
      <c r="Q1" s="18" t="s">
        <v>33</v>
      </c>
    </row>
    <row r="2" spans="1:19" x14ac:dyDescent="0.3">
      <c r="A2" s="4">
        <v>1</v>
      </c>
      <c r="B2" s="33" t="s">
        <v>0</v>
      </c>
      <c r="C2" s="5">
        <v>878.68799999999999</v>
      </c>
      <c r="D2" s="32">
        <v>542.48800000000006</v>
      </c>
      <c r="E2" s="5">
        <v>501.13799999999998</v>
      </c>
      <c r="F2" s="5">
        <v>56.569000000000003</v>
      </c>
      <c r="G2" s="19">
        <v>-11.579000000000001</v>
      </c>
      <c r="H2" s="19">
        <v>-32.994</v>
      </c>
      <c r="I2" s="19">
        <v>88.070999999999998</v>
      </c>
      <c r="J2" s="19">
        <v>51.781999999999996</v>
      </c>
      <c r="K2" s="19">
        <v>-8.9740000000000002</v>
      </c>
      <c r="L2" s="19">
        <v>60.308999999999997</v>
      </c>
      <c r="M2" s="19">
        <v>-21.414999999999999</v>
      </c>
      <c r="N2" s="19"/>
      <c r="O2" s="14">
        <f>Table25723[[#This Row],[Interest incomes
 (mln. manats)]]+Table25723[[#This Row],[Non-interest  incomes 
(mln. manats)]]-Table25723[[#This Row],[Interest expenses
 (mln. manats)]]-Table25723[[#This Row],[Non-interest expenses
(mln. manats)]]</f>
        <v>-32.994</v>
      </c>
      <c r="P2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2" s="19">
        <f>Table25723[[#This Row],[Pure Operating Profit 
(mln. manats)]]-Table25723[[#This Row],[XƏM düstur]]</f>
        <v>0</v>
      </c>
    </row>
    <row r="3" spans="1:19" x14ac:dyDescent="0.3">
      <c r="A3" s="4">
        <v>2</v>
      </c>
      <c r="B3" s="33" t="s">
        <v>1</v>
      </c>
      <c r="C3" s="5">
        <v>417.53039999999999</v>
      </c>
      <c r="D3" s="5">
        <v>194.30535</v>
      </c>
      <c r="E3" s="5">
        <v>201.91112000000001</v>
      </c>
      <c r="F3" s="5">
        <v>87.588380000000001</v>
      </c>
      <c r="G3" s="5">
        <v>21.653970000000001</v>
      </c>
      <c r="H3" s="5">
        <v>19.35801</v>
      </c>
      <c r="I3" s="5">
        <v>33.938749999999999</v>
      </c>
      <c r="J3" s="5">
        <v>2.7581699999999998</v>
      </c>
      <c r="K3" s="5">
        <v>11.322699999999999</v>
      </c>
      <c r="L3" s="5">
        <v>23.14527</v>
      </c>
      <c r="M3" s="5">
        <v>-4.59659</v>
      </c>
      <c r="N3" s="19">
        <v>2.30063</v>
      </c>
      <c r="O3" s="14">
        <f>Table25723[[#This Row],[Interest incomes
 (mln. manats)]]+Table25723[[#This Row],[Non-interest  incomes 
(mln. manats)]]-Table25723[[#This Row],[Interest expenses
 (mln. manats)]]-Table25723[[#This Row],[Non-interest expenses
(mln. manats)]]</f>
        <v>19.358009999999997</v>
      </c>
      <c r="P3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3" s="19">
        <f>Table25723[[#This Row],[Pure Operating Profit 
(mln. manats)]]-Table25723[[#This Row],[XƏM düstur]]</f>
        <v>0</v>
      </c>
    </row>
    <row r="4" spans="1:19" x14ac:dyDescent="0.3">
      <c r="A4" s="4">
        <v>3</v>
      </c>
      <c r="B4" s="33" t="s">
        <v>2</v>
      </c>
      <c r="C4" s="5">
        <v>496.19398999999999</v>
      </c>
      <c r="D4" s="5">
        <v>245.69514000000001</v>
      </c>
      <c r="E4" s="5">
        <v>236.83654999999999</v>
      </c>
      <c r="F4" s="5">
        <v>52.054110000000001</v>
      </c>
      <c r="G4" s="5">
        <v>5.3674099999999996</v>
      </c>
      <c r="H4" s="5">
        <f>4.04309-2.56903</f>
        <v>1.4740600000000001</v>
      </c>
      <c r="I4" s="5">
        <v>17.591170000000002</v>
      </c>
      <c r="J4" s="5">
        <v>16.525120000000001</v>
      </c>
      <c r="K4" s="5">
        <f>34.499+4.04309</f>
        <v>38.542090000000002</v>
      </c>
      <c r="L4" s="5">
        <v>38.13409</v>
      </c>
      <c r="M4" s="5">
        <v>-3.8933399999999998</v>
      </c>
      <c r="N4" s="19"/>
      <c r="O4" s="14">
        <f>Table25723[[#This Row],[Interest incomes
 (mln. manats)]]+Table25723[[#This Row],[Non-interest  incomes 
(mln. manats)]]-Table25723[[#This Row],[Interest expenses
 (mln. manats)]]-Table25723[[#This Row],[Non-interest expenses
(mln. manats)]]</f>
        <v>1.4740500000000054</v>
      </c>
      <c r="P4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9.9999999996214228E-6</v>
      </c>
      <c r="Q4" s="19">
        <f>Table25723[[#This Row],[Pure Operating Profit 
(mln. manats)]]-Table25723[[#This Row],[XƏM düstur]]</f>
        <v>9.9999999947364415E-6</v>
      </c>
      <c r="R4" s="1"/>
      <c r="S4" s="1"/>
    </row>
    <row r="5" spans="1:19" x14ac:dyDescent="0.3">
      <c r="A5" s="4">
        <v>4</v>
      </c>
      <c r="B5" s="33" t="s">
        <v>3</v>
      </c>
      <c r="C5" s="5">
        <v>230.33006</v>
      </c>
      <c r="D5" s="32">
        <v>111.86229</v>
      </c>
      <c r="E5" s="5">
        <v>185.93005400000001</v>
      </c>
      <c r="F5" s="5">
        <v>26.401199999999999</v>
      </c>
      <c r="G5" s="5">
        <v>-12.553668</v>
      </c>
      <c r="H5" s="5">
        <f>Table25723[[#This Row],[Pure Profit
 (mln. manats)]]+Table25723[[#This Row],[Reserves allocations for be paid of possible losses on assets
(mln. manats)]]</f>
        <v>-9.8749470200000005</v>
      </c>
      <c r="I5" s="5">
        <v>8.7093306500000001</v>
      </c>
      <c r="J5" s="5">
        <v>11.303794999999999</v>
      </c>
      <c r="K5" s="5">
        <f>6.954759+1.22485079</f>
        <v>8.1796097900000007</v>
      </c>
      <c r="L5" s="5">
        <f>1.22485079+14.23524401</f>
        <v>15.4600948</v>
      </c>
      <c r="M5" s="5">
        <v>2.67872098</v>
      </c>
      <c r="N5" s="19"/>
      <c r="O5" s="14">
        <f>Table25723[[#This Row],[Interest incomes
 (mln. manats)]]+Table25723[[#This Row],[Non-interest  incomes 
(mln. manats)]]-Table25723[[#This Row],[Interest expenses
 (mln. manats)]]-Table25723[[#This Row],[Non-interest expenses
(mln. manats)]]</f>
        <v>-9.8749493600000005</v>
      </c>
      <c r="P5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4.4408920985006262E-16</v>
      </c>
      <c r="Q5" s="19">
        <f>Table25723[[#This Row],[Pure Operating Profit 
(mln. manats)]]-Table25723[[#This Row],[XƏM düstur]]</f>
        <v>2.3399999999895726E-6</v>
      </c>
      <c r="R5" s="1"/>
      <c r="S5" s="1"/>
    </row>
    <row r="6" spans="1:19" x14ac:dyDescent="0.3">
      <c r="A6" s="4">
        <v>5</v>
      </c>
      <c r="B6" s="33" t="s">
        <v>4</v>
      </c>
      <c r="C6" s="5">
        <v>581.11009000000001</v>
      </c>
      <c r="D6" s="5">
        <v>428.56567000000001</v>
      </c>
      <c r="E6" s="5">
        <v>307.95105999999998</v>
      </c>
      <c r="F6" s="5">
        <v>142.52997999999999</v>
      </c>
      <c r="G6" s="5">
        <v>6.6549999999999998E-2</v>
      </c>
      <c r="H6" s="5">
        <v>-5.7831999999999999</v>
      </c>
      <c r="I6" s="5">
        <v>40.357990000000001</v>
      </c>
      <c r="J6" s="5">
        <v>25.045200000000001</v>
      </c>
      <c r="K6" s="5">
        <v>5.1923000000000004</v>
      </c>
      <c r="L6" s="5">
        <v>26.28829</v>
      </c>
      <c r="M6" s="5">
        <v>-6.7073200000000002</v>
      </c>
      <c r="N6" s="19">
        <v>0.85757000000000005</v>
      </c>
      <c r="O6" s="14">
        <f>Table25723[[#This Row],[Interest incomes
 (mln. manats)]]+Table25723[[#This Row],[Non-interest  incomes 
(mln. manats)]]-Table25723[[#This Row],[Interest expenses
 (mln. manats)]]-Table25723[[#This Row],[Non-interest expenses
(mln. manats)]]</f>
        <v>-5.7831999999999972</v>
      </c>
      <c r="P6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6" s="19">
        <f>Table25723[[#This Row],[Pure Operating Profit 
(mln. manats)]]-Table25723[[#This Row],[XƏM düstur]]</f>
        <v>0</v>
      </c>
      <c r="R6" s="1"/>
      <c r="S6" s="1"/>
    </row>
    <row r="7" spans="1:19" x14ac:dyDescent="0.3">
      <c r="A7" s="4">
        <v>6</v>
      </c>
      <c r="B7" s="33" t="s">
        <v>5</v>
      </c>
      <c r="C7" s="5">
        <v>368.30698799999999</v>
      </c>
      <c r="D7" s="5">
        <v>165.62024</v>
      </c>
      <c r="E7" s="5">
        <v>200.32448600000001</v>
      </c>
      <c r="F7" s="5">
        <v>53.468057000000002</v>
      </c>
      <c r="G7" s="5">
        <v>0.16905500000000001</v>
      </c>
      <c r="H7" s="5">
        <f>Table25723[[#This Row],[Pure Profit
 (mln. manats)]]+Table25723[[#This Row],[Reserves allocations for be paid of possible losses on assets
(mln. manats)]]+Table25723[[#This Row],[Mənfəət vergisi]]</f>
        <v>-1.1620239999999999</v>
      </c>
      <c r="I7" s="5">
        <v>17.896630999999999</v>
      </c>
      <c r="J7" s="5">
        <v>7.6034689999999996</v>
      </c>
      <c r="K7" s="5">
        <f>0.07906+10.745592</f>
        <v>10.824652</v>
      </c>
      <c r="L7" s="5">
        <f>3.33901+18.940829</f>
        <v>22.279839000000003</v>
      </c>
      <c r="M7" s="5">
        <v>-1.440885</v>
      </c>
      <c r="N7" s="19">
        <v>0.109806</v>
      </c>
      <c r="O7" s="14">
        <f>Table25723[[#This Row],[Interest incomes
 (mln. manats)]]+Table25723[[#This Row],[Non-interest  incomes 
(mln. manats)]]-Table25723[[#This Row],[Interest expenses
 (mln. manats)]]-Table25723[[#This Row],[Non-interest expenses
(mln. manats)]]</f>
        <v>-1.1620250000000034</v>
      </c>
      <c r="P7" s="38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7" s="39">
        <f>Table25723[[#This Row],[Pure Operating Profit 
(mln. manats)]]-Table25723[[#This Row],[XƏM düstur]]</f>
        <v>1.000000003470447E-6</v>
      </c>
      <c r="R7" s="1"/>
      <c r="S7" s="1"/>
    </row>
    <row r="8" spans="1:19" x14ac:dyDescent="0.3">
      <c r="A8" s="4">
        <v>7</v>
      </c>
      <c r="B8" s="33" t="s">
        <v>25</v>
      </c>
      <c r="C8" s="5">
        <v>7932.7709999999997</v>
      </c>
      <c r="D8" s="5">
        <v>1923.0329999999999</v>
      </c>
      <c r="E8" s="5">
        <f>412.989+2824.155+842.708</f>
        <v>4079.8520000000003</v>
      </c>
      <c r="F8" s="5">
        <v>1161.5260000000001</v>
      </c>
      <c r="G8" s="5">
        <v>425.84100000000001</v>
      </c>
      <c r="H8" s="5">
        <v>295.54700000000003</v>
      </c>
      <c r="I8" s="5">
        <v>415.1</v>
      </c>
      <c r="J8" s="5">
        <v>118.386</v>
      </c>
      <c r="K8" s="5">
        <v>116.06</v>
      </c>
      <c r="L8" s="5">
        <v>117.22799999999999</v>
      </c>
      <c r="M8" s="5">
        <v>-130.29400000000001</v>
      </c>
      <c r="N8" s="19"/>
      <c r="O8" s="14">
        <f>Table25723[[#This Row],[Interest incomes
 (mln. manats)]]+Table25723[[#This Row],[Non-interest  incomes 
(mln. manats)]]-Table25723[[#This Row],[Interest expenses
 (mln. manats)]]-Table25723[[#This Row],[Non-interest expenses
(mln. manats)]]</f>
        <v>295.54600000000011</v>
      </c>
      <c r="P8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-2.8421709430404007E-14</v>
      </c>
      <c r="Q8" s="19">
        <f>Table25723[[#This Row],[Pure Operating Profit 
(mln. manats)]]-Table25723[[#This Row],[XƏM düstur]]</f>
        <v>9.9999999991950972E-4</v>
      </c>
      <c r="R8" s="1"/>
      <c r="S8" s="1"/>
    </row>
    <row r="9" spans="1:19" x14ac:dyDescent="0.3">
      <c r="A9" s="4">
        <v>8</v>
      </c>
      <c r="B9" s="33" t="s">
        <v>6</v>
      </c>
      <c r="C9" s="5">
        <v>822.31155000000001</v>
      </c>
      <c r="D9" s="5">
        <v>285.94995999999998</v>
      </c>
      <c r="E9" s="5">
        <v>558.36017000000004</v>
      </c>
      <c r="F9" s="5">
        <v>92.029529999999994</v>
      </c>
      <c r="G9" s="5">
        <v>3.94563</v>
      </c>
      <c r="H9" s="5">
        <v>1.7909600000000001</v>
      </c>
      <c r="I9" s="5">
        <v>24.88805</v>
      </c>
      <c r="J9" s="5">
        <v>13.35</v>
      </c>
      <c r="K9" s="5">
        <v>2.6983000000000001</v>
      </c>
      <c r="L9" s="5">
        <v>12.44524</v>
      </c>
      <c r="M9" s="5">
        <v>-3.1668500000000002</v>
      </c>
      <c r="N9" s="19">
        <v>1.0121899999999999</v>
      </c>
      <c r="O9" s="14">
        <f>Table25723[[#This Row],[Interest incomes
 (mln. manats)]]+Table25723[[#This Row],[Non-interest  incomes 
(mln. manats)]]-Table25723[[#This Row],[Interest expenses
 (mln. manats)]]-Table25723[[#This Row],[Non-interest expenses
(mln. manats)]]</f>
        <v>1.7911099999999998</v>
      </c>
      <c r="P9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9.9999999996214228E-6</v>
      </c>
      <c r="Q9" s="19">
        <f>Table25723[[#This Row],[Pure Operating Profit 
(mln. manats)]]-Table25723[[#This Row],[XƏM düstur]]</f>
        <v>-1.4999999999965041E-4</v>
      </c>
      <c r="R9" s="1"/>
      <c r="S9" s="1"/>
    </row>
    <row r="10" spans="1:19" x14ac:dyDescent="0.3">
      <c r="A10" s="4">
        <v>9</v>
      </c>
      <c r="B10" s="33" t="s">
        <v>7</v>
      </c>
      <c r="C10" s="5">
        <v>167.6371</v>
      </c>
      <c r="D10" s="5">
        <v>99.005899999999997</v>
      </c>
      <c r="E10" s="5">
        <f>26.2642+28.1906</f>
        <v>54.454799999999999</v>
      </c>
      <c r="F10" s="5">
        <v>64.214200000000005</v>
      </c>
      <c r="G10" s="5">
        <v>5.1821999999999999</v>
      </c>
      <c r="H10" s="5">
        <v>5.7853000000000003</v>
      </c>
      <c r="I10" s="5">
        <v>12.085000000000001</v>
      </c>
      <c r="J10" s="5">
        <v>2.72</v>
      </c>
      <c r="K10" s="5">
        <v>1.4249000000000001</v>
      </c>
      <c r="L10" s="5">
        <v>5.0045999999999999</v>
      </c>
      <c r="M10" s="5">
        <v>-0.69279999999999997</v>
      </c>
      <c r="N10" s="19">
        <v>1.2969999999999999</v>
      </c>
      <c r="O10" s="14">
        <f>Table25723[[#This Row],[Interest incomes
 (mln. manats)]]+Table25723[[#This Row],[Non-interest  incomes 
(mln. manats)]]-Table25723[[#This Row],[Interest expenses
 (mln. manats)]]-Table25723[[#This Row],[Non-interest expenses
(mln. manats)]]</f>
        <v>5.7853000000000012</v>
      </c>
      <c r="P10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1.0999999999994348E-3</v>
      </c>
      <c r="Q10" s="19">
        <f>Table25723[[#This Row],[Pure Operating Profit 
(mln. manats)]]-Table25723[[#This Row],[XƏM düstur]]</f>
        <v>0</v>
      </c>
      <c r="R10" s="1"/>
      <c r="S10" s="1"/>
    </row>
    <row r="11" spans="1:19" x14ac:dyDescent="0.3">
      <c r="A11" s="4">
        <v>10</v>
      </c>
      <c r="B11" s="33" t="s">
        <v>8</v>
      </c>
      <c r="C11" s="5">
        <v>314.77300000000002</v>
      </c>
      <c r="D11" s="19">
        <v>175.23099999999999</v>
      </c>
      <c r="E11" s="5">
        <v>123.66500000000001</v>
      </c>
      <c r="F11" s="5">
        <v>55.405999999999999</v>
      </c>
      <c r="G11" s="5">
        <v>0.70399999999999996</v>
      </c>
      <c r="H11" s="5">
        <v>1.43</v>
      </c>
      <c r="I11" s="5">
        <v>19.068999999999999</v>
      </c>
      <c r="J11" s="5">
        <v>10.887</v>
      </c>
      <c r="K11" s="5">
        <v>6.5880000000000001</v>
      </c>
      <c r="L11" s="5">
        <v>13.339</v>
      </c>
      <c r="M11" s="5">
        <v>0.72599999999999998</v>
      </c>
      <c r="N11" s="19"/>
      <c r="O11" s="14">
        <f>Table25723[[#This Row],[Interest incomes
 (mln. manats)]]+Table25723[[#This Row],[Non-interest  incomes 
(mln. manats)]]-Table25723[[#This Row],[Interest expenses
 (mln. manats)]]-Table25723[[#This Row],[Non-interest expenses
(mln. manats)]]</f>
        <v>1.4309999999999992</v>
      </c>
      <c r="P11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1" s="19">
        <f>Table25723[[#This Row],[Pure Operating Profit 
(mln. manats)]]-Table25723[[#This Row],[XƏM düstur]]</f>
        <v>-9.9999999999922373E-4</v>
      </c>
      <c r="R11" s="1"/>
      <c r="S11" s="1"/>
    </row>
    <row r="12" spans="1:19" x14ac:dyDescent="0.3">
      <c r="A12" s="4">
        <v>11</v>
      </c>
      <c r="B12" s="33" t="s">
        <v>9</v>
      </c>
      <c r="C12" s="5">
        <v>110.44147005000001</v>
      </c>
      <c r="D12" s="5">
        <v>3.5776611300000001</v>
      </c>
      <c r="E12" s="5">
        <v>8.4592156000000003</v>
      </c>
      <c r="F12" s="5">
        <v>70.671342289999998</v>
      </c>
      <c r="G12" s="5">
        <v>2.1415324299999998</v>
      </c>
      <c r="H12" s="5">
        <f>Table25723[[#This Row],[Pure Profit
 (mln. manats)]]+Table25723[[#This Row],[Reserves allocations for be paid of possible losses on assets
(mln. manats)]]</f>
        <v>1.62062968</v>
      </c>
      <c r="I12" s="5">
        <v>2.8730486700000002</v>
      </c>
      <c r="J12" s="5">
        <v>0.11228534</v>
      </c>
      <c r="K12" s="5">
        <f>-0.06179507+0.33710007+0.28627193+0.00260857+0.009467</f>
        <v>0.57365250000000001</v>
      </c>
      <c r="L12" s="5">
        <f>0.10887746+1.593303261</f>
        <v>1.702180721</v>
      </c>
      <c r="M12" s="5">
        <v>-0.52090274999999997</v>
      </c>
      <c r="N12" s="19">
        <f>0.01294687-0.0013479</f>
        <v>1.159897E-2</v>
      </c>
      <c r="O12" s="14">
        <f>Table25723[[#This Row],[Interest incomes
 (mln. manats)]]+Table25723[[#This Row],[Non-interest  incomes 
(mln. manats)]]-Table25723[[#This Row],[Interest expenses
 (mln. manats)]]-Table25723[[#This Row],[Non-interest expenses
(mln. manats)]]</f>
        <v>1.6322351090000002</v>
      </c>
      <c r="P12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1.1598969999999889E-2</v>
      </c>
      <c r="Q12" s="19">
        <f>Table25723[[#This Row],[Pure Operating Profit 
(mln. manats)]]-Table25723[[#This Row],[XƏM düstur]]</f>
        <v>-1.1605429000000278E-2</v>
      </c>
      <c r="R12" s="1"/>
      <c r="S12" s="1"/>
    </row>
    <row r="13" spans="1:19" x14ac:dyDescent="0.3">
      <c r="A13" s="4">
        <v>12</v>
      </c>
      <c r="B13" s="33" t="s">
        <v>26</v>
      </c>
      <c r="C13" s="5">
        <v>300.07195999999999</v>
      </c>
      <c r="D13" s="32">
        <v>200.40397999999999</v>
      </c>
      <c r="E13" s="5">
        <v>159.24204</v>
      </c>
      <c r="F13" s="5">
        <v>39.945590000000003</v>
      </c>
      <c r="G13" s="5">
        <v>3.4729999999999999</v>
      </c>
      <c r="H13" s="5">
        <f>Table25723[[#This Row],[Pure Profit
 (mln. manats)]]+Table25723[[#This Row],[Reserves allocations for be paid of possible losses on assets
(mln. manats)]]</f>
        <v>-26.807000000000002</v>
      </c>
      <c r="I13" s="5">
        <v>41.322000000000003</v>
      </c>
      <c r="J13" s="5">
        <v>14.432</v>
      </c>
      <c r="K13" s="5">
        <v>3.3330000000000002</v>
      </c>
      <c r="L13" s="5">
        <v>57.03</v>
      </c>
      <c r="M13" s="5">
        <v>-30.28</v>
      </c>
      <c r="N13" s="19"/>
      <c r="O13" s="14">
        <f>Table25723[[#This Row],[Interest incomes
 (mln. manats)]]+Table25723[[#This Row],[Non-interest  incomes 
(mln. manats)]]-Table25723[[#This Row],[Interest expenses
 (mln. manats)]]-Table25723[[#This Row],[Non-interest expenses
(mln. manats)]]</f>
        <v>-26.807000000000002</v>
      </c>
      <c r="P13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3" s="19">
        <f>Table25723[[#This Row],[Pure Operating Profit 
(mln. manats)]]-Table25723[[#This Row],[XƏM düstur]]</f>
        <v>0</v>
      </c>
      <c r="R13" s="1"/>
      <c r="S13" s="1"/>
    </row>
    <row r="14" spans="1:19" x14ac:dyDescent="0.3">
      <c r="A14" s="4">
        <v>13</v>
      </c>
      <c r="B14" s="33" t="s">
        <v>10</v>
      </c>
      <c r="C14" s="5">
        <v>983.09799999999996</v>
      </c>
      <c r="D14" s="5">
        <v>343.63</v>
      </c>
      <c r="E14" s="5">
        <v>715.47500000000002</v>
      </c>
      <c r="F14" s="5">
        <v>56.767000000000003</v>
      </c>
      <c r="G14" s="5">
        <v>2.1539999999999999</v>
      </c>
      <c r="H14" s="5">
        <v>9.1609999999999996</v>
      </c>
      <c r="I14" s="5">
        <v>42.46</v>
      </c>
      <c r="J14" s="5">
        <v>17.838999999999999</v>
      </c>
      <c r="K14" s="5">
        <v>26.59</v>
      </c>
      <c r="L14" s="5">
        <v>42.057000000000002</v>
      </c>
      <c r="M14" s="5">
        <v>7.0069999999999997</v>
      </c>
      <c r="N14" s="19"/>
      <c r="O14" s="14">
        <f>Table25723[[#This Row],[Interest incomes
 (mln. manats)]]+Table25723[[#This Row],[Non-interest  incomes 
(mln. manats)]]-Table25723[[#This Row],[Interest expenses
 (mln. manats)]]-Table25723[[#This Row],[Non-interest expenses
(mln. manats)]]</f>
        <v>9.1539999999999964</v>
      </c>
      <c r="P14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4" s="19">
        <f>Table25723[[#This Row],[Pure Operating Profit 
(mln. manats)]]-Table25723[[#This Row],[XƏM düstur]]</f>
        <v>7.0000000000032259E-3</v>
      </c>
      <c r="R14" s="1"/>
      <c r="S14" s="1"/>
    </row>
    <row r="15" spans="1:19" x14ac:dyDescent="0.3">
      <c r="A15" s="4">
        <v>14</v>
      </c>
      <c r="B15" s="33" t="s">
        <v>11</v>
      </c>
      <c r="C15" s="5">
        <v>135.30708999999999</v>
      </c>
      <c r="D15" s="32">
        <v>49.401969999999999</v>
      </c>
      <c r="E15" s="5">
        <v>58.723680000000002</v>
      </c>
      <c r="F15" s="5">
        <v>54.96987</v>
      </c>
      <c r="G15" s="5">
        <v>-250.47816</v>
      </c>
      <c r="H15" s="5">
        <f>-30.91051-0.80895</f>
        <v>-31.719459999999998</v>
      </c>
      <c r="I15" s="5">
        <v>7.8056999999999999</v>
      </c>
      <c r="J15" s="5">
        <v>8.6146499999999993</v>
      </c>
      <c r="K15" s="5">
        <v>-5.5244400000000002</v>
      </c>
      <c r="L15" s="5">
        <f>24.57712+0.76764</f>
        <v>25.344760000000001</v>
      </c>
      <c r="M15" s="5">
        <v>218.8</v>
      </c>
      <c r="N15" s="19"/>
      <c r="O15" s="14">
        <f>Table25723[[#This Row],[Interest incomes
 (mln. manats)]]+Table25723[[#This Row],[Non-interest  incomes 
(mln. manats)]]-Table25723[[#This Row],[Interest expenses
 (mln. manats)]]-Table25723[[#This Row],[Non-interest expenses
(mln. manats)]]</f>
        <v>-31.678150000000002</v>
      </c>
      <c r="P15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4.1300000000006776E-2</v>
      </c>
      <c r="Q15" s="19">
        <f>Table25723[[#This Row],[Pure Operating Profit 
(mln. manats)]]-Table25723[[#This Row],[XƏM düstur]]</f>
        <v>-4.1309999999995739E-2</v>
      </c>
      <c r="R15" s="1"/>
      <c r="S15" s="1"/>
    </row>
    <row r="16" spans="1:19" x14ac:dyDescent="0.3">
      <c r="A16" s="4">
        <v>15</v>
      </c>
      <c r="B16" s="33" t="s">
        <v>12</v>
      </c>
      <c r="C16" s="5">
        <v>395.20400000000001</v>
      </c>
      <c r="D16" s="5">
        <v>222.18799999999999</v>
      </c>
      <c r="E16" s="5">
        <v>233.14699999999999</v>
      </c>
      <c r="F16" s="5">
        <v>119.348</v>
      </c>
      <c r="G16" s="5">
        <v>-23.754999999999999</v>
      </c>
      <c r="H16" s="5">
        <f>Table25723[[#This Row],[Pure Profit
 (mln. manats)]]+Table25723[[#This Row],[Reserves allocations for be paid of possible losses on assets
(mln. manats)]]</f>
        <v>1.2330000000000005</v>
      </c>
      <c r="I16" s="5">
        <v>31.707999999999998</v>
      </c>
      <c r="J16" s="5">
        <v>8.875</v>
      </c>
      <c r="K16" s="5">
        <v>12.789</v>
      </c>
      <c r="L16" s="5">
        <f>8.262+26.128</f>
        <v>34.39</v>
      </c>
      <c r="M16" s="5">
        <v>24.988</v>
      </c>
      <c r="N16" s="19"/>
      <c r="O16" s="14">
        <f>Table25723[[#This Row],[Interest incomes
 (mln. manats)]]+Table25723[[#This Row],[Non-interest  incomes 
(mln. manats)]]-Table25723[[#This Row],[Interest expenses
 (mln. manats)]]-Table25723[[#This Row],[Non-interest expenses
(mln. manats)]]</f>
        <v>1.2319999999999993</v>
      </c>
      <c r="P16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6" s="19">
        <f>Table25723[[#This Row],[Pure Operating Profit 
(mln. manats)]]-Table25723[[#This Row],[XƏM düstur]]</f>
        <v>1.0000000000012221E-3</v>
      </c>
      <c r="R16" s="1"/>
      <c r="S16" s="1"/>
    </row>
    <row r="17" spans="1:19" x14ac:dyDescent="0.3">
      <c r="A17" s="4">
        <v>16</v>
      </c>
      <c r="B17" s="33" t="s">
        <v>24</v>
      </c>
      <c r="C17" s="5">
        <v>191.20080999999999</v>
      </c>
      <c r="D17" s="5">
        <v>146.11057</v>
      </c>
      <c r="E17" s="5">
        <v>70.461010000000002</v>
      </c>
      <c r="F17" s="5">
        <v>61.34384</v>
      </c>
      <c r="G17" s="5">
        <v>1.2895000000000001</v>
      </c>
      <c r="H17" s="5">
        <v>6.78742</v>
      </c>
      <c r="I17" s="5">
        <v>8.8884000000000007</v>
      </c>
      <c r="J17" s="5">
        <v>4.0246300000000002</v>
      </c>
      <c r="K17" s="5">
        <v>9.2084499999999991</v>
      </c>
      <c r="L17" s="5">
        <v>7.2847999999999997</v>
      </c>
      <c r="M17" s="5">
        <v>5.4979199999999997</v>
      </c>
      <c r="N17" s="19"/>
      <c r="O17" s="14">
        <f>Table25723[[#This Row],[Interest incomes
 (mln. manats)]]+Table25723[[#This Row],[Non-interest  incomes 
(mln. manats)]]-Table25723[[#This Row],[Interest expenses
 (mln. manats)]]-Table25723[[#This Row],[Non-interest expenses
(mln. manats)]]</f>
        <v>6.78742</v>
      </c>
      <c r="P17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7" s="19">
        <f>Table25723[[#This Row],[Pure Operating Profit 
(mln. manats)]]-Table25723[[#This Row],[XƏM düstur]]</f>
        <v>0</v>
      </c>
      <c r="R17" s="1"/>
      <c r="S17" s="1"/>
    </row>
    <row r="18" spans="1:19" x14ac:dyDescent="0.3">
      <c r="A18" s="4">
        <v>17</v>
      </c>
      <c r="B18" s="4" t="s">
        <v>13</v>
      </c>
      <c r="C18" s="5">
        <v>3716.48</v>
      </c>
      <c r="D18" s="5">
        <v>1500.8879999999999</v>
      </c>
      <c r="E18" s="5">
        <v>2948.259</v>
      </c>
      <c r="F18" s="5">
        <v>371.887</v>
      </c>
      <c r="G18" s="5">
        <v>98.052999999999997</v>
      </c>
      <c r="H18" s="5">
        <v>223.238</v>
      </c>
      <c r="I18" s="5">
        <v>321.56200000000001</v>
      </c>
      <c r="J18" s="5">
        <v>75.712999999999994</v>
      </c>
      <c r="K18" s="5">
        <v>136.851</v>
      </c>
      <c r="L18" s="5">
        <v>159.46199999999999</v>
      </c>
      <c r="M18" s="5">
        <v>93.411000000000001</v>
      </c>
      <c r="N18" s="19">
        <v>31.773</v>
      </c>
      <c r="O18" s="14">
        <f>Table25723[[#This Row],[Interest incomes
 (mln. manats)]]+Table25723[[#This Row],[Non-interest  incomes 
(mln. manats)]]-Table25723[[#This Row],[Interest expenses
 (mln. manats)]]-Table25723[[#This Row],[Non-interest expenses
(mln. manats)]]</f>
        <v>223.23800000000006</v>
      </c>
      <c r="P18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-1.0000000000012221E-3</v>
      </c>
      <c r="Q18" s="19">
        <f>Table25723[[#This Row],[Pure Operating Profit 
(mln. manats)]]-Table25723[[#This Row],[XƏM düstur]]</f>
        <v>0</v>
      </c>
      <c r="R18" s="1"/>
      <c r="S18" s="1"/>
    </row>
    <row r="19" spans="1:19" x14ac:dyDescent="0.3">
      <c r="A19" s="4">
        <v>18</v>
      </c>
      <c r="B19" s="4" t="s">
        <v>14</v>
      </c>
      <c r="C19" s="5">
        <v>551.65099999999995</v>
      </c>
      <c r="D19" s="5">
        <v>371.63799999999998</v>
      </c>
      <c r="E19" s="5">
        <v>280.779</v>
      </c>
      <c r="F19" s="5">
        <v>79.986999999999995</v>
      </c>
      <c r="G19" s="5">
        <v>1.43021</v>
      </c>
      <c r="H19" s="5">
        <f>Table25723[[#This Row],[Pure Profit
 (mln. manats)]]+6.05471</f>
        <v>7.4849199999999998</v>
      </c>
      <c r="I19" s="5">
        <f>40.88723+1.11849</f>
        <v>42.005720000000004</v>
      </c>
      <c r="J19" s="5">
        <v>25.670500000000001</v>
      </c>
      <c r="K19" s="5">
        <f>16.65244+2.76108</f>
        <v>19.413519999999998</v>
      </c>
      <c r="L19" s="5">
        <f>2.92142+14.37789+10.96451</f>
        <v>28.263820000000003</v>
      </c>
      <c r="M19" s="5">
        <v>6.05471</v>
      </c>
      <c r="N19" s="19"/>
      <c r="O19" s="14">
        <f>Table25723[[#This Row],[Interest incomes
 (mln. manats)]]+Table25723[[#This Row],[Non-interest  incomes 
(mln. manats)]]-Table25723[[#This Row],[Interest expenses
 (mln. manats)]]-Table25723[[#This Row],[Non-interest expenses
(mln. manats)]]</f>
        <v>7.4849199999999954</v>
      </c>
      <c r="P19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19" s="19">
        <f>Table25723[[#This Row],[Pure Operating Profit 
(mln. manats)]]-Table25723[[#This Row],[XƏM düstur]]</f>
        <v>0</v>
      </c>
      <c r="R19" s="1"/>
      <c r="S19" s="1"/>
    </row>
    <row r="20" spans="1:19" x14ac:dyDescent="0.3">
      <c r="A20" s="4">
        <v>19</v>
      </c>
      <c r="B20" s="4" t="s">
        <v>15</v>
      </c>
      <c r="C20" s="5">
        <v>196.54107999999999</v>
      </c>
      <c r="D20" s="5">
        <v>64.854569999999995</v>
      </c>
      <c r="E20" s="5">
        <v>75.508939999999996</v>
      </c>
      <c r="F20" s="5">
        <v>78.183920000000001</v>
      </c>
      <c r="G20" s="5">
        <v>5.4289100000000001</v>
      </c>
      <c r="H20" s="5">
        <v>6.9614700000000003</v>
      </c>
      <c r="I20" s="5">
        <v>6.9599599999999997</v>
      </c>
      <c r="J20" s="5">
        <v>0.43330999999999997</v>
      </c>
      <c r="K20" s="5">
        <v>4.0234899999999998</v>
      </c>
      <c r="L20" s="5">
        <v>3.58866</v>
      </c>
      <c r="M20" s="5">
        <v>0.11014</v>
      </c>
      <c r="N20" s="19">
        <v>1.42242</v>
      </c>
      <c r="O20" s="14">
        <f>Table25723[[#This Row],[Interest incomes
 (mln. manats)]]+Table25723[[#This Row],[Non-interest  incomes 
(mln. manats)]]-Table25723[[#This Row],[Interest expenses
 (mln. manats)]]-Table25723[[#This Row],[Non-interest expenses
(mln. manats)]]</f>
        <v>6.961479999999999</v>
      </c>
      <c r="P20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20" s="19">
        <f>Table25723[[#This Row],[Pure Operating Profit 
(mln. manats)]]-Table25723[[#This Row],[XƏM düstur]]</f>
        <v>-9.9999999987332444E-6</v>
      </c>
      <c r="R20" s="1"/>
      <c r="S20" s="1"/>
    </row>
    <row r="21" spans="1:19" x14ac:dyDescent="0.3">
      <c r="A21" s="4">
        <v>20</v>
      </c>
      <c r="B21" s="6" t="s">
        <v>16</v>
      </c>
      <c r="C21" s="5">
        <v>283.37599999999998</v>
      </c>
      <c r="D21" s="32">
        <v>204.46899999999999</v>
      </c>
      <c r="E21" s="5">
        <v>106.426</v>
      </c>
      <c r="F21" s="5">
        <v>58.103000000000002</v>
      </c>
      <c r="G21" s="5">
        <v>1.1496999999999999</v>
      </c>
      <c r="H21" s="5">
        <f>Table25723[[#This Row],[Pure Profit
 (mln. manats)]]+Table25723[[#This Row],[Reserves allocations for be paid of possible losses on assets
(mln. manats)]]</f>
        <v>2.2736999999999998</v>
      </c>
      <c r="I21" s="5">
        <v>17.571000000000002</v>
      </c>
      <c r="J21" s="19">
        <v>11.023</v>
      </c>
      <c r="K21" s="5">
        <v>3.3860000000000001</v>
      </c>
      <c r="L21" s="5">
        <v>7.66</v>
      </c>
      <c r="M21" s="5">
        <v>1.1240000000000001</v>
      </c>
      <c r="N21" s="19"/>
      <c r="O21" s="14">
        <f>Table25723[[#This Row],[Interest incomes
 (mln. manats)]]+Table25723[[#This Row],[Non-interest  incomes 
(mln. manats)]]-Table25723[[#This Row],[Interest expenses
 (mln. manats)]]-Table25723[[#This Row],[Non-interest expenses
(mln. manats)]]</f>
        <v>2.2740000000000009</v>
      </c>
      <c r="P21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2.2204460492503131E-16</v>
      </c>
      <c r="Q21" s="19">
        <f>Table25723[[#This Row],[Pure Operating Profit 
(mln. manats)]]-Table25723[[#This Row],[XƏM düstur]]</f>
        <v>-3.0000000000107718E-4</v>
      </c>
      <c r="R21" s="1"/>
      <c r="S21" s="1"/>
    </row>
    <row r="22" spans="1:19" x14ac:dyDescent="0.3">
      <c r="A22" s="4">
        <v>21</v>
      </c>
      <c r="B22" s="6" t="s">
        <v>27</v>
      </c>
      <c r="C22" s="5">
        <v>417.04018000000002</v>
      </c>
      <c r="D22" s="5">
        <v>282.71305000000001</v>
      </c>
      <c r="E22" s="5">
        <v>228.66605000000001</v>
      </c>
      <c r="F22" s="5">
        <v>65.672600000000003</v>
      </c>
      <c r="G22" s="5">
        <v>-135.20063999999999</v>
      </c>
      <c r="H22" s="5">
        <v>36.95532</v>
      </c>
      <c r="I22" s="5">
        <v>68.136790000000005</v>
      </c>
      <c r="J22" s="5">
        <v>15.50811</v>
      </c>
      <c r="K22" s="5">
        <v>7.6892100000000001</v>
      </c>
      <c r="L22" s="5">
        <v>23.362570000000002</v>
      </c>
      <c r="M22" s="5">
        <v>172.15595999999999</v>
      </c>
      <c r="N22" s="19"/>
      <c r="O22" s="14">
        <f>Table25723[[#This Row],[Interest incomes
 (mln. manats)]]+Table25723[[#This Row],[Non-interest  incomes 
(mln. manats)]]-Table25723[[#This Row],[Interest expenses
 (mln. manats)]]-Table25723[[#This Row],[Non-interest expenses
(mln. manats)]]</f>
        <v>36.95532</v>
      </c>
      <c r="P22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22" s="19">
        <f>Table25723[[#This Row],[Pure Operating Profit 
(mln. manats)]]-Table25723[[#This Row],[XƏM düstur]]</f>
        <v>0</v>
      </c>
      <c r="R22" s="1"/>
      <c r="S22" s="1"/>
    </row>
    <row r="23" spans="1:19" x14ac:dyDescent="0.3">
      <c r="A23" s="4">
        <v>22</v>
      </c>
      <c r="B23" s="6" t="s">
        <v>17</v>
      </c>
      <c r="C23" s="5">
        <v>11.54299</v>
      </c>
      <c r="D23" s="19">
        <v>1.30339</v>
      </c>
      <c r="E23" s="5">
        <v>1.38246</v>
      </c>
      <c r="F23" s="5">
        <v>10.139810000000001</v>
      </c>
      <c r="G23" s="5">
        <v>2.5899999999999999E-3</v>
      </c>
      <c r="H23" s="5">
        <v>-0.11430999999999999</v>
      </c>
      <c r="I23" s="5">
        <v>0.63490000000000002</v>
      </c>
      <c r="J23" s="5">
        <v>2.0699999999999998E-3</v>
      </c>
      <c r="K23" s="5">
        <v>6.3009999999999997E-2</v>
      </c>
      <c r="L23" s="5">
        <v>0.81015999999999999</v>
      </c>
      <c r="M23" s="5">
        <v>-0.1169</v>
      </c>
      <c r="N23" s="19"/>
      <c r="O23" s="14">
        <f>Table25723[[#This Row],[Interest incomes
 (mln. manats)]]+Table25723[[#This Row],[Non-interest  incomes 
(mln. manats)]]-Table25723[[#This Row],[Interest expenses
 (mln. manats)]]-Table25723[[#This Row],[Non-interest expenses
(mln. manats)]]</f>
        <v>-0.11431999999999998</v>
      </c>
      <c r="P23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-1.3877787807814457E-17</v>
      </c>
      <c r="Q23" s="19">
        <f>Table25723[[#This Row],[Pure Operating Profit 
(mln. manats)]]-Table25723[[#This Row],[XƏM düstur]]</f>
        <v>9.9999999999822453E-6</v>
      </c>
      <c r="R23" s="1"/>
      <c r="S23" s="1"/>
    </row>
    <row r="24" spans="1:19" x14ac:dyDescent="0.3">
      <c r="A24" s="4">
        <v>23</v>
      </c>
      <c r="B24" s="6" t="s">
        <v>18</v>
      </c>
      <c r="C24" s="5">
        <v>4695.7169999999996</v>
      </c>
      <c r="D24" s="5">
        <v>1320.893</v>
      </c>
      <c r="E24" s="5">
        <v>3923.288</v>
      </c>
      <c r="F24" s="5">
        <v>418.14800000000002</v>
      </c>
      <c r="G24" s="5">
        <v>77.057000000000002</v>
      </c>
      <c r="H24" s="5">
        <f>Table25723[[#This Row],[Pure Profit
 (mln. manats)]]+Table25723[[#This Row],[Reserves allocations for be paid of possible losses on assets
(mln. manats)]]+Table25723[[#This Row],[Mənfəət vergisi]]</f>
        <v>92.62</v>
      </c>
      <c r="I24" s="5">
        <v>173.512</v>
      </c>
      <c r="J24" s="5">
        <v>34.718000000000004</v>
      </c>
      <c r="K24" s="5">
        <v>33.204999999999998</v>
      </c>
      <c r="L24" s="5">
        <v>79.379000000000005</v>
      </c>
      <c r="M24" s="5">
        <v>-6.2169999999999996</v>
      </c>
      <c r="N24" s="5">
        <v>21.78</v>
      </c>
      <c r="O24" s="14">
        <f>Table25723[[#This Row],[Interest incomes
 (mln. manats)]]+Table25723[[#This Row],[Non-interest  incomes 
(mln. manats)]]-Table25723[[#This Row],[Interest expenses
 (mln. manats)]]-Table25723[[#This Row],[Non-interest expenses
(mln. manats)]]</f>
        <v>92.619999999999962</v>
      </c>
      <c r="P24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24" s="19">
        <f>Table25723[[#This Row],[Pure Operating Profit 
(mln. manats)]]-Table25723[[#This Row],[XƏM düstur]]</f>
        <v>0</v>
      </c>
      <c r="R24" s="1"/>
      <c r="S24" s="1"/>
    </row>
    <row r="25" spans="1:19" x14ac:dyDescent="0.3">
      <c r="A25" s="4">
        <v>24</v>
      </c>
      <c r="B25" s="6" t="s">
        <v>19</v>
      </c>
      <c r="C25" s="5">
        <v>772.11300000000006</v>
      </c>
      <c r="D25" s="5">
        <v>317.76499999999999</v>
      </c>
      <c r="E25" s="5">
        <v>595.69000000000005</v>
      </c>
      <c r="F25" s="5">
        <v>89.811000000000007</v>
      </c>
      <c r="G25" s="5">
        <v>3.1240000000000001</v>
      </c>
      <c r="H25" s="5">
        <f>Table25723[[#This Row],[Pure Profit
 (mln. manats)]]+Table25723[[#This Row],[Reserves allocations for be paid of possible losses on assets
(mln. manats)]]</f>
        <v>8.6980000000000004</v>
      </c>
      <c r="I25" s="5">
        <v>35.360999999999997</v>
      </c>
      <c r="J25" s="5">
        <v>12.917</v>
      </c>
      <c r="K25" s="5">
        <v>10.294</v>
      </c>
      <c r="L25" s="5">
        <f>7.454+16.587</f>
        <v>24.041</v>
      </c>
      <c r="M25" s="5">
        <v>5.5739999999999998</v>
      </c>
      <c r="N25" s="19"/>
      <c r="O25" s="14">
        <f>Table25723[[#This Row],[Interest incomes
 (mln. manats)]]+Table25723[[#This Row],[Non-interest  incomes 
(mln. manats)]]-Table25723[[#This Row],[Interest expenses
 (mln. manats)]]-Table25723[[#This Row],[Non-interest expenses
(mln. manats)]]</f>
        <v>8.6969999999999992</v>
      </c>
      <c r="P25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25" s="19">
        <f>Table25723[[#This Row],[Pure Operating Profit 
(mln. manats)]]-Table25723[[#This Row],[XƏM düstur]]</f>
        <v>1.0000000000012221E-3</v>
      </c>
      <c r="R25" s="1"/>
      <c r="S25" s="1"/>
    </row>
    <row r="26" spans="1:19" x14ac:dyDescent="0.3">
      <c r="A26" s="4">
        <v>25</v>
      </c>
      <c r="B26" s="4" t="s">
        <v>34</v>
      </c>
      <c r="C26" s="5">
        <v>646.28399999999999</v>
      </c>
      <c r="D26" s="5">
        <v>584.596</v>
      </c>
      <c r="E26" s="5">
        <v>466.07600000000002</v>
      </c>
      <c r="F26" s="5">
        <v>134.727</v>
      </c>
      <c r="G26" s="5">
        <v>16.065999999999999</v>
      </c>
      <c r="H26" s="5">
        <v>9.7870000000000008</v>
      </c>
      <c r="I26" s="5">
        <v>37.555999999999997</v>
      </c>
      <c r="J26" s="5">
        <v>14.802</v>
      </c>
      <c r="K26" s="5">
        <v>21.571999999999999</v>
      </c>
      <c r="L26" s="5">
        <v>34.539000000000001</v>
      </c>
      <c r="M26" s="5">
        <v>-9.27</v>
      </c>
      <c r="N26" s="19">
        <v>2.992</v>
      </c>
      <c r="O26" s="14">
        <f>Table25723[[#This Row],[Interest incomes
 (mln. manats)]]+Table25723[[#This Row],[Non-interest  incomes 
(mln. manats)]]-Table25723[[#This Row],[Interest expenses
 (mln. manats)]]-Table25723[[#This Row],[Non-interest expenses
(mln. manats)]]</f>
        <v>9.786999999999999</v>
      </c>
      <c r="P26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9.999999999985576E-4</v>
      </c>
      <c r="Q26" s="19">
        <f>Table25723[[#This Row],[Pure Operating Profit 
(mln. manats)]]-Table25723[[#This Row],[XƏM düstur]]</f>
        <v>0</v>
      </c>
      <c r="R26" s="1"/>
      <c r="S26" s="1"/>
    </row>
    <row r="27" spans="1:19" x14ac:dyDescent="0.3">
      <c r="A27" s="4">
        <v>26</v>
      </c>
      <c r="B27" s="6" t="s">
        <v>20</v>
      </c>
      <c r="C27" s="5">
        <v>492.60599999999999</v>
      </c>
      <c r="D27" s="5">
        <v>313.08</v>
      </c>
      <c r="E27" s="5">
        <v>253.785</v>
      </c>
      <c r="F27" s="5">
        <v>59.133000000000003</v>
      </c>
      <c r="G27" s="5">
        <v>7.0000000000000007E-2</v>
      </c>
      <c r="H27" s="5">
        <v>0.73199999999999998</v>
      </c>
      <c r="I27" s="5">
        <v>30.931000000000001</v>
      </c>
      <c r="J27" s="5">
        <v>21.222999999999999</v>
      </c>
      <c r="K27" s="5">
        <v>2.9940000000000002</v>
      </c>
      <c r="L27" s="5">
        <v>11.97</v>
      </c>
      <c r="M27" s="5">
        <v>0.66200000000000003</v>
      </c>
      <c r="N27" s="19"/>
      <c r="O27" s="14">
        <f>Table25723[[#This Row],[Interest incomes
 (mln. manats)]]+Table25723[[#This Row],[Non-interest  incomes 
(mln. manats)]]-Table25723[[#This Row],[Interest expenses
 (mln. manats)]]-Table25723[[#This Row],[Non-interest expenses
(mln. manats)]]</f>
        <v>0.73200000000000465</v>
      </c>
      <c r="P27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1.1102230246251565E-16</v>
      </c>
      <c r="Q27" s="19">
        <f>Table25723[[#This Row],[Pure Operating Profit 
(mln. manats)]]-Table25723[[#This Row],[XƏM düstur]]</f>
        <v>-4.6629367034256575E-15</v>
      </c>
      <c r="R27" s="1"/>
      <c r="S27" s="1"/>
    </row>
    <row r="28" spans="1:19" x14ac:dyDescent="0.3">
      <c r="A28" s="4">
        <v>27</v>
      </c>
      <c r="B28" s="6" t="s">
        <v>21</v>
      </c>
      <c r="C28" s="5">
        <v>693.87699999999995</v>
      </c>
      <c r="D28" s="5">
        <v>387.65300000000002</v>
      </c>
      <c r="E28" s="5">
        <v>467.25099999999998</v>
      </c>
      <c r="F28" s="5">
        <v>55.235999999999997</v>
      </c>
      <c r="G28" s="5">
        <v>30.3</v>
      </c>
      <c r="H28" s="5">
        <f>Table25723[[#This Row],[Pure Profit
 (mln. manats)]]+Table25723[[#This Row],[Reserves allocations for be paid of possible losses on assets
(mln. manats)]]+Table25723[[#This Row],[Mənfəət vergisi]]</f>
        <v>6.5279999999999996</v>
      </c>
      <c r="I28" s="5">
        <v>67.683999999999997</v>
      </c>
      <c r="J28" s="5">
        <v>23.198</v>
      </c>
      <c r="K28" s="5">
        <v>22.657</v>
      </c>
      <c r="L28" s="5">
        <v>60.613999999999997</v>
      </c>
      <c r="M28" s="5">
        <v>-23.815000000000001</v>
      </c>
      <c r="N28" s="19">
        <v>4.2999999999999997E-2</v>
      </c>
      <c r="O28" s="14">
        <f>Table25723[[#This Row],[Interest incomes
 (mln. manats)]]+Table25723[[#This Row],[Non-interest  incomes 
(mln. manats)]]-Table25723[[#This Row],[Interest expenses
 (mln. manats)]]-Table25723[[#This Row],[Non-interest expenses
(mln. manats)]]</f>
        <v>6.5290000000000035</v>
      </c>
      <c r="P28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7.3552275381416621E-16</v>
      </c>
      <c r="Q28" s="19">
        <f>Table25723[[#This Row],[Pure Operating Profit 
(mln. manats)]]-Table25723[[#This Row],[XƏM düstur]]</f>
        <v>-1.0000000000038867E-3</v>
      </c>
      <c r="R28" s="1"/>
      <c r="S28" s="1"/>
    </row>
    <row r="29" spans="1:19" x14ac:dyDescent="0.3">
      <c r="A29" s="4">
        <v>28</v>
      </c>
      <c r="B29" s="4" t="s">
        <v>22</v>
      </c>
      <c r="C29" s="5">
        <v>2008.1781100000001</v>
      </c>
      <c r="D29" s="5">
        <v>1382.60446</v>
      </c>
      <c r="E29" s="5">
        <v>1259.41246</v>
      </c>
      <c r="F29" s="5">
        <v>282.47523000000001</v>
      </c>
      <c r="G29" s="5">
        <v>27.743950000000002</v>
      </c>
      <c r="H29" s="5">
        <v>52.589230000000001</v>
      </c>
      <c r="I29" s="5">
        <v>109.50660999999999</v>
      </c>
      <c r="J29" s="5">
        <v>23.02298</v>
      </c>
      <c r="K29" s="5">
        <v>9.5853099999999998</v>
      </c>
      <c r="L29" s="5">
        <v>43.479709999999997</v>
      </c>
      <c r="M29" s="5">
        <v>17.881</v>
      </c>
      <c r="N29" s="19">
        <v>7.0075200000000004</v>
      </c>
      <c r="O29" s="14">
        <f>Table25723[[#This Row],[Interest incomes
 (mln. manats)]]+Table25723[[#This Row],[Non-interest  incomes 
(mln. manats)]]-Table25723[[#This Row],[Interest expenses
 (mln. manats)]]-Table25723[[#This Row],[Non-interest expenses
(mln. manats)]]</f>
        <v>52.589229999999986</v>
      </c>
      <c r="P29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4.3240000000001722E-2</v>
      </c>
      <c r="Q29" s="19">
        <f>Table25723[[#This Row],[Pure Operating Profit 
(mln. manats)]]-Table25723[[#This Row],[XƏM düstur]]</f>
        <v>0</v>
      </c>
      <c r="R29" s="1"/>
      <c r="S29" s="1"/>
    </row>
    <row r="30" spans="1:19" x14ac:dyDescent="0.3">
      <c r="A30" s="4">
        <v>29</v>
      </c>
      <c r="B30" s="6" t="s">
        <v>23</v>
      </c>
      <c r="C30" s="5">
        <v>426.68099999999998</v>
      </c>
      <c r="D30" s="5">
        <v>174.041</v>
      </c>
      <c r="E30" s="5">
        <v>320.76</v>
      </c>
      <c r="F30" s="5">
        <v>78.762</v>
      </c>
      <c r="G30" s="5">
        <v>5.3879999999999999</v>
      </c>
      <c r="H30" s="5">
        <v>17.39</v>
      </c>
      <c r="I30" s="5">
        <v>35.201999999999998</v>
      </c>
      <c r="J30" s="5">
        <v>4.8929999999999998</v>
      </c>
      <c r="K30" s="5">
        <v>16.75</v>
      </c>
      <c r="L30" s="5">
        <v>29.667999999999999</v>
      </c>
      <c r="M30" s="5">
        <v>10.048</v>
      </c>
      <c r="N30" s="19">
        <v>1.9550000000000001</v>
      </c>
      <c r="O30" s="14">
        <f>Table25723[[#This Row],[Interest incomes
 (mln. manats)]]+Table25723[[#This Row],[Non-interest  incomes 
(mln. manats)]]-Table25723[[#This Row],[Interest expenses
 (mln. manats)]]-Table25723[[#This Row],[Non-interest expenses
(mln. manats)]]</f>
        <v>17.390999999999998</v>
      </c>
      <c r="P30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9.9999999999944578E-4</v>
      </c>
      <c r="Q30" s="19">
        <f>Table25723[[#This Row],[Pure Operating Profit 
(mln. manats)]]-Table25723[[#This Row],[XƏM düstur]]</f>
        <v>-9.9999999999766942E-4</v>
      </c>
      <c r="R30" s="1"/>
      <c r="S30" s="1"/>
    </row>
    <row r="31" spans="1:19" x14ac:dyDescent="0.3">
      <c r="A31" s="4">
        <v>30</v>
      </c>
      <c r="B31" s="6" t="s">
        <v>28</v>
      </c>
      <c r="C31" s="5">
        <v>227.91867999999999</v>
      </c>
      <c r="D31" s="5">
        <v>105.48878999999999</v>
      </c>
      <c r="E31" s="5">
        <v>80.450559999999996</v>
      </c>
      <c r="F31" s="5">
        <v>67.432469999999995</v>
      </c>
      <c r="G31" s="5">
        <v>1.3746700000000001</v>
      </c>
      <c r="H31" s="5">
        <v>7.0932300000000001</v>
      </c>
      <c r="I31" s="5">
        <v>14.06269</v>
      </c>
      <c r="J31" s="5">
        <v>4.2542900000000001</v>
      </c>
      <c r="K31" s="5">
        <v>5.0754000000000001</v>
      </c>
      <c r="L31" s="5">
        <v>7.7905699999999998</v>
      </c>
      <c r="M31" s="5">
        <v>5.4051</v>
      </c>
      <c r="N31" s="19">
        <v>0.31346000000000002</v>
      </c>
      <c r="O31" s="14">
        <f>Table25723[[#This Row],[Interest incomes
 (mln. manats)]]+Table25723[[#This Row],[Non-interest  incomes 
(mln. manats)]]-Table25723[[#This Row],[Interest expenses
 (mln. manats)]]-Table25723[[#This Row],[Non-interest expenses
(mln. manats)]]</f>
        <v>7.0932299999999975</v>
      </c>
      <c r="P31" s="14">
        <f>Table25723[[#This Row],[Pure Profit
 (mln. manats)]]-Table25723[[#This Row],[Pure Operating Profit 
(mln. manats)]]+Table25723[[#This Row],[Reserves allocations for be paid of possible losses on assets
(mln. manats)]]+Table25723[[#This Row],[Mənfəət vergisi]]</f>
        <v>0</v>
      </c>
      <c r="Q31" s="19">
        <f>Table25723[[#This Row],[Pure Operating Profit 
(mln. manats)]]-Table25723[[#This Row],[XƏM düstur]]</f>
        <v>0</v>
      </c>
      <c r="R31" s="1"/>
    </row>
    <row r="34" spans="2:13" x14ac:dyDescent="0.3">
      <c r="B34" s="8" t="s">
        <v>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2:13" x14ac:dyDescent="0.3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3" x14ac:dyDescent="0.3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x14ac:dyDescent="0.3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x14ac:dyDescent="0.3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x14ac:dyDescent="0.3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x14ac:dyDescent="0.3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x14ac:dyDescent="0.3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13" x14ac:dyDescent="0.3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x14ac:dyDescent="0.3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x14ac:dyDescent="0.3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x14ac:dyDescent="0.3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x14ac:dyDescent="0.3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x14ac:dyDescent="0.3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3" x14ac:dyDescent="0.3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x14ac:dyDescent="0.3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x14ac:dyDescent="0.3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x14ac:dyDescent="0.3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x14ac:dyDescent="0.3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x14ac:dyDescent="0.3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x14ac:dyDescent="0.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x14ac:dyDescent="0.3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x14ac:dyDescent="0.3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x14ac:dyDescent="0.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x14ac:dyDescent="0.3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x14ac:dyDescent="0.3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x14ac:dyDescent="0.3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x14ac:dyDescent="0.3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3:13" x14ac:dyDescent="0.3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3:13" x14ac:dyDescent="0.3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x14ac:dyDescent="0.3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x14ac:dyDescent="0.3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x14ac:dyDescent="0.3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x14ac:dyDescent="0.3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x14ac:dyDescent="0.3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x14ac:dyDescent="0.3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x14ac:dyDescent="0.3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x14ac:dyDescent="0.3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x14ac:dyDescent="0.3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x14ac:dyDescent="0.3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3" x14ac:dyDescent="0.3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3:13" x14ac:dyDescent="0.3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3:13" x14ac:dyDescent="0.3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3:13" x14ac:dyDescent="0.3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3:13" x14ac:dyDescent="0.3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3:13" x14ac:dyDescent="0.3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3:13" x14ac:dyDescent="0.3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3:13" x14ac:dyDescent="0.3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3:13" x14ac:dyDescent="0.3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3:13" x14ac:dyDescent="0.3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3:13" x14ac:dyDescent="0.3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3:13" x14ac:dyDescent="0.3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3:13" x14ac:dyDescent="0.3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3:13" x14ac:dyDescent="0.3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3:13" x14ac:dyDescent="0.3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3:13" x14ac:dyDescent="0.3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3:13" x14ac:dyDescent="0.3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3:13" x14ac:dyDescent="0.3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3:13" x14ac:dyDescent="0.3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3:13" x14ac:dyDescent="0.3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3:13" x14ac:dyDescent="0.3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3:13" x14ac:dyDescent="0.3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3:13" x14ac:dyDescent="0.3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3:13" x14ac:dyDescent="0.3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3:13" x14ac:dyDescent="0.3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3:13" x14ac:dyDescent="0.3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3:13" x14ac:dyDescent="0.3">
      <c r="C100" s="15"/>
    </row>
    <row r="101" spans="3:13" x14ac:dyDescent="0.3">
      <c r="C101" s="15"/>
    </row>
    <row r="102" spans="3:13" x14ac:dyDescent="0.3">
      <c r="C102" s="15"/>
    </row>
    <row r="103" spans="3:13" x14ac:dyDescent="0.3">
      <c r="C103" s="15"/>
    </row>
    <row r="104" spans="3:13" x14ac:dyDescent="0.3">
      <c r="C104" s="15"/>
    </row>
    <row r="105" spans="3:13" x14ac:dyDescent="0.3">
      <c r="C105" s="15"/>
    </row>
    <row r="106" spans="3:13" x14ac:dyDescent="0.3">
      <c r="C106" s="15"/>
    </row>
    <row r="107" spans="3:13" x14ac:dyDescent="0.3">
      <c r="C107" s="15"/>
    </row>
    <row r="108" spans="3:13" x14ac:dyDescent="0.3">
      <c r="C108" s="15"/>
    </row>
    <row r="109" spans="3:13" x14ac:dyDescent="0.3">
      <c r="C109" s="15"/>
    </row>
    <row r="110" spans="3:13" x14ac:dyDescent="0.3">
      <c r="C110" s="15"/>
    </row>
    <row r="111" spans="3:13" x14ac:dyDescent="0.3">
      <c r="C111" s="15"/>
    </row>
    <row r="112" spans="3:13" x14ac:dyDescent="0.3">
      <c r="C112" s="15"/>
    </row>
    <row r="113" spans="3:3" x14ac:dyDescent="0.3">
      <c r="C113" s="15"/>
    </row>
    <row r="114" spans="3:3" x14ac:dyDescent="0.3">
      <c r="C114" s="15"/>
    </row>
    <row r="115" spans="3:3" x14ac:dyDescent="0.3">
      <c r="C115" s="15"/>
    </row>
    <row r="116" spans="3:3" x14ac:dyDescent="0.3">
      <c r="C116" s="15"/>
    </row>
    <row r="117" spans="3:3" x14ac:dyDescent="0.3">
      <c r="C117" s="15"/>
    </row>
    <row r="118" spans="3:3" x14ac:dyDescent="0.3">
      <c r="C118" s="15"/>
    </row>
    <row r="119" spans="3:3" x14ac:dyDescent="0.3">
      <c r="C119" s="15"/>
    </row>
    <row r="120" spans="3:3" x14ac:dyDescent="0.3">
      <c r="C120" s="15"/>
    </row>
    <row r="121" spans="3:3" x14ac:dyDescent="0.3">
      <c r="C121" s="15"/>
    </row>
    <row r="122" spans="3:3" x14ac:dyDescent="0.3">
      <c r="C122" s="15"/>
    </row>
    <row r="123" spans="3:3" x14ac:dyDescent="0.3">
      <c r="C123" s="15"/>
    </row>
    <row r="124" spans="3:3" x14ac:dyDescent="0.3">
      <c r="C124" s="15"/>
    </row>
    <row r="125" spans="3:3" x14ac:dyDescent="0.3">
      <c r="C125" s="15"/>
    </row>
    <row r="126" spans="3:3" x14ac:dyDescent="0.3">
      <c r="C126" s="15"/>
    </row>
    <row r="127" spans="3:3" x14ac:dyDescent="0.3">
      <c r="C127" s="15"/>
    </row>
    <row r="128" spans="3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  <row r="136" spans="3:3" x14ac:dyDescent="0.3">
      <c r="C136" s="15"/>
    </row>
    <row r="137" spans="3:3" x14ac:dyDescent="0.3">
      <c r="C137" s="15"/>
    </row>
    <row r="138" spans="3:3" x14ac:dyDescent="0.3">
      <c r="C138" s="15"/>
    </row>
    <row r="139" spans="3:3" x14ac:dyDescent="0.3">
      <c r="C139" s="15"/>
    </row>
    <row r="140" spans="3:3" x14ac:dyDescent="0.3">
      <c r="C140" s="15"/>
    </row>
    <row r="141" spans="3:3" x14ac:dyDescent="0.3">
      <c r="C141" s="15"/>
    </row>
    <row r="142" spans="3:3" x14ac:dyDescent="0.3">
      <c r="C142" s="15"/>
    </row>
    <row r="143" spans="3:3" x14ac:dyDescent="0.3">
      <c r="C143" s="15"/>
    </row>
    <row r="144" spans="3:3" x14ac:dyDescent="0.3">
      <c r="C144" s="15"/>
    </row>
    <row r="145" spans="3:3" x14ac:dyDescent="0.3">
      <c r="C145" s="15"/>
    </row>
    <row r="146" spans="3:3" x14ac:dyDescent="0.3">
      <c r="C146" s="15"/>
    </row>
    <row r="147" spans="3:3" x14ac:dyDescent="0.3">
      <c r="C147" s="15"/>
    </row>
    <row r="148" spans="3:3" x14ac:dyDescent="0.3">
      <c r="C148" s="15"/>
    </row>
    <row r="149" spans="3:3" x14ac:dyDescent="0.3">
      <c r="C149" s="15"/>
    </row>
    <row r="150" spans="3:3" x14ac:dyDescent="0.3">
      <c r="C150" s="15"/>
    </row>
    <row r="151" spans="3:3" x14ac:dyDescent="0.3">
      <c r="C151" s="15"/>
    </row>
    <row r="152" spans="3:3" x14ac:dyDescent="0.3">
      <c r="C152" s="15"/>
    </row>
    <row r="153" spans="3:3" x14ac:dyDescent="0.3">
      <c r="C153" s="15"/>
    </row>
    <row r="154" spans="3:3" x14ac:dyDescent="0.3">
      <c r="C154" s="15"/>
    </row>
    <row r="155" spans="3:3" x14ac:dyDescent="0.3">
      <c r="C155" s="15"/>
    </row>
    <row r="156" spans="3:3" x14ac:dyDescent="0.3">
      <c r="C156" s="15"/>
    </row>
    <row r="157" spans="3:3" x14ac:dyDescent="0.3">
      <c r="C157" s="15"/>
    </row>
    <row r="158" spans="3:3" x14ac:dyDescent="0.3">
      <c r="C158" s="15"/>
    </row>
    <row r="159" spans="3:3" x14ac:dyDescent="0.3">
      <c r="C159" s="15"/>
    </row>
    <row r="160" spans="3:3" x14ac:dyDescent="0.3">
      <c r="C160" s="15"/>
    </row>
    <row r="161" spans="3:3" x14ac:dyDescent="0.3">
      <c r="C161" s="15"/>
    </row>
    <row r="162" spans="3:3" x14ac:dyDescent="0.3">
      <c r="C162" s="15"/>
    </row>
    <row r="163" spans="3:3" x14ac:dyDescent="0.3">
      <c r="C163" s="15"/>
    </row>
    <row r="164" spans="3:3" x14ac:dyDescent="0.3">
      <c r="C164" s="15"/>
    </row>
    <row r="165" spans="3:3" x14ac:dyDescent="0.3">
      <c r="C165" s="15"/>
    </row>
    <row r="166" spans="3:3" x14ac:dyDescent="0.3">
      <c r="C166" s="15"/>
    </row>
    <row r="167" spans="3:3" x14ac:dyDescent="0.3">
      <c r="C167" s="15"/>
    </row>
    <row r="168" spans="3:3" x14ac:dyDescent="0.3">
      <c r="C168" s="15"/>
    </row>
    <row r="169" spans="3:3" x14ac:dyDescent="0.3">
      <c r="C169" s="15"/>
    </row>
    <row r="170" spans="3:3" x14ac:dyDescent="0.3">
      <c r="C170" s="15"/>
    </row>
    <row r="171" spans="3:3" x14ac:dyDescent="0.3">
      <c r="C171" s="15"/>
    </row>
    <row r="172" spans="3:3" x14ac:dyDescent="0.3">
      <c r="C172" s="15"/>
    </row>
    <row r="173" spans="3:3" x14ac:dyDescent="0.3">
      <c r="C173" s="15"/>
    </row>
    <row r="174" spans="3:3" x14ac:dyDescent="0.3">
      <c r="C174" s="15"/>
    </row>
    <row r="175" spans="3:3" x14ac:dyDescent="0.3">
      <c r="C175" s="15"/>
    </row>
    <row r="176" spans="3:3" x14ac:dyDescent="0.3">
      <c r="C176" s="15"/>
    </row>
    <row r="177" spans="3:3" x14ac:dyDescent="0.3">
      <c r="C177" s="15"/>
    </row>
    <row r="178" spans="3:3" x14ac:dyDescent="0.3">
      <c r="C178" s="15"/>
    </row>
    <row r="179" spans="3:3" x14ac:dyDescent="0.3">
      <c r="C179" s="15"/>
    </row>
    <row r="180" spans="3:3" x14ac:dyDescent="0.3">
      <c r="C180" s="15"/>
    </row>
    <row r="181" spans="3:3" x14ac:dyDescent="0.3">
      <c r="C181" s="15"/>
    </row>
    <row r="182" spans="3:3" x14ac:dyDescent="0.3">
      <c r="C182" s="15"/>
    </row>
    <row r="183" spans="3:3" x14ac:dyDescent="0.3">
      <c r="C183" s="15"/>
    </row>
    <row r="184" spans="3:3" x14ac:dyDescent="0.3">
      <c r="C184" s="15"/>
    </row>
    <row r="185" spans="3:3" x14ac:dyDescent="0.3">
      <c r="C185" s="15"/>
    </row>
    <row r="186" spans="3:3" x14ac:dyDescent="0.3">
      <c r="C186" s="15"/>
    </row>
    <row r="187" spans="3:3" x14ac:dyDescent="0.3">
      <c r="C187" s="15"/>
    </row>
    <row r="188" spans="3:3" x14ac:dyDescent="0.3">
      <c r="C188" s="15"/>
    </row>
    <row r="189" spans="3:3" x14ac:dyDescent="0.3">
      <c r="C189" s="15"/>
    </row>
    <row r="190" spans="3:3" x14ac:dyDescent="0.3">
      <c r="C190" s="15"/>
    </row>
    <row r="191" spans="3:3" x14ac:dyDescent="0.3">
      <c r="C191" s="15"/>
    </row>
    <row r="192" spans="3:3" x14ac:dyDescent="0.3">
      <c r="C192" s="15"/>
    </row>
    <row r="193" spans="3:3" x14ac:dyDescent="0.3">
      <c r="C193" s="15"/>
    </row>
    <row r="194" spans="3:3" x14ac:dyDescent="0.3">
      <c r="C194" s="15"/>
    </row>
    <row r="195" spans="3:3" x14ac:dyDescent="0.3">
      <c r="C195" s="15"/>
    </row>
    <row r="196" spans="3:3" x14ac:dyDescent="0.3">
      <c r="C196" s="15"/>
    </row>
    <row r="197" spans="3:3" x14ac:dyDescent="0.3">
      <c r="C197" s="15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{9D8E5EB4-DFE1-4CE6-854D-4A806A0AE903}</x14:id>
        </ext>
      </extLst>
    </cfRule>
  </conditionalFormatting>
  <conditionalFormatting sqref="Q2:Q3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{89D7A704-0391-4123-A2E9-D5C6FD9EC925}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E5EB4-DFE1-4CE6-854D-4A806A0AE9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89D7A704-0391-4123-A2E9-D5C6FD9EC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9.109375" defaultRowHeight="14.4" x14ac:dyDescent="0.3"/>
  <cols>
    <col min="1" max="1" width="9.109375" style="1"/>
    <col min="2" max="2" width="42.33203125" style="1" customWidth="1"/>
    <col min="3" max="3" width="26.109375" style="1" customWidth="1"/>
    <col min="4" max="4" width="27" style="1" customWidth="1"/>
    <col min="5" max="5" width="24" style="1" customWidth="1"/>
    <col min="6" max="6" width="23" style="1" hidden="1" customWidth="1"/>
    <col min="7" max="7" width="9.109375" style="1" hidden="1" customWidth="1"/>
    <col min="8" max="8" width="11" style="1" hidden="1" customWidth="1"/>
    <col min="9" max="9" width="10.109375" style="1" hidden="1" customWidth="1"/>
    <col min="10" max="10" width="9.109375" customWidth="1"/>
    <col min="11" max="16384" width="9.109375" style="1"/>
  </cols>
  <sheetData>
    <row r="1" spans="1:16" x14ac:dyDescent="0.3">
      <c r="G1" s="1" t="s">
        <v>29</v>
      </c>
    </row>
    <row r="2" spans="1:16" x14ac:dyDescent="0.3">
      <c r="A2" s="56" t="s">
        <v>38</v>
      </c>
      <c r="B2" s="56" t="s">
        <v>39</v>
      </c>
      <c r="C2" s="18" t="s">
        <v>52</v>
      </c>
      <c r="D2" s="18" t="s">
        <v>53</v>
      </c>
    </row>
    <row r="3" spans="1:16" x14ac:dyDescent="0.3">
      <c r="A3" s="4">
        <v>1</v>
      </c>
      <c r="B3" s="3" t="s">
        <v>25</v>
      </c>
      <c r="C3" s="5">
        <v>7932.7709999999997</v>
      </c>
      <c r="D3" s="46">
        <v>8461.2639999999992</v>
      </c>
      <c r="E3" s="10"/>
      <c r="F3" s="20"/>
      <c r="G3" s="20"/>
      <c r="H3" s="20">
        <f>Table41113141516181928[[#This Row],[IQ/2019]]/Table41113141516181928[[#This Row],[IVQ/2018]]-1</f>
        <v>6.6621486993636791E-2</v>
      </c>
      <c r="I3" s="23">
        <f>Table41113141516181928[[#This Row],[IQ/2019]]-Table41113141516181928[[#This Row],[IVQ/2018]]</f>
        <v>528.49299999999948</v>
      </c>
      <c r="K3" s="20"/>
      <c r="L3" s="20"/>
      <c r="M3" s="20"/>
      <c r="N3" s="20"/>
      <c r="O3" s="20"/>
      <c r="P3" s="20"/>
    </row>
    <row r="4" spans="1:16" x14ac:dyDescent="0.3">
      <c r="A4" s="4">
        <v>2</v>
      </c>
      <c r="B4" s="3" t="s">
        <v>18</v>
      </c>
      <c r="C4" s="5">
        <v>4695.7169999999996</v>
      </c>
      <c r="D4" s="46">
        <v>4647.9409999999998</v>
      </c>
      <c r="E4" s="10"/>
      <c r="F4" s="20"/>
      <c r="G4" s="20"/>
      <c r="H4" s="20">
        <f>Table41113141516181928[[#This Row],[IQ/2019]]/Table41113141516181928[[#This Row],[IVQ/2018]]-1</f>
        <v>-1.0174378055576971E-2</v>
      </c>
      <c r="I4" s="23">
        <f>Table41113141516181928[[#This Row],[IQ/2019]]-Table41113141516181928[[#This Row],[IVQ/2018]]</f>
        <v>-47.77599999999984</v>
      </c>
      <c r="K4" s="20"/>
      <c r="L4" s="20"/>
      <c r="M4" s="20"/>
      <c r="N4" s="20"/>
      <c r="O4" s="20"/>
      <c r="P4" s="20"/>
    </row>
    <row r="5" spans="1:16" x14ac:dyDescent="0.3">
      <c r="A5" s="4">
        <v>3</v>
      </c>
      <c r="B5" s="3" t="s">
        <v>13</v>
      </c>
      <c r="C5" s="5">
        <v>3716.48</v>
      </c>
      <c r="D5" s="48">
        <v>3584.384</v>
      </c>
      <c r="E5" s="10"/>
      <c r="F5" s="20"/>
      <c r="G5" s="20"/>
      <c r="H5" s="20">
        <f>Table41113141516181928[[#This Row],[IQ/2019]]/Table41113141516181928[[#This Row],[IVQ/2018]]-1</f>
        <v>-3.5543309798519052E-2</v>
      </c>
      <c r="I5" s="23">
        <f>Table41113141516181928[[#This Row],[IQ/2019]]-Table41113141516181928[[#This Row],[IVQ/2018]]</f>
        <v>-132.096</v>
      </c>
      <c r="K5" s="20"/>
      <c r="L5" s="20"/>
      <c r="M5" s="20"/>
      <c r="N5" s="20"/>
      <c r="O5" s="20"/>
      <c r="P5" s="20"/>
    </row>
    <row r="6" spans="1:16" x14ac:dyDescent="0.3">
      <c r="A6" s="4">
        <v>4</v>
      </c>
      <c r="B6" s="3" t="s">
        <v>22</v>
      </c>
      <c r="C6" s="5">
        <v>2008.1781100000001</v>
      </c>
      <c r="D6" s="46">
        <v>2214.3537500000002</v>
      </c>
      <c r="E6" s="10"/>
      <c r="F6" s="20"/>
      <c r="G6" s="20"/>
      <c r="H6" s="20">
        <f>Table41113141516181928[[#This Row],[IQ/2019]]/Table41113141516181928[[#This Row],[IVQ/2018]]-1</f>
        <v>0.10266800488130023</v>
      </c>
      <c r="I6" s="23">
        <f>Table41113141516181928[[#This Row],[IQ/2019]]-Table41113141516181928[[#This Row],[IVQ/2018]]</f>
        <v>206.17564000000016</v>
      </c>
      <c r="K6" s="20"/>
      <c r="L6" s="20"/>
      <c r="M6" s="20"/>
      <c r="N6" s="20"/>
      <c r="O6" s="20"/>
      <c r="P6" s="20"/>
    </row>
    <row r="7" spans="1:16" x14ac:dyDescent="0.3">
      <c r="A7" s="4">
        <v>5</v>
      </c>
      <c r="B7" s="3" t="s">
        <v>10</v>
      </c>
      <c r="C7" s="5">
        <v>983.09799999999996</v>
      </c>
      <c r="D7" s="46">
        <v>1086.039</v>
      </c>
      <c r="E7" s="10"/>
      <c r="F7" s="20"/>
      <c r="G7" s="20"/>
      <c r="H7" s="20">
        <f>Table41113141516181928[[#This Row],[IQ/2019]]/Table41113141516181928[[#This Row],[IVQ/2018]]-1</f>
        <v>0.10471082231883289</v>
      </c>
      <c r="I7" s="23">
        <f>Table41113141516181928[[#This Row],[IQ/2019]]-Table41113141516181928[[#This Row],[IVQ/2018]]</f>
        <v>102.94100000000003</v>
      </c>
      <c r="K7" s="20"/>
      <c r="L7" s="20"/>
      <c r="M7" s="20"/>
      <c r="N7" s="20"/>
      <c r="O7" s="20"/>
      <c r="P7" s="20"/>
    </row>
    <row r="8" spans="1:16" x14ac:dyDescent="0.3">
      <c r="A8" s="4">
        <v>6</v>
      </c>
      <c r="B8" s="3" t="s">
        <v>6</v>
      </c>
      <c r="C8" s="5">
        <v>822.31155000000001</v>
      </c>
      <c r="D8" s="46">
        <v>903.66916000000003</v>
      </c>
      <c r="E8" s="10"/>
      <c r="F8" s="20"/>
      <c r="G8" s="20"/>
      <c r="H8" s="20">
        <f>Table41113141516181928[[#This Row],[IQ/2019]]/Table41113141516181928[[#This Row],[IVQ/2018]]-1</f>
        <v>9.8937695816141646E-2</v>
      </c>
      <c r="I8" s="23">
        <f>Table41113141516181928[[#This Row],[IQ/2019]]-Table41113141516181928[[#This Row],[IVQ/2018]]</f>
        <v>81.357610000000022</v>
      </c>
      <c r="K8" s="20"/>
      <c r="L8" s="20"/>
      <c r="M8" s="20"/>
      <c r="N8" s="20"/>
      <c r="O8" s="20"/>
      <c r="P8" s="20"/>
    </row>
    <row r="9" spans="1:16" x14ac:dyDescent="0.3">
      <c r="A9" s="4">
        <v>7</v>
      </c>
      <c r="B9" s="3" t="s">
        <v>0</v>
      </c>
      <c r="C9" s="19">
        <v>878.68799999999999</v>
      </c>
      <c r="D9" s="48">
        <v>800.13400000000001</v>
      </c>
      <c r="E9" s="10"/>
      <c r="F9" s="20"/>
      <c r="G9" s="20"/>
      <c r="H9" s="20">
        <f>Table41113141516181928[[#This Row],[IQ/2019]]/Table41113141516181928[[#This Row],[IVQ/2018]]-1</f>
        <v>-8.9399195163698542E-2</v>
      </c>
      <c r="I9" s="23">
        <f>Table41113141516181928[[#This Row],[IQ/2019]]-Table41113141516181928[[#This Row],[IVQ/2018]]</f>
        <v>-78.553999999999974</v>
      </c>
      <c r="K9" s="20"/>
      <c r="L9" s="20"/>
      <c r="M9" s="20"/>
      <c r="N9" s="20"/>
      <c r="O9" s="20"/>
      <c r="P9" s="20"/>
    </row>
    <row r="10" spans="1:16" x14ac:dyDescent="0.3">
      <c r="A10" s="4">
        <v>8</v>
      </c>
      <c r="B10" s="3" t="s">
        <v>21</v>
      </c>
      <c r="C10" s="5">
        <v>693.87699999999995</v>
      </c>
      <c r="D10" s="48">
        <v>736.46100000000001</v>
      </c>
      <c r="E10" s="10"/>
      <c r="F10" s="20"/>
      <c r="G10" s="20"/>
      <c r="H10" s="20">
        <f>Table41113141516181928[[#This Row],[IQ/2019]]/Table41113141516181928[[#This Row],[IVQ/2018]]-1</f>
        <v>6.1371107559408999E-2</v>
      </c>
      <c r="I10" s="23">
        <f>Table41113141516181928[[#This Row],[IQ/2019]]-Table41113141516181928[[#This Row],[IVQ/2018]]</f>
        <v>42.58400000000006</v>
      </c>
      <c r="K10" s="20"/>
      <c r="L10" s="20"/>
      <c r="M10" s="20"/>
      <c r="N10" s="20"/>
      <c r="O10" s="20"/>
      <c r="P10" s="20"/>
    </row>
    <row r="11" spans="1:16" x14ac:dyDescent="0.3">
      <c r="A11" s="4">
        <v>9</v>
      </c>
      <c r="B11" s="3" t="s">
        <v>19</v>
      </c>
      <c r="C11" s="5">
        <v>772.11300000000006</v>
      </c>
      <c r="D11" s="46">
        <v>717.95500000000004</v>
      </c>
      <c r="E11" s="10"/>
      <c r="F11" s="20"/>
      <c r="G11" s="20"/>
      <c r="H11" s="20">
        <f>Table41113141516181928[[#This Row],[IQ/2019]]/Table41113141516181928[[#This Row],[IVQ/2018]]-1</f>
        <v>-7.014258275666907E-2</v>
      </c>
      <c r="I11" s="23">
        <f>Table41113141516181928[[#This Row],[IQ/2019]]-Table41113141516181928[[#This Row],[IVQ/2018]]</f>
        <v>-54.158000000000015</v>
      </c>
      <c r="K11" s="20"/>
      <c r="L11" s="20"/>
      <c r="M11" s="20"/>
      <c r="N11" s="20"/>
      <c r="O11" s="20"/>
      <c r="P11" s="20"/>
    </row>
    <row r="12" spans="1:16" x14ac:dyDescent="0.3">
      <c r="A12" s="4">
        <v>10</v>
      </c>
      <c r="B12" s="3" t="s">
        <v>34</v>
      </c>
      <c r="C12" s="5">
        <v>646.28399999999999</v>
      </c>
      <c r="D12" s="46">
        <v>654.12346000000002</v>
      </c>
      <c r="E12" s="10"/>
      <c r="F12" s="20"/>
      <c r="G12" s="20"/>
      <c r="H12" s="20">
        <f>Table41113141516181928[[#This Row],[IQ/2019]]/Table41113141516181928[[#This Row],[IVQ/2018]]-1</f>
        <v>1.2130054279542835E-2</v>
      </c>
      <c r="I12" s="23">
        <f>Table41113141516181928[[#This Row],[IQ/2019]]-Table41113141516181928[[#This Row],[IVQ/2018]]</f>
        <v>7.839460000000031</v>
      </c>
      <c r="K12" s="20"/>
      <c r="L12" s="20"/>
      <c r="M12" s="20"/>
      <c r="N12" s="20"/>
      <c r="O12" s="20"/>
      <c r="P12" s="20"/>
    </row>
    <row r="13" spans="1:16" x14ac:dyDescent="0.3">
      <c r="A13" s="4">
        <v>11</v>
      </c>
      <c r="B13" s="3" t="s">
        <v>4</v>
      </c>
      <c r="C13" s="19">
        <v>581.11009000000001</v>
      </c>
      <c r="D13" s="46">
        <v>579.22342000000003</v>
      </c>
      <c r="E13" s="10"/>
      <c r="F13" s="20"/>
      <c r="G13" s="20"/>
      <c r="H13" s="20">
        <f>Table41113141516181928[[#This Row],[IQ/2019]]/Table41113141516181928[[#This Row],[IVQ/2018]]-1</f>
        <v>-3.2466653607752249E-3</v>
      </c>
      <c r="I13" s="23">
        <f>Table41113141516181928[[#This Row],[IQ/2019]]-Table41113141516181928[[#This Row],[IVQ/2018]]</f>
        <v>-1.886669999999981</v>
      </c>
      <c r="K13" s="20"/>
      <c r="L13" s="20"/>
      <c r="M13" s="20"/>
      <c r="N13" s="20"/>
      <c r="O13" s="20"/>
      <c r="P13" s="20"/>
    </row>
    <row r="14" spans="1:16" x14ac:dyDescent="0.3">
      <c r="A14" s="4">
        <v>12</v>
      </c>
      <c r="B14" s="3" t="s">
        <v>14</v>
      </c>
      <c r="C14" s="5">
        <v>551.65099999999995</v>
      </c>
      <c r="D14" s="53">
        <v>524.08299999999997</v>
      </c>
      <c r="E14" s="10"/>
      <c r="F14" s="20"/>
      <c r="G14" s="20"/>
      <c r="H14" s="20">
        <f>Table41113141516181928[[#This Row],[IQ/2019]]/Table41113141516181928[[#This Row],[IVQ/2018]]-1</f>
        <v>-4.9973624628614766E-2</v>
      </c>
      <c r="I14" s="23">
        <f>Table41113141516181928[[#This Row],[IQ/2019]]-Table41113141516181928[[#This Row],[IVQ/2018]]</f>
        <v>-27.567999999999984</v>
      </c>
      <c r="K14" s="20"/>
      <c r="L14" s="20"/>
      <c r="M14" s="20"/>
      <c r="N14" s="20"/>
      <c r="O14" s="20"/>
      <c r="P14" s="20"/>
    </row>
    <row r="15" spans="1:16" x14ac:dyDescent="0.3">
      <c r="A15" s="4">
        <v>13</v>
      </c>
      <c r="B15" s="3" t="s">
        <v>20</v>
      </c>
      <c r="C15" s="5">
        <v>492.60599999999999</v>
      </c>
      <c r="D15" s="48">
        <v>500.17099999999999</v>
      </c>
      <c r="E15" s="10"/>
      <c r="F15" s="20"/>
      <c r="G15" s="20"/>
      <c r="H15" s="20">
        <f>Table41113141516181928[[#This Row],[IQ/2019]]/Table41113141516181928[[#This Row],[IVQ/2018]]-1</f>
        <v>1.5357100806729918E-2</v>
      </c>
      <c r="I15" s="23">
        <f>Table41113141516181928[[#This Row],[IQ/2019]]-Table41113141516181928[[#This Row],[IVQ/2018]]</f>
        <v>7.5649999999999977</v>
      </c>
      <c r="K15" s="20"/>
      <c r="L15" s="20"/>
      <c r="M15" s="20"/>
      <c r="N15" s="20"/>
      <c r="O15" s="20"/>
      <c r="P15" s="20"/>
    </row>
    <row r="16" spans="1:16" x14ac:dyDescent="0.3">
      <c r="A16" s="4">
        <v>14</v>
      </c>
      <c r="B16" s="3" t="s">
        <v>2</v>
      </c>
      <c r="C16" s="5">
        <v>496.19398999999999</v>
      </c>
      <c r="D16" s="48">
        <v>495.16978999999998</v>
      </c>
      <c r="E16" s="10"/>
      <c r="F16" s="20"/>
      <c r="G16" s="20"/>
      <c r="H16" s="20">
        <f>Table41113141516181928[[#This Row],[IQ/2019]]/Table41113141516181928[[#This Row],[IVQ/2018]]-1</f>
        <v>-2.0641120623005049E-3</v>
      </c>
      <c r="I16" s="23">
        <f>Table41113141516181928[[#This Row],[IQ/2019]]-Table41113141516181928[[#This Row],[IVQ/2018]]</f>
        <v>-1.0242000000000075</v>
      </c>
      <c r="K16" s="20"/>
      <c r="L16" s="20"/>
      <c r="M16" s="20"/>
      <c r="N16" s="20"/>
      <c r="O16" s="20"/>
      <c r="P16" s="20"/>
    </row>
    <row r="17" spans="1:16" x14ac:dyDescent="0.3">
      <c r="A17" s="4">
        <v>15</v>
      </c>
      <c r="B17" s="3" t="s">
        <v>27</v>
      </c>
      <c r="C17" s="5">
        <v>417.04018000000002</v>
      </c>
      <c r="D17" s="46">
        <v>422.95334000000003</v>
      </c>
      <c r="E17" s="10"/>
      <c r="F17" s="20"/>
      <c r="G17" s="20"/>
      <c r="H17" s="20">
        <f>Table41113141516181928[[#This Row],[IQ/2019]]/Table41113141516181928[[#This Row],[IVQ/2018]]-1</f>
        <v>1.4178873603977404E-2</v>
      </c>
      <c r="I17" s="23">
        <f>Table41113141516181928[[#This Row],[IQ/2019]]-Table41113141516181928[[#This Row],[IVQ/2018]]</f>
        <v>5.9131600000000049</v>
      </c>
      <c r="K17" s="20"/>
      <c r="L17" s="20"/>
      <c r="M17" s="20"/>
      <c r="N17" s="20"/>
      <c r="O17" s="20"/>
      <c r="P17" s="20"/>
    </row>
    <row r="18" spans="1:16" x14ac:dyDescent="0.3">
      <c r="A18" s="4">
        <v>16</v>
      </c>
      <c r="B18" s="3" t="s">
        <v>23</v>
      </c>
      <c r="C18" s="5">
        <v>426.68099999999998</v>
      </c>
      <c r="D18" s="48">
        <v>385.16</v>
      </c>
      <c r="E18" s="10"/>
      <c r="F18" s="20"/>
      <c r="G18" s="20"/>
      <c r="H18" s="20">
        <f>Table41113141516181928[[#This Row],[IQ/2019]]/Table41113141516181928[[#This Row],[IVQ/2018]]-1</f>
        <v>-9.7311574689287639E-2</v>
      </c>
      <c r="I18" s="23">
        <f>Table41113141516181928[[#This Row],[IQ/2019]]-Table41113141516181928[[#This Row],[IVQ/2018]]</f>
        <v>-41.520999999999958</v>
      </c>
      <c r="K18" s="20"/>
      <c r="L18" s="20"/>
      <c r="M18" s="20"/>
      <c r="N18" s="20"/>
      <c r="O18" s="20"/>
      <c r="P18" s="20"/>
    </row>
    <row r="19" spans="1:16" x14ac:dyDescent="0.3">
      <c r="A19" s="4">
        <v>17</v>
      </c>
      <c r="B19" s="3" t="s">
        <v>1</v>
      </c>
      <c r="C19" s="5">
        <v>417.53039999999999</v>
      </c>
      <c r="D19" s="46">
        <v>373.53064000000001</v>
      </c>
      <c r="E19" s="10"/>
      <c r="F19" s="20"/>
      <c r="G19" s="20"/>
      <c r="H19" s="20">
        <f>Table41113141516181928[[#This Row],[IQ/2019]]/Table41113141516181928[[#This Row],[IVQ/2018]]-1</f>
        <v>-0.10538097345726194</v>
      </c>
      <c r="I19" s="23">
        <f>Table41113141516181928[[#This Row],[IQ/2019]]-Table41113141516181928[[#This Row],[IVQ/2018]]</f>
        <v>-43.999759999999981</v>
      </c>
      <c r="K19" s="20"/>
      <c r="L19" s="20"/>
      <c r="M19" s="20"/>
      <c r="N19" s="20"/>
      <c r="O19" s="20"/>
      <c r="P19" s="20"/>
    </row>
    <row r="20" spans="1:16" x14ac:dyDescent="0.3">
      <c r="A20" s="4">
        <v>18</v>
      </c>
      <c r="B20" s="3" t="s">
        <v>5</v>
      </c>
      <c r="C20" s="5">
        <v>368.30698799999999</v>
      </c>
      <c r="D20" s="46">
        <v>330.16720299999997</v>
      </c>
      <c r="E20" s="10"/>
      <c r="F20" s="20"/>
      <c r="G20" s="20"/>
      <c r="H20" s="20">
        <f>Table41113141516181928[[#This Row],[IQ/2019]]/Table41113141516181928[[#This Row],[IVQ/2018]]-1</f>
        <v>-0.10355433440757855</v>
      </c>
      <c r="I20" s="23">
        <f>Table41113141516181928[[#This Row],[IQ/2019]]-Table41113141516181928[[#This Row],[IVQ/2018]]</f>
        <v>-38.139785000000018</v>
      </c>
      <c r="K20" s="20"/>
      <c r="L20" s="20"/>
      <c r="M20" s="20"/>
      <c r="N20" s="20"/>
      <c r="O20" s="20"/>
      <c r="P20" s="20"/>
    </row>
    <row r="21" spans="1:16" x14ac:dyDescent="0.3">
      <c r="A21" s="4">
        <v>19</v>
      </c>
      <c r="B21" s="3" t="s">
        <v>12</v>
      </c>
      <c r="C21" s="5">
        <v>395.20400000000001</v>
      </c>
      <c r="D21" s="48">
        <v>322.43799999999999</v>
      </c>
      <c r="E21" s="10"/>
      <c r="F21" s="20"/>
      <c r="G21" s="20"/>
      <c r="H21" s="20">
        <f>Table41113141516181928[[#This Row],[IQ/2019]]/Table41113141516181928[[#This Row],[IVQ/2018]]-1</f>
        <v>-0.18412263033774967</v>
      </c>
      <c r="I21" s="23">
        <f>Table41113141516181928[[#This Row],[IQ/2019]]-Table41113141516181928[[#This Row],[IVQ/2018]]</f>
        <v>-72.76600000000002</v>
      </c>
      <c r="K21" s="20"/>
      <c r="L21" s="20"/>
      <c r="M21" s="20"/>
      <c r="N21" s="20"/>
      <c r="O21" s="20"/>
      <c r="P21" s="20"/>
    </row>
    <row r="22" spans="1:16" x14ac:dyDescent="0.3">
      <c r="A22" s="4">
        <v>20</v>
      </c>
      <c r="B22" s="3" t="s">
        <v>8</v>
      </c>
      <c r="C22" s="5">
        <v>314.77300000000002</v>
      </c>
      <c r="D22" s="48">
        <v>291.08800000000002</v>
      </c>
      <c r="E22" s="10"/>
      <c r="F22" s="20"/>
      <c r="G22" s="20"/>
      <c r="H22" s="20">
        <f>Table41113141516181928[[#This Row],[IQ/2019]]/Table41113141516181928[[#This Row],[IVQ/2018]]-1</f>
        <v>-7.5244700148996313E-2</v>
      </c>
      <c r="I22" s="23">
        <f>Table41113141516181928[[#This Row],[IQ/2019]]-Table41113141516181928[[#This Row],[IVQ/2018]]</f>
        <v>-23.685000000000002</v>
      </c>
      <c r="K22" s="20"/>
      <c r="L22" s="20"/>
      <c r="M22" s="20"/>
      <c r="N22" s="20"/>
      <c r="O22" s="20"/>
      <c r="P22" s="20"/>
    </row>
    <row r="23" spans="1:16" x14ac:dyDescent="0.3">
      <c r="A23" s="4">
        <v>21</v>
      </c>
      <c r="B23" s="3" t="s">
        <v>16</v>
      </c>
      <c r="C23" s="5">
        <v>283.37599999999998</v>
      </c>
      <c r="D23" s="48">
        <v>288.37400000000002</v>
      </c>
      <c r="E23" s="10"/>
      <c r="F23" s="20"/>
      <c r="G23" s="20"/>
      <c r="H23" s="20">
        <f>Table41113141516181928[[#This Row],[IQ/2019]]/Table41113141516181928[[#This Row],[IVQ/2018]]-1</f>
        <v>1.7637344023488488E-2</v>
      </c>
      <c r="I23" s="23">
        <f>Table41113141516181928[[#This Row],[IQ/2019]]-Table41113141516181928[[#This Row],[IVQ/2018]]</f>
        <v>4.9980000000000473</v>
      </c>
      <c r="K23" s="20"/>
      <c r="L23" s="20"/>
      <c r="M23" s="20"/>
      <c r="N23" s="20"/>
      <c r="O23" s="20"/>
      <c r="P23" s="20"/>
    </row>
    <row r="24" spans="1:16" x14ac:dyDescent="0.3">
      <c r="A24" s="4">
        <v>22</v>
      </c>
      <c r="B24" s="3" t="s">
        <v>26</v>
      </c>
      <c r="C24" s="5">
        <v>300.07195999999999</v>
      </c>
      <c r="D24" s="46">
        <v>270.63067000000001</v>
      </c>
      <c r="E24" s="10"/>
      <c r="F24" s="20"/>
      <c r="G24" s="20"/>
      <c r="H24" s="20">
        <f>Table41113141516181928[[#This Row],[IQ/2019]]/Table41113141516181928[[#This Row],[IVQ/2018]]-1</f>
        <v>-9.8114099031445634E-2</v>
      </c>
      <c r="I24" s="23">
        <f>Table41113141516181928[[#This Row],[IQ/2019]]-Table41113141516181928[[#This Row],[IVQ/2018]]</f>
        <v>-29.441289999999981</v>
      </c>
      <c r="K24" s="20"/>
      <c r="L24" s="20"/>
      <c r="M24" s="20"/>
      <c r="N24" s="20"/>
      <c r="O24" s="20"/>
      <c r="P24" s="20"/>
    </row>
    <row r="25" spans="1:16" x14ac:dyDescent="0.3">
      <c r="A25" s="4">
        <v>23</v>
      </c>
      <c r="B25" s="3" t="s">
        <v>28</v>
      </c>
      <c r="C25" s="5">
        <v>227.91867999999999</v>
      </c>
      <c r="D25" s="46">
        <v>219.73935</v>
      </c>
      <c r="E25" s="10"/>
      <c r="F25" s="20"/>
      <c r="G25" s="20"/>
      <c r="H25" s="20">
        <f>Table41113141516181928[[#This Row],[IQ/2019]]/Table41113141516181928[[#This Row],[IVQ/2018]]-1</f>
        <v>-3.588705410192794E-2</v>
      </c>
      <c r="I25" s="23">
        <f>Table41113141516181928[[#This Row],[IQ/2019]]-Table41113141516181928[[#This Row],[IVQ/2018]]</f>
        <v>-8.1793299999999931</v>
      </c>
      <c r="K25" s="20"/>
      <c r="L25" s="20"/>
      <c r="M25" s="20"/>
      <c r="N25" s="20"/>
      <c r="O25" s="20"/>
      <c r="P25" s="20"/>
    </row>
    <row r="26" spans="1:16" x14ac:dyDescent="0.3">
      <c r="A26" s="4">
        <v>24</v>
      </c>
      <c r="B26" s="3" t="s">
        <v>24</v>
      </c>
      <c r="C26" s="5">
        <v>191.20080999999999</v>
      </c>
      <c r="D26" s="46">
        <v>203.73096000000001</v>
      </c>
      <c r="E26" s="10"/>
      <c r="F26" s="20"/>
      <c r="G26" s="20"/>
      <c r="H26" s="20">
        <f>Table41113141516181928[[#This Row],[IQ/2019]]/Table41113141516181928[[#This Row],[IVQ/2018]]-1</f>
        <v>6.5533979693914501E-2</v>
      </c>
      <c r="I26" s="23">
        <f>Table41113141516181928[[#This Row],[IQ/2019]]-Table41113141516181928[[#This Row],[IVQ/2018]]</f>
        <v>12.53015000000002</v>
      </c>
      <c r="K26" s="20"/>
      <c r="L26" s="20"/>
      <c r="M26" s="20"/>
      <c r="N26" s="20"/>
      <c r="O26" s="20"/>
      <c r="P26" s="20"/>
    </row>
    <row r="27" spans="1:16" x14ac:dyDescent="0.3">
      <c r="A27" s="4">
        <v>25</v>
      </c>
      <c r="B27" s="3" t="s">
        <v>3</v>
      </c>
      <c r="C27" s="5">
        <v>230.33006</v>
      </c>
      <c r="D27" s="48">
        <v>202.12155899999999</v>
      </c>
      <c r="E27" s="10"/>
      <c r="F27" s="20"/>
      <c r="G27" s="20"/>
      <c r="H27" s="20">
        <f>Table41113141516181928[[#This Row],[IQ/2019]]/Table41113141516181928[[#This Row],[IVQ/2018]]-1</f>
        <v>-0.12246990688058701</v>
      </c>
      <c r="I27" s="23">
        <f>Table41113141516181928[[#This Row],[IQ/2019]]-Table41113141516181928[[#This Row],[IVQ/2018]]</f>
        <v>-28.208501000000012</v>
      </c>
      <c r="K27" s="20"/>
      <c r="L27" s="20"/>
      <c r="M27" s="20"/>
      <c r="N27" s="20"/>
      <c r="O27" s="20"/>
      <c r="P27" s="20"/>
    </row>
    <row r="28" spans="1:16" x14ac:dyDescent="0.3">
      <c r="A28" s="4">
        <v>26</v>
      </c>
      <c r="B28" s="3" t="s">
        <v>15</v>
      </c>
      <c r="C28" s="5">
        <v>196.54107999999999</v>
      </c>
      <c r="D28" s="51">
        <v>191.95206999999999</v>
      </c>
      <c r="E28" s="10"/>
      <c r="F28" s="20"/>
      <c r="G28" s="20"/>
      <c r="H28" s="20">
        <f>Table41113141516181928[[#This Row],[IQ/2019]]/Table41113141516181928[[#This Row],[IVQ/2018]]-1</f>
        <v>-2.334885917997398E-2</v>
      </c>
      <c r="I28" s="23">
        <f>Table41113141516181928[[#This Row],[IQ/2019]]-Table41113141516181928[[#This Row],[IVQ/2018]]</f>
        <v>-4.5890100000000018</v>
      </c>
      <c r="K28" s="20"/>
      <c r="L28" s="20"/>
      <c r="M28" s="20"/>
      <c r="N28" s="20"/>
      <c r="O28" s="20"/>
      <c r="P28" s="20"/>
    </row>
    <row r="29" spans="1:16" x14ac:dyDescent="0.3">
      <c r="A29" s="4">
        <v>27</v>
      </c>
      <c r="B29" s="3" t="s">
        <v>7</v>
      </c>
      <c r="C29" s="5">
        <v>167.6371</v>
      </c>
      <c r="D29" s="46">
        <v>155.34710000000001</v>
      </c>
      <c r="E29" s="10"/>
      <c r="F29" s="20"/>
      <c r="G29" s="20"/>
      <c r="H29" s="20">
        <f>Table41113141516181928[[#This Row],[IQ/2019]]/Table41113141516181928[[#This Row],[IVQ/2018]]-1</f>
        <v>-7.3313126986806587E-2</v>
      </c>
      <c r="I29" s="23">
        <f>Table41113141516181928[[#This Row],[IQ/2019]]-Table41113141516181928[[#This Row],[IVQ/2018]]</f>
        <v>-12.289999999999992</v>
      </c>
      <c r="K29" s="20"/>
      <c r="L29" s="20"/>
      <c r="M29" s="20"/>
      <c r="N29" s="20"/>
      <c r="O29" s="20"/>
      <c r="P29" s="20"/>
    </row>
    <row r="30" spans="1:16" x14ac:dyDescent="0.3">
      <c r="A30" s="4">
        <v>28</v>
      </c>
      <c r="B30" s="3" t="s">
        <v>11</v>
      </c>
      <c r="C30" s="5">
        <v>135.30708999999999</v>
      </c>
      <c r="D30" s="48">
        <v>151.52171999999999</v>
      </c>
      <c r="E30" s="10"/>
      <c r="F30" s="20"/>
      <c r="G30" s="20"/>
      <c r="H30" s="20">
        <f>Table41113141516181928[[#This Row],[IQ/2019]]/Table41113141516181928[[#This Row],[IVQ/2018]]-1</f>
        <v>0.11983577505066445</v>
      </c>
      <c r="I30" s="23">
        <f>Table41113141516181928[[#This Row],[IQ/2019]]-Table41113141516181928[[#This Row],[IVQ/2018]]</f>
        <v>16.21463</v>
      </c>
      <c r="K30" s="20"/>
      <c r="L30" s="20"/>
      <c r="M30" s="20"/>
      <c r="N30" s="20"/>
      <c r="O30" s="20"/>
      <c r="P30" s="20"/>
    </row>
    <row r="31" spans="1:16" x14ac:dyDescent="0.3">
      <c r="A31" s="4">
        <v>29</v>
      </c>
      <c r="B31" s="3" t="s">
        <v>9</v>
      </c>
      <c r="C31" s="5">
        <v>110.44147005000001</v>
      </c>
      <c r="D31" s="46">
        <v>104.15254618</v>
      </c>
      <c r="E31" s="10"/>
      <c r="F31" s="20"/>
      <c r="G31" s="20"/>
      <c r="H31" s="20">
        <f>Table41113141516181928[[#This Row],[IQ/2019]]/Table41113141516181928[[#This Row],[IVQ/2018]]-1</f>
        <v>-5.6943500182973228E-2</v>
      </c>
      <c r="I31" s="23">
        <f>Table41113141516181928[[#This Row],[IQ/2019]]-Table41113141516181928[[#This Row],[IVQ/2018]]</f>
        <v>-6.288923870000005</v>
      </c>
      <c r="K31" s="20"/>
      <c r="L31" s="20"/>
      <c r="M31" s="20"/>
      <c r="N31" s="20"/>
      <c r="O31" s="20"/>
      <c r="P31" s="20"/>
    </row>
    <row r="32" spans="1:16" x14ac:dyDescent="0.3">
      <c r="A32" s="4">
        <v>30</v>
      </c>
      <c r="B32" s="3" t="s">
        <v>17</v>
      </c>
      <c r="C32" s="19">
        <v>11.54299</v>
      </c>
      <c r="D32" s="46">
        <v>10.589410000000001</v>
      </c>
      <c r="E32" s="10"/>
      <c r="F32" s="20"/>
      <c r="G32" s="20"/>
      <c r="H32" s="20">
        <f>Table41113141516181928[[#This Row],[IQ/2019]]/Table41113141516181928[[#This Row],[IVQ/2018]]-1</f>
        <v>-8.2611177866393271E-2</v>
      </c>
      <c r="I32" s="23">
        <f>Table41113141516181928[[#This Row],[IQ/2019]]-Table41113141516181928[[#This Row],[IVQ/2018]]</f>
        <v>-0.95357999999999876</v>
      </c>
      <c r="K32" s="20"/>
      <c r="L32" s="20"/>
      <c r="M32" s="20"/>
      <c r="N32" s="20"/>
      <c r="O32" s="20"/>
      <c r="P32" s="2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5" zoomScaleNormal="85" workbookViewId="0">
      <selection activeCell="F27" sqref="F27"/>
    </sheetView>
  </sheetViews>
  <sheetFormatPr defaultRowHeight="14.4" x14ac:dyDescent="0.3"/>
  <cols>
    <col min="2" max="2" width="31.88671875" customWidth="1"/>
    <col min="3" max="3" width="34.33203125" customWidth="1"/>
    <col min="4" max="4" width="32.5546875" customWidth="1"/>
    <col min="5" max="5" width="29.6640625" customWidth="1"/>
    <col min="6" max="6" width="29.5546875" customWidth="1"/>
  </cols>
  <sheetData>
    <row r="1" spans="1:4" ht="28.8" x14ac:dyDescent="0.3">
      <c r="A1" s="56" t="s">
        <v>38</v>
      </c>
      <c r="B1" s="56" t="s">
        <v>39</v>
      </c>
      <c r="C1" s="42" t="s">
        <v>54</v>
      </c>
      <c r="D1" s="42" t="s">
        <v>55</v>
      </c>
    </row>
    <row r="2" spans="1:4" x14ac:dyDescent="0.3">
      <c r="A2" s="4">
        <v>1</v>
      </c>
      <c r="B2" s="9" t="s">
        <v>11</v>
      </c>
      <c r="C2" s="21">
        <v>0.11983577505066445</v>
      </c>
      <c r="D2" s="31">
        <v>16.21463</v>
      </c>
    </row>
    <row r="3" spans="1:4" x14ac:dyDescent="0.3">
      <c r="A3" s="4">
        <v>2</v>
      </c>
      <c r="B3" s="9" t="s">
        <v>10</v>
      </c>
      <c r="C3" s="21">
        <v>0.10471082231883289</v>
      </c>
      <c r="D3" s="31">
        <v>102.94100000000003</v>
      </c>
    </row>
    <row r="4" spans="1:4" x14ac:dyDescent="0.3">
      <c r="A4" s="4">
        <v>3</v>
      </c>
      <c r="B4" s="9" t="s">
        <v>22</v>
      </c>
      <c r="C4" s="21">
        <v>0.10266800488130023</v>
      </c>
      <c r="D4" s="31">
        <v>206.17564000000016</v>
      </c>
    </row>
    <row r="5" spans="1:4" x14ac:dyDescent="0.3">
      <c r="A5" s="4">
        <v>4</v>
      </c>
      <c r="B5" s="9" t="s">
        <v>6</v>
      </c>
      <c r="C5" s="21">
        <v>9.8937695816141646E-2</v>
      </c>
      <c r="D5" s="31">
        <v>81.357610000000022</v>
      </c>
    </row>
    <row r="6" spans="1:4" x14ac:dyDescent="0.3">
      <c r="A6" s="4">
        <v>5</v>
      </c>
      <c r="B6" s="9" t="s">
        <v>25</v>
      </c>
      <c r="C6" s="21">
        <v>6.6621486993636791E-2</v>
      </c>
      <c r="D6" s="31">
        <v>528.49299999999948</v>
      </c>
    </row>
    <row r="7" spans="1:4" x14ac:dyDescent="0.3">
      <c r="A7" s="4">
        <v>6</v>
      </c>
      <c r="B7" s="9" t="s">
        <v>24</v>
      </c>
      <c r="C7" s="21">
        <v>6.5533979693914501E-2</v>
      </c>
      <c r="D7" s="31">
        <v>12.53015000000002</v>
      </c>
    </row>
    <row r="8" spans="1:4" x14ac:dyDescent="0.3">
      <c r="A8" s="4">
        <v>7</v>
      </c>
      <c r="B8" s="9" t="s">
        <v>21</v>
      </c>
      <c r="C8" s="21">
        <v>6.1371107559408999E-2</v>
      </c>
      <c r="D8" s="31">
        <v>42.58400000000006</v>
      </c>
    </row>
    <row r="9" spans="1:4" x14ac:dyDescent="0.3">
      <c r="A9" s="4">
        <v>8</v>
      </c>
      <c r="B9" s="9" t="s">
        <v>16</v>
      </c>
      <c r="C9" s="21">
        <v>1.7637344023488488E-2</v>
      </c>
      <c r="D9" s="31">
        <v>4.9980000000000473</v>
      </c>
    </row>
    <row r="10" spans="1:4" x14ac:dyDescent="0.3">
      <c r="A10" s="4">
        <v>9</v>
      </c>
      <c r="B10" s="9" t="s">
        <v>20</v>
      </c>
      <c r="C10" s="21">
        <v>1.5357100806729918E-2</v>
      </c>
      <c r="D10" s="31">
        <v>7.5649999999999977</v>
      </c>
    </row>
    <row r="11" spans="1:4" x14ac:dyDescent="0.3">
      <c r="A11" s="4">
        <v>10</v>
      </c>
      <c r="B11" s="9" t="s">
        <v>27</v>
      </c>
      <c r="C11" s="21">
        <v>1.4178873603977404E-2</v>
      </c>
      <c r="D11" s="31">
        <v>5.9131600000000049</v>
      </c>
    </row>
    <row r="12" spans="1:4" x14ac:dyDescent="0.3">
      <c r="A12" s="4">
        <v>11</v>
      </c>
      <c r="B12" s="9" t="s">
        <v>34</v>
      </c>
      <c r="C12" s="21">
        <v>1.2130054279542835E-2</v>
      </c>
      <c r="D12" s="31">
        <v>7.839460000000031</v>
      </c>
    </row>
    <row r="13" spans="1:4" x14ac:dyDescent="0.3">
      <c r="A13" s="4">
        <v>12</v>
      </c>
      <c r="B13" s="9" t="s">
        <v>2</v>
      </c>
      <c r="C13" s="21">
        <v>-2.0641120623005049E-3</v>
      </c>
      <c r="D13" s="31">
        <v>-1.0242000000000075</v>
      </c>
    </row>
    <row r="14" spans="1:4" x14ac:dyDescent="0.3">
      <c r="A14" s="4">
        <v>13</v>
      </c>
      <c r="B14" s="9" t="s">
        <v>4</v>
      </c>
      <c r="C14" s="21">
        <v>-3.2466653607752249E-3</v>
      </c>
      <c r="D14" s="31">
        <v>-1.886669999999981</v>
      </c>
    </row>
    <row r="15" spans="1:4" x14ac:dyDescent="0.3">
      <c r="A15" s="4">
        <v>14</v>
      </c>
      <c r="B15" s="26" t="s">
        <v>18</v>
      </c>
      <c r="C15" s="21">
        <v>-1.0174378055576971E-2</v>
      </c>
      <c r="D15" s="31">
        <v>-47.77599999999984</v>
      </c>
    </row>
    <row r="16" spans="1:4" x14ac:dyDescent="0.3">
      <c r="A16" s="4">
        <v>15</v>
      </c>
      <c r="B16" s="9" t="s">
        <v>15</v>
      </c>
      <c r="C16" s="21">
        <v>-2.334885917997398E-2</v>
      </c>
      <c r="D16" s="34">
        <v>-4.5890100000000018</v>
      </c>
    </row>
    <row r="17" spans="1:4" x14ac:dyDescent="0.3">
      <c r="A17" s="4">
        <v>16</v>
      </c>
      <c r="B17" s="9" t="s">
        <v>13</v>
      </c>
      <c r="C17" s="21">
        <v>-3.5543309798519052E-2</v>
      </c>
      <c r="D17" s="31">
        <v>-132.096</v>
      </c>
    </row>
    <row r="18" spans="1:4" x14ac:dyDescent="0.3">
      <c r="A18" s="4">
        <v>17</v>
      </c>
      <c r="B18" s="9" t="s">
        <v>28</v>
      </c>
      <c r="C18" s="21">
        <v>-3.588705410192794E-2</v>
      </c>
      <c r="D18" s="31">
        <v>-8.1793299999999931</v>
      </c>
    </row>
    <row r="19" spans="1:4" x14ac:dyDescent="0.3">
      <c r="A19" s="4">
        <v>18</v>
      </c>
      <c r="B19" s="9" t="s">
        <v>14</v>
      </c>
      <c r="C19" s="21">
        <v>-4.9973624628614766E-2</v>
      </c>
      <c r="D19" s="31">
        <v>-27.567999999999984</v>
      </c>
    </row>
    <row r="20" spans="1:4" x14ac:dyDescent="0.3">
      <c r="A20" s="4">
        <v>19</v>
      </c>
      <c r="B20" s="9" t="s">
        <v>9</v>
      </c>
      <c r="C20" s="28">
        <v>-5.6943500182973228E-2</v>
      </c>
      <c r="D20" s="43">
        <v>-6.288923870000005</v>
      </c>
    </row>
    <row r="21" spans="1:4" x14ac:dyDescent="0.3">
      <c r="A21" s="4">
        <v>20</v>
      </c>
      <c r="B21" s="9" t="s">
        <v>19</v>
      </c>
      <c r="C21" s="21">
        <v>-7.014258275666907E-2</v>
      </c>
      <c r="D21" s="31">
        <v>-54.158000000000015</v>
      </c>
    </row>
    <row r="22" spans="1:4" x14ac:dyDescent="0.3">
      <c r="A22" s="4">
        <v>21</v>
      </c>
      <c r="B22" s="9" t="s">
        <v>7</v>
      </c>
      <c r="C22" s="21">
        <v>-7.3313126986806587E-2</v>
      </c>
      <c r="D22" s="31">
        <v>-12.289999999999992</v>
      </c>
    </row>
    <row r="23" spans="1:4" x14ac:dyDescent="0.3">
      <c r="A23" s="4">
        <v>22</v>
      </c>
      <c r="B23" s="9" t="s">
        <v>8</v>
      </c>
      <c r="C23" s="21">
        <v>-7.5244700148996313E-2</v>
      </c>
      <c r="D23" s="31">
        <v>-23.685000000000002</v>
      </c>
    </row>
    <row r="24" spans="1:4" x14ac:dyDescent="0.3">
      <c r="A24" s="4">
        <v>23</v>
      </c>
      <c r="B24" s="9" t="s">
        <v>17</v>
      </c>
      <c r="C24" s="21">
        <v>-8.2611177866393271E-2</v>
      </c>
      <c r="D24" s="31">
        <v>-0.95357999999999876</v>
      </c>
    </row>
    <row r="25" spans="1:4" x14ac:dyDescent="0.3">
      <c r="A25" s="4">
        <v>24</v>
      </c>
      <c r="B25" s="9" t="s">
        <v>0</v>
      </c>
      <c r="C25" s="21">
        <v>-8.9399195163698542E-2</v>
      </c>
      <c r="D25" s="31">
        <v>-78.553999999999974</v>
      </c>
    </row>
    <row r="26" spans="1:4" x14ac:dyDescent="0.3">
      <c r="A26" s="4">
        <v>25</v>
      </c>
      <c r="B26" s="9" t="s">
        <v>23</v>
      </c>
      <c r="C26" s="21">
        <v>-9.7311574689287639E-2</v>
      </c>
      <c r="D26" s="31">
        <v>-41.520999999999958</v>
      </c>
    </row>
    <row r="27" spans="1:4" x14ac:dyDescent="0.3">
      <c r="A27" s="4">
        <v>26</v>
      </c>
      <c r="B27" s="9" t="s">
        <v>26</v>
      </c>
      <c r="C27" s="21">
        <v>-9.8114099031445634E-2</v>
      </c>
      <c r="D27" s="31">
        <v>-29.441289999999981</v>
      </c>
    </row>
    <row r="28" spans="1:4" x14ac:dyDescent="0.3">
      <c r="A28" s="4">
        <v>27</v>
      </c>
      <c r="B28" s="9" t="s">
        <v>5</v>
      </c>
      <c r="C28" s="21">
        <v>-0.10355433440757855</v>
      </c>
      <c r="D28" s="31">
        <v>-38.139785000000018</v>
      </c>
    </row>
    <row r="29" spans="1:4" x14ac:dyDescent="0.3">
      <c r="A29" s="4">
        <v>28</v>
      </c>
      <c r="B29" s="9" t="s">
        <v>1</v>
      </c>
      <c r="C29" s="21">
        <v>-0.10538097345726194</v>
      </c>
      <c r="D29" s="31">
        <v>-43.999759999999981</v>
      </c>
    </row>
    <row r="30" spans="1:4" x14ac:dyDescent="0.3">
      <c r="A30" s="4">
        <v>29</v>
      </c>
      <c r="B30" s="9" t="s">
        <v>3</v>
      </c>
      <c r="C30" s="21">
        <v>-0.12246990688058701</v>
      </c>
      <c r="D30" s="31">
        <v>-28.208501000000012</v>
      </c>
    </row>
    <row r="31" spans="1:4" x14ac:dyDescent="0.3">
      <c r="A31" s="4">
        <v>30</v>
      </c>
      <c r="B31" s="9" t="s">
        <v>12</v>
      </c>
      <c r="C31" s="21">
        <v>-0.18412263033774967</v>
      </c>
      <c r="D31" s="31">
        <v>-72.76600000000002</v>
      </c>
    </row>
  </sheetData>
  <conditionalFormatting sqref="C2:D19 C21:D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:C19 C21:C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N42" sqref="N42"/>
    </sheetView>
  </sheetViews>
  <sheetFormatPr defaultColWidth="9.109375" defaultRowHeight="14.4" x14ac:dyDescent="0.3"/>
  <cols>
    <col min="1" max="1" width="9.109375" style="1"/>
    <col min="2" max="2" width="41.6640625" style="1" customWidth="1"/>
    <col min="3" max="3" width="25.44140625" style="1" customWidth="1"/>
    <col min="4" max="4" width="29.6640625" style="1" customWidth="1"/>
    <col min="5" max="5" width="18.5546875" style="1" customWidth="1"/>
    <col min="6" max="6" width="19" style="1" hidden="1" customWidth="1"/>
    <col min="7" max="7" width="9.109375" style="1" hidden="1" customWidth="1"/>
    <col min="8" max="8" width="8.6640625" style="1" hidden="1" customWidth="1"/>
    <col min="9" max="9" width="6.44140625" style="1" hidden="1" customWidth="1"/>
    <col min="10" max="10" width="9.109375" customWidth="1"/>
    <col min="11" max="16384" width="9.109375" style="1"/>
  </cols>
  <sheetData>
    <row r="1" spans="1:9" x14ac:dyDescent="0.3">
      <c r="A1" s="56" t="s">
        <v>38</v>
      </c>
      <c r="B1" s="56" t="s">
        <v>39</v>
      </c>
      <c r="C1" s="18" t="s">
        <v>52</v>
      </c>
      <c r="D1" s="18" t="s">
        <v>53</v>
      </c>
      <c r="G1" s="1" t="s">
        <v>29</v>
      </c>
    </row>
    <row r="2" spans="1:9" x14ac:dyDescent="0.3">
      <c r="A2" s="4">
        <v>1</v>
      </c>
      <c r="B2" s="3" t="s">
        <v>25</v>
      </c>
      <c r="C2" s="5">
        <v>1923.0329999999999</v>
      </c>
      <c r="D2" s="30">
        <v>1937.769</v>
      </c>
      <c r="H2" s="20">
        <f>Table41113141516181927[[#This Row],[IQ/2019]]/Table41113141516181927[[#This Row],[IVQ/2018]]-1</f>
        <v>7.66289502052242E-3</v>
      </c>
      <c r="I2" s="19">
        <f>Table41113141516181927[[#This Row],[IQ/2019]]-Table41113141516181927[[#This Row],[IVQ/2018]]</f>
        <v>14.736000000000104</v>
      </c>
    </row>
    <row r="3" spans="1:9" x14ac:dyDescent="0.3">
      <c r="A3" s="4">
        <v>2</v>
      </c>
      <c r="B3" s="3" t="s">
        <v>13</v>
      </c>
      <c r="C3" s="5">
        <v>1500.8879999999999</v>
      </c>
      <c r="D3" s="5">
        <v>1536.39</v>
      </c>
      <c r="E3" s="11"/>
      <c r="H3" s="20">
        <f>Table41113141516181927[[#This Row],[IQ/2019]]/Table41113141516181927[[#This Row],[IVQ/2018]]-1</f>
        <v>2.365399683387448E-2</v>
      </c>
      <c r="I3" s="19">
        <f>Table41113141516181927[[#This Row],[IQ/2019]]-Table41113141516181927[[#This Row],[IVQ/2018]]</f>
        <v>35.50200000000018</v>
      </c>
    </row>
    <row r="4" spans="1:9" x14ac:dyDescent="0.3">
      <c r="A4" s="4">
        <v>3</v>
      </c>
      <c r="B4" s="3" t="s">
        <v>22</v>
      </c>
      <c r="C4" s="5">
        <v>1382.60446</v>
      </c>
      <c r="D4" s="30">
        <v>1458.4469999999999</v>
      </c>
      <c r="H4" s="20">
        <f>Table41113141516181927[[#This Row],[IQ/2019]]/Table41113141516181927[[#This Row],[IVQ/2018]]-1</f>
        <v>5.4854835344593011E-2</v>
      </c>
      <c r="I4" s="19">
        <f>Table41113141516181927[[#This Row],[IQ/2019]]-Table41113141516181927[[#This Row],[IVQ/2018]]</f>
        <v>75.842539999999872</v>
      </c>
    </row>
    <row r="5" spans="1:9" x14ac:dyDescent="0.3">
      <c r="A5" s="4">
        <v>4</v>
      </c>
      <c r="B5" s="3" t="s">
        <v>18</v>
      </c>
      <c r="C5" s="5">
        <v>1320.893</v>
      </c>
      <c r="D5" s="30">
        <v>1269.6890000000001</v>
      </c>
      <c r="H5" s="20">
        <f>Table41113141516181927[[#This Row],[IQ/2019]]/Table41113141516181927[[#This Row],[IVQ/2018]]-1</f>
        <v>-3.8764684194707688E-2</v>
      </c>
      <c r="I5" s="19">
        <f>Table41113141516181927[[#This Row],[IQ/2019]]-Table41113141516181927[[#This Row],[IVQ/2018]]</f>
        <v>-51.203999999999951</v>
      </c>
    </row>
    <row r="6" spans="1:9" x14ac:dyDescent="0.3">
      <c r="A6" s="4">
        <v>5</v>
      </c>
      <c r="B6" s="3" t="s">
        <v>34</v>
      </c>
      <c r="C6" s="5">
        <v>584.596</v>
      </c>
      <c r="D6" s="30">
        <v>589.69965999999999</v>
      </c>
      <c r="H6" s="20">
        <f>Table41113141516181927[[#This Row],[IQ/2019]]/Table41113141516181927[[#This Row],[IVQ/2018]]-1</f>
        <v>8.7302342130290977E-3</v>
      </c>
      <c r="I6" s="19">
        <f>Table41113141516181927[[#This Row],[IQ/2019]]-Table41113141516181927[[#This Row],[IVQ/2018]]</f>
        <v>5.1036599999999908</v>
      </c>
    </row>
    <row r="7" spans="1:9" x14ac:dyDescent="0.3">
      <c r="A7" s="4">
        <v>6</v>
      </c>
      <c r="B7" s="3" t="s">
        <v>0</v>
      </c>
      <c r="C7" s="7">
        <v>542.48800000000006</v>
      </c>
      <c r="D7" s="7">
        <v>470.83</v>
      </c>
      <c r="H7" s="20">
        <f>Table41113141516181927[[#This Row],[IQ/2019]]/Table41113141516181927[[#This Row],[IVQ/2018]]-1</f>
        <v>-0.13209140110011663</v>
      </c>
      <c r="I7" s="19">
        <f>Table41113141516181927[[#This Row],[IQ/2019]]-Table41113141516181927[[#This Row],[IVQ/2018]]</f>
        <v>-71.658000000000072</v>
      </c>
    </row>
    <row r="8" spans="1:9" x14ac:dyDescent="0.3">
      <c r="A8" s="4">
        <v>7</v>
      </c>
      <c r="B8" s="3" t="s">
        <v>4</v>
      </c>
      <c r="C8" s="5">
        <v>428.56567000000001</v>
      </c>
      <c r="D8" s="30">
        <v>421.49599000000001</v>
      </c>
      <c r="H8" s="20">
        <f>Table41113141516181927[[#This Row],[IQ/2019]]/Table41113141516181927[[#This Row],[IVQ/2018]]-1</f>
        <v>-1.6496141653156715E-2</v>
      </c>
      <c r="I8" s="19">
        <f>Table41113141516181927[[#This Row],[IQ/2019]]-Table41113141516181927[[#This Row],[IVQ/2018]]</f>
        <v>-7.0696800000000053</v>
      </c>
    </row>
    <row r="9" spans="1:9" x14ac:dyDescent="0.3">
      <c r="A9" s="4">
        <v>8</v>
      </c>
      <c r="B9" s="3" t="s">
        <v>21</v>
      </c>
      <c r="C9" s="5">
        <v>387.65300000000002</v>
      </c>
      <c r="D9" s="5">
        <v>399.80799999999999</v>
      </c>
      <c r="H9" s="20">
        <f>Table41113141516181927[[#This Row],[IQ/2019]]/Table41113141516181927[[#This Row],[IVQ/2018]]-1</f>
        <v>3.1355361624958222E-2</v>
      </c>
      <c r="I9" s="19">
        <f>Table41113141516181927[[#This Row],[IQ/2019]]-Table41113141516181927[[#This Row],[IVQ/2018]]</f>
        <v>12.154999999999973</v>
      </c>
    </row>
    <row r="10" spans="1:9" x14ac:dyDescent="0.3">
      <c r="A10" s="4">
        <v>9</v>
      </c>
      <c r="B10" s="3" t="s">
        <v>14</v>
      </c>
      <c r="C10" s="5">
        <v>371.63799999999998</v>
      </c>
      <c r="D10" s="45">
        <v>364.84399999999999</v>
      </c>
      <c r="H10" s="20">
        <f>Table41113141516181927[[#This Row],[IQ/2019]]/Table41113141516181927[[#This Row],[IVQ/2018]]-1</f>
        <v>-1.8281230659943248E-2</v>
      </c>
      <c r="I10" s="19">
        <f>Table41113141516181927[[#This Row],[IQ/2019]]-Table41113141516181927[[#This Row],[IVQ/2018]]</f>
        <v>-6.7939999999999827</v>
      </c>
    </row>
    <row r="11" spans="1:9" x14ac:dyDescent="0.3">
      <c r="A11" s="4">
        <v>10</v>
      </c>
      <c r="B11" s="3" t="s">
        <v>10</v>
      </c>
      <c r="C11" s="5">
        <v>343.63</v>
      </c>
      <c r="D11" s="48">
        <v>360.55900000000003</v>
      </c>
      <c r="H11" s="20">
        <f>Table41113141516181927[[#This Row],[IQ/2019]]/Table41113141516181927[[#This Row],[IVQ/2018]]-1</f>
        <v>4.9265198032767854E-2</v>
      </c>
      <c r="I11" s="19">
        <f>Table41113141516181927[[#This Row],[IQ/2019]]-Table41113141516181927[[#This Row],[IVQ/2018]]</f>
        <v>16.92900000000003</v>
      </c>
    </row>
    <row r="12" spans="1:9" x14ac:dyDescent="0.3">
      <c r="A12" s="4">
        <v>11</v>
      </c>
      <c r="B12" s="3" t="s">
        <v>19</v>
      </c>
      <c r="C12" s="5">
        <v>317.76499999999999</v>
      </c>
      <c r="D12" s="46">
        <v>334.03399999999999</v>
      </c>
      <c r="H12" s="20">
        <f>Table41113141516181927[[#This Row],[IQ/2019]]/Table41113141516181927[[#This Row],[IVQ/2018]]-1</f>
        <v>5.1198212515538133E-2</v>
      </c>
      <c r="I12" s="19">
        <f>Table41113141516181927[[#This Row],[IQ/2019]]-Table41113141516181927[[#This Row],[IVQ/2018]]</f>
        <v>16.269000000000005</v>
      </c>
    </row>
    <row r="13" spans="1:9" x14ac:dyDescent="0.3">
      <c r="A13" s="4">
        <v>12</v>
      </c>
      <c r="B13" s="3" t="s">
        <v>20</v>
      </c>
      <c r="C13" s="5">
        <v>313.08</v>
      </c>
      <c r="D13" s="48">
        <v>314.70100000000002</v>
      </c>
      <c r="H13" s="20">
        <f>Table41113141516181927[[#This Row],[IQ/2019]]/Table41113141516181927[[#This Row],[IVQ/2018]]-1</f>
        <v>5.1775903922322009E-3</v>
      </c>
      <c r="I13" s="19">
        <f>Table41113141516181927[[#This Row],[IQ/2019]]-Table41113141516181927[[#This Row],[IVQ/2018]]</f>
        <v>1.6210000000000377</v>
      </c>
    </row>
    <row r="14" spans="1:9" x14ac:dyDescent="0.3">
      <c r="A14" s="4">
        <v>13</v>
      </c>
      <c r="B14" s="3" t="s">
        <v>6</v>
      </c>
      <c r="C14" s="5">
        <v>285.94995999999998</v>
      </c>
      <c r="D14" s="30">
        <v>294.86232999999999</v>
      </c>
      <c r="H14" s="20">
        <f>Table41113141516181927[[#This Row],[IQ/2019]]/Table41113141516181927[[#This Row],[IVQ/2018]]-1</f>
        <v>3.1167586104925427E-2</v>
      </c>
      <c r="I14" s="19">
        <f>Table41113141516181927[[#This Row],[IQ/2019]]-Table41113141516181927[[#This Row],[IVQ/2018]]</f>
        <v>8.9123700000000099</v>
      </c>
    </row>
    <row r="15" spans="1:9" x14ac:dyDescent="0.3">
      <c r="A15" s="4">
        <v>14</v>
      </c>
      <c r="B15" s="3" t="s">
        <v>27</v>
      </c>
      <c r="C15" s="5">
        <v>282.71305000000001</v>
      </c>
      <c r="D15" s="30">
        <v>260.24518999999998</v>
      </c>
      <c r="H15" s="20">
        <f>Table41113141516181927[[#This Row],[IQ/2019]]/Table41113141516181927[[#This Row],[IVQ/2018]]-1</f>
        <v>-7.9472313004299022E-2</v>
      </c>
      <c r="I15" s="19">
        <f>Table41113141516181927[[#This Row],[IQ/2019]]-Table41113141516181927[[#This Row],[IVQ/2018]]</f>
        <v>-22.46786000000003</v>
      </c>
    </row>
    <row r="16" spans="1:9" x14ac:dyDescent="0.3">
      <c r="A16" s="4">
        <v>15</v>
      </c>
      <c r="B16" s="3" t="s">
        <v>2</v>
      </c>
      <c r="C16" s="5">
        <v>245.69514000000001</v>
      </c>
      <c r="D16" s="5">
        <v>247.97978000000001</v>
      </c>
      <c r="H16" s="20">
        <f>Table41113141516181927[[#This Row],[IQ/2019]]/Table41113141516181927[[#This Row],[IVQ/2018]]-1</f>
        <v>9.2986780283892401E-3</v>
      </c>
      <c r="I16" s="19">
        <f>Table41113141516181927[[#This Row],[IQ/2019]]-Table41113141516181927[[#This Row],[IVQ/2018]]</f>
        <v>2.284639999999996</v>
      </c>
    </row>
    <row r="17" spans="1:9" x14ac:dyDescent="0.3">
      <c r="A17" s="4">
        <v>16</v>
      </c>
      <c r="B17" s="3" t="s">
        <v>12</v>
      </c>
      <c r="C17" s="5">
        <v>222.18799999999999</v>
      </c>
      <c r="D17" s="5">
        <v>240.83</v>
      </c>
      <c r="H17" s="20">
        <f>Table41113141516181927[[#This Row],[IQ/2019]]/Table41113141516181927[[#This Row],[IVQ/2018]]-1</f>
        <v>8.390192089581805E-2</v>
      </c>
      <c r="I17" s="19">
        <f>Table41113141516181927[[#This Row],[IQ/2019]]-Table41113141516181927[[#This Row],[IVQ/2018]]</f>
        <v>18.642000000000024</v>
      </c>
    </row>
    <row r="18" spans="1:9" x14ac:dyDescent="0.3">
      <c r="A18" s="4">
        <v>17</v>
      </c>
      <c r="B18" s="3" t="s">
        <v>16</v>
      </c>
      <c r="C18" s="7">
        <v>204.46899999999999</v>
      </c>
      <c r="D18" s="7">
        <v>212.489</v>
      </c>
      <c r="H18" s="20">
        <f>Table41113141516181927[[#This Row],[IQ/2019]]/Table41113141516181927[[#This Row],[IVQ/2018]]-1</f>
        <v>3.9223549780162292E-2</v>
      </c>
      <c r="I18" s="19">
        <f>Table41113141516181927[[#This Row],[IQ/2019]]-Table41113141516181927[[#This Row],[IVQ/2018]]</f>
        <v>8.0200000000000102</v>
      </c>
    </row>
    <row r="19" spans="1:9" x14ac:dyDescent="0.3">
      <c r="A19" s="4">
        <v>18</v>
      </c>
      <c r="B19" s="3" t="s">
        <v>1</v>
      </c>
      <c r="C19" s="5">
        <v>194.30535</v>
      </c>
      <c r="D19" s="30">
        <v>206.90199000000001</v>
      </c>
      <c r="H19" s="20">
        <f>Table41113141516181927[[#This Row],[IQ/2019]]/Table41113141516181927[[#This Row],[IVQ/2018]]-1</f>
        <v>6.4829095030064732E-2</v>
      </c>
      <c r="I19" s="19">
        <f>Table41113141516181927[[#This Row],[IQ/2019]]-Table41113141516181927[[#This Row],[IVQ/2018]]</f>
        <v>12.596640000000008</v>
      </c>
    </row>
    <row r="20" spans="1:9" x14ac:dyDescent="0.3">
      <c r="A20" s="4">
        <v>19</v>
      </c>
      <c r="B20" s="3" t="s">
        <v>26</v>
      </c>
      <c r="C20" s="7">
        <v>200.40397999999999</v>
      </c>
      <c r="D20" s="47">
        <v>180.92661000000001</v>
      </c>
      <c r="H20" s="20">
        <f>Table41113141516181927[[#This Row],[IQ/2019]]/Table41113141516181927[[#This Row],[IVQ/2018]]-1</f>
        <v>-9.7190534838679232E-2</v>
      </c>
      <c r="I20" s="19">
        <f>Table41113141516181927[[#This Row],[IQ/2019]]-Table41113141516181927[[#This Row],[IVQ/2018]]</f>
        <v>-19.477369999999979</v>
      </c>
    </row>
    <row r="21" spans="1:9" x14ac:dyDescent="0.3">
      <c r="A21" s="4">
        <v>20</v>
      </c>
      <c r="B21" s="3" t="s">
        <v>8</v>
      </c>
      <c r="C21" s="19">
        <v>175.23099999999999</v>
      </c>
      <c r="D21" s="19">
        <v>171.28</v>
      </c>
      <c r="H21" s="20">
        <f>Table41113141516181927[[#This Row],[IQ/2019]]/Table41113141516181927[[#This Row],[IVQ/2018]]-1</f>
        <v>-2.2547380315126819E-2</v>
      </c>
      <c r="I21" s="19">
        <f>Table41113141516181927[[#This Row],[IQ/2019]]-Table41113141516181927[[#This Row],[IVQ/2018]]</f>
        <v>-3.9509999999999934</v>
      </c>
    </row>
    <row r="22" spans="1:9" x14ac:dyDescent="0.3">
      <c r="A22" s="4">
        <v>21</v>
      </c>
      <c r="B22" s="3" t="s">
        <v>23</v>
      </c>
      <c r="C22" s="5">
        <v>174.041</v>
      </c>
      <c r="D22" s="5">
        <v>163.08099999999999</v>
      </c>
      <c r="H22" s="20">
        <f>Table41113141516181927[[#This Row],[IQ/2019]]/Table41113141516181927[[#This Row],[IVQ/2018]]-1</f>
        <v>-6.2973667124413213E-2</v>
      </c>
      <c r="I22" s="19">
        <f>Table41113141516181927[[#This Row],[IQ/2019]]-Table41113141516181927[[#This Row],[IVQ/2018]]</f>
        <v>-10.960000000000008</v>
      </c>
    </row>
    <row r="23" spans="1:9" x14ac:dyDescent="0.3">
      <c r="A23" s="4">
        <v>22</v>
      </c>
      <c r="B23" s="3" t="s">
        <v>5</v>
      </c>
      <c r="C23" s="5">
        <v>165.62024</v>
      </c>
      <c r="D23" s="30">
        <v>157.349075</v>
      </c>
      <c r="H23" s="20">
        <f>Table41113141516181927[[#This Row],[IQ/2019]]/Table41113141516181927[[#This Row],[IVQ/2018]]-1</f>
        <v>-4.9940544706371659E-2</v>
      </c>
      <c r="I23" s="19">
        <f>Table41113141516181927[[#This Row],[IQ/2019]]-Table41113141516181927[[#This Row],[IVQ/2018]]</f>
        <v>-8.2711649999999963</v>
      </c>
    </row>
    <row r="24" spans="1:9" x14ac:dyDescent="0.3">
      <c r="A24" s="4">
        <v>23</v>
      </c>
      <c r="B24" s="3" t="s">
        <v>24</v>
      </c>
      <c r="C24" s="5">
        <v>146.11057</v>
      </c>
      <c r="D24" s="30">
        <v>146.67080999999999</v>
      </c>
      <c r="H24" s="20">
        <f>Table41113141516181927[[#This Row],[IQ/2019]]/Table41113141516181927[[#This Row],[IVQ/2018]]-1</f>
        <v>3.8343564055631774E-3</v>
      </c>
      <c r="I24" s="19">
        <f>Table41113141516181927[[#This Row],[IQ/2019]]-Table41113141516181927[[#This Row],[IVQ/2018]]</f>
        <v>0.56023999999999319</v>
      </c>
    </row>
    <row r="25" spans="1:9" x14ac:dyDescent="0.3">
      <c r="A25" s="4">
        <v>24</v>
      </c>
      <c r="B25" s="3" t="s">
        <v>28</v>
      </c>
      <c r="C25" s="5">
        <v>105.48878999999999</v>
      </c>
      <c r="D25" s="30">
        <v>112.16059</v>
      </c>
      <c r="H25" s="20">
        <f>Table41113141516181927[[#This Row],[IQ/2019]]/Table41113141516181927[[#This Row],[IVQ/2018]]-1</f>
        <v>6.3246530745115326E-2</v>
      </c>
      <c r="I25" s="19">
        <f>Table41113141516181927[[#This Row],[IQ/2019]]-Table41113141516181927[[#This Row],[IVQ/2018]]</f>
        <v>6.6718000000000046</v>
      </c>
    </row>
    <row r="26" spans="1:9" x14ac:dyDescent="0.3">
      <c r="A26" s="4">
        <v>25</v>
      </c>
      <c r="B26" s="3" t="s">
        <v>3</v>
      </c>
      <c r="C26" s="7">
        <v>111.86229</v>
      </c>
      <c r="D26" s="7">
        <v>107.45844</v>
      </c>
      <c r="H26" s="20">
        <f>Table41113141516181927[[#This Row],[IQ/2019]]/Table41113141516181927[[#This Row],[IVQ/2018]]-1</f>
        <v>-3.9368494959293288E-2</v>
      </c>
      <c r="I26" s="19">
        <f>Table41113141516181927[[#This Row],[IQ/2019]]-Table41113141516181927[[#This Row],[IVQ/2018]]</f>
        <v>-4.4038500000000056</v>
      </c>
    </row>
    <row r="27" spans="1:9" x14ac:dyDescent="0.3">
      <c r="A27" s="4">
        <v>26</v>
      </c>
      <c r="B27" s="3" t="s">
        <v>7</v>
      </c>
      <c r="C27" s="5">
        <v>99.005899999999997</v>
      </c>
      <c r="D27" s="30">
        <v>91.801900000000003</v>
      </c>
      <c r="H27" s="20">
        <f>Table41113141516181927[[#This Row],[IQ/2019]]/Table41113141516181927[[#This Row],[IVQ/2018]]-1</f>
        <v>-7.2763340366584162E-2</v>
      </c>
      <c r="I27" s="19">
        <f>Table41113141516181927[[#This Row],[IQ/2019]]-Table41113141516181927[[#This Row],[IVQ/2018]]</f>
        <v>-7.2039999999999935</v>
      </c>
    </row>
    <row r="28" spans="1:9" x14ac:dyDescent="0.3">
      <c r="A28" s="4">
        <v>27</v>
      </c>
      <c r="B28" s="3" t="s">
        <v>15</v>
      </c>
      <c r="C28" s="5">
        <v>64.854569999999995</v>
      </c>
      <c r="D28" s="30">
        <v>67.727239999999995</v>
      </c>
      <c r="H28" s="20">
        <f>Table41113141516181927[[#This Row],[IQ/2019]]/Table41113141516181927[[#This Row],[IVQ/2018]]-1</f>
        <v>4.4294025848910845E-2</v>
      </c>
      <c r="I28" s="19">
        <f>Table41113141516181927[[#This Row],[IQ/2019]]-Table41113141516181927[[#This Row],[IVQ/2018]]</f>
        <v>2.8726699999999994</v>
      </c>
    </row>
    <row r="29" spans="1:9" x14ac:dyDescent="0.3">
      <c r="A29" s="4">
        <v>28</v>
      </c>
      <c r="B29" s="3" t="s">
        <v>11</v>
      </c>
      <c r="C29" s="7">
        <v>49.401969999999999</v>
      </c>
      <c r="D29" s="7">
        <v>61.143749999999997</v>
      </c>
      <c r="H29" s="20">
        <f>Table41113141516181927[[#This Row],[IQ/2019]]/Table41113141516181927[[#This Row],[IVQ/2018]]-1</f>
        <v>0.23767837598379171</v>
      </c>
      <c r="I29" s="19">
        <f>Table41113141516181927[[#This Row],[IQ/2019]]-Table41113141516181927[[#This Row],[IVQ/2018]]</f>
        <v>11.741779999999999</v>
      </c>
    </row>
    <row r="30" spans="1:9" x14ac:dyDescent="0.3">
      <c r="A30" s="4">
        <v>29</v>
      </c>
      <c r="B30" s="3" t="s">
        <v>9</v>
      </c>
      <c r="C30" s="5">
        <v>3.5776611300000001</v>
      </c>
      <c r="D30" s="30">
        <v>3.7334871700000001</v>
      </c>
      <c r="H30" s="20">
        <f>Table41113141516181927[[#This Row],[IQ/2019]]/Table41113141516181927[[#This Row],[IVQ/2018]]-1</f>
        <v>4.3555282162791142E-2</v>
      </c>
      <c r="I30" s="19">
        <f>Table41113141516181927[[#This Row],[IQ/2019]]-Table41113141516181927[[#This Row],[IVQ/2018]]</f>
        <v>0.15582604</v>
      </c>
    </row>
    <row r="31" spans="1:9" x14ac:dyDescent="0.3">
      <c r="A31" s="4">
        <v>30</v>
      </c>
      <c r="B31" s="3" t="s">
        <v>17</v>
      </c>
      <c r="C31" s="19">
        <v>1.30339</v>
      </c>
      <c r="D31" s="19">
        <v>1.19225</v>
      </c>
      <c r="H31" s="20">
        <f>Table41113141516181927[[#This Row],[IQ/2019]]/Table41113141516181927[[#This Row],[IVQ/2018]]-1</f>
        <v>-8.5269949899876463E-2</v>
      </c>
      <c r="I31" s="19">
        <f>Table41113141516181927[[#This Row],[IQ/2019]]-Table41113141516181927[[#This Row],[IVQ/2018]]</f>
        <v>-0.11114000000000002</v>
      </c>
    </row>
    <row r="32" spans="1:9" x14ac:dyDescent="0.3">
      <c r="H32" s="20"/>
    </row>
    <row r="34" spans="2:2" x14ac:dyDescent="0.3">
      <c r="B34" s="8" t="s">
        <v>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G37" sqref="G37"/>
    </sheetView>
  </sheetViews>
  <sheetFormatPr defaultRowHeight="14.4" x14ac:dyDescent="0.3"/>
  <cols>
    <col min="2" max="2" width="31" customWidth="1"/>
    <col min="3" max="3" width="31.44140625" customWidth="1"/>
    <col min="4" max="4" width="32.109375" customWidth="1"/>
    <col min="5" max="5" width="23.88671875" customWidth="1"/>
    <col min="6" max="6" width="28.109375" customWidth="1"/>
  </cols>
  <sheetData>
    <row r="1" spans="1:4" ht="32.25" customHeight="1" x14ac:dyDescent="0.3">
      <c r="A1" s="56" t="s">
        <v>38</v>
      </c>
      <c r="B1" s="56" t="s">
        <v>39</v>
      </c>
      <c r="C1" s="42" t="s">
        <v>54</v>
      </c>
      <c r="D1" s="42" t="s">
        <v>55</v>
      </c>
    </row>
    <row r="2" spans="1:4" x14ac:dyDescent="0.3">
      <c r="A2" s="4">
        <v>1</v>
      </c>
      <c r="B2" s="9" t="s">
        <v>11</v>
      </c>
      <c r="C2" s="24">
        <v>0.23767837598379171</v>
      </c>
      <c r="D2" s="13">
        <v>11.741779999999999</v>
      </c>
    </row>
    <row r="3" spans="1:4" x14ac:dyDescent="0.3">
      <c r="A3" s="4">
        <v>2</v>
      </c>
      <c r="B3" s="9" t="s">
        <v>12</v>
      </c>
      <c r="C3" s="24">
        <v>8.390192089581805E-2</v>
      </c>
      <c r="D3" s="22">
        <v>18.642000000000024</v>
      </c>
    </row>
    <row r="4" spans="1:4" x14ac:dyDescent="0.3">
      <c r="A4" s="4">
        <v>3</v>
      </c>
      <c r="B4" s="9" t="s">
        <v>1</v>
      </c>
      <c r="C4" s="24">
        <v>6.4829095030064732E-2</v>
      </c>
      <c r="D4" s="22">
        <v>12.596640000000008</v>
      </c>
    </row>
    <row r="5" spans="1:4" x14ac:dyDescent="0.3">
      <c r="A5" s="4">
        <v>4</v>
      </c>
      <c r="B5" s="9" t="s">
        <v>28</v>
      </c>
      <c r="C5" s="24">
        <v>6.3246530745115326E-2</v>
      </c>
      <c r="D5" s="22">
        <v>6.6718000000000046</v>
      </c>
    </row>
    <row r="6" spans="1:4" x14ac:dyDescent="0.3">
      <c r="A6" s="4">
        <v>5</v>
      </c>
      <c r="B6" s="9" t="s">
        <v>22</v>
      </c>
      <c r="C6" s="24">
        <v>5.4854835344593011E-2</v>
      </c>
      <c r="D6" s="22">
        <v>75.842539999999872</v>
      </c>
    </row>
    <row r="7" spans="1:4" x14ac:dyDescent="0.3">
      <c r="A7" s="4">
        <v>6</v>
      </c>
      <c r="B7" s="9" t="s">
        <v>19</v>
      </c>
      <c r="C7" s="24">
        <v>5.1198212515538133E-2</v>
      </c>
      <c r="D7" s="22">
        <v>16.269000000000005</v>
      </c>
    </row>
    <row r="8" spans="1:4" x14ac:dyDescent="0.3">
      <c r="A8" s="4">
        <v>7</v>
      </c>
      <c r="B8" s="9" t="s">
        <v>10</v>
      </c>
      <c r="C8" s="24">
        <v>4.9265198032767854E-2</v>
      </c>
      <c r="D8" s="22">
        <v>16.92900000000003</v>
      </c>
    </row>
    <row r="9" spans="1:4" x14ac:dyDescent="0.3">
      <c r="A9" s="4">
        <v>8</v>
      </c>
      <c r="B9" s="9" t="s">
        <v>15</v>
      </c>
      <c r="C9" s="21">
        <v>4.4294025848910845E-2</v>
      </c>
      <c r="D9" s="22">
        <v>2.8726699999999994</v>
      </c>
    </row>
    <row r="10" spans="1:4" x14ac:dyDescent="0.3">
      <c r="A10" s="4">
        <v>9</v>
      </c>
      <c r="B10" s="9" t="s">
        <v>9</v>
      </c>
      <c r="C10" s="24">
        <v>4.3555282162791142E-2</v>
      </c>
      <c r="D10" s="22">
        <v>0.15582604</v>
      </c>
    </row>
    <row r="11" spans="1:4" x14ac:dyDescent="0.3">
      <c r="A11" s="4">
        <v>10</v>
      </c>
      <c r="B11" s="9" t="s">
        <v>16</v>
      </c>
      <c r="C11" s="24">
        <v>3.9223549780162292E-2</v>
      </c>
      <c r="D11" s="22">
        <v>8.0200000000000102</v>
      </c>
    </row>
    <row r="12" spans="1:4" x14ac:dyDescent="0.3">
      <c r="A12" s="4">
        <v>11</v>
      </c>
      <c r="B12" s="9" t="s">
        <v>21</v>
      </c>
      <c r="C12" s="24">
        <v>3.1355361624958222E-2</v>
      </c>
      <c r="D12" s="22">
        <v>12.154999999999973</v>
      </c>
    </row>
    <row r="13" spans="1:4" x14ac:dyDescent="0.3">
      <c r="A13" s="4">
        <v>12</v>
      </c>
      <c r="B13" s="9" t="s">
        <v>6</v>
      </c>
      <c r="C13" s="24">
        <v>3.1167586104925427E-2</v>
      </c>
      <c r="D13" s="22">
        <v>8.9123700000000099</v>
      </c>
    </row>
    <row r="14" spans="1:4" x14ac:dyDescent="0.3">
      <c r="A14" s="4">
        <v>13</v>
      </c>
      <c r="B14" s="9" t="s">
        <v>13</v>
      </c>
      <c r="C14" s="24">
        <v>2.365399683387448E-2</v>
      </c>
      <c r="D14" s="22">
        <v>35.50200000000018</v>
      </c>
    </row>
    <row r="15" spans="1:4" x14ac:dyDescent="0.3">
      <c r="A15" s="4">
        <v>14</v>
      </c>
      <c r="B15" s="9" t="s">
        <v>2</v>
      </c>
      <c r="C15" s="24">
        <v>9.2986780283892401E-3</v>
      </c>
      <c r="D15" s="22">
        <v>2.284639999999996</v>
      </c>
    </row>
    <row r="16" spans="1:4" x14ac:dyDescent="0.3">
      <c r="A16" s="4">
        <v>15</v>
      </c>
      <c r="B16" s="9" t="s">
        <v>34</v>
      </c>
      <c r="C16" s="24">
        <v>8.7302342130290977E-3</v>
      </c>
      <c r="D16" s="22">
        <v>5.1036599999999908</v>
      </c>
    </row>
    <row r="17" spans="1:4" x14ac:dyDescent="0.3">
      <c r="A17" s="4">
        <v>16</v>
      </c>
      <c r="B17" s="9" t="s">
        <v>25</v>
      </c>
      <c r="C17" s="24">
        <v>7.66289502052242E-3</v>
      </c>
      <c r="D17" s="22">
        <v>14.736000000000104</v>
      </c>
    </row>
    <row r="18" spans="1:4" x14ac:dyDescent="0.3">
      <c r="A18" s="4">
        <v>17</v>
      </c>
      <c r="B18" s="9" t="s">
        <v>20</v>
      </c>
      <c r="C18" s="24">
        <v>5.1775903922322009E-3</v>
      </c>
      <c r="D18" s="22">
        <v>1.6210000000000377</v>
      </c>
    </row>
    <row r="19" spans="1:4" x14ac:dyDescent="0.3">
      <c r="A19" s="4">
        <v>18</v>
      </c>
      <c r="B19" s="9" t="s">
        <v>24</v>
      </c>
      <c r="C19" s="24">
        <v>3.8343564055631774E-3</v>
      </c>
      <c r="D19" s="22">
        <v>0.56023999999999319</v>
      </c>
    </row>
    <row r="20" spans="1:4" x14ac:dyDescent="0.3">
      <c r="A20" s="4">
        <v>19</v>
      </c>
      <c r="B20" s="9" t="s">
        <v>4</v>
      </c>
      <c r="C20" s="35">
        <v>-1.6496141653156715E-2</v>
      </c>
      <c r="D20" s="22">
        <v>-7.0696800000000053</v>
      </c>
    </row>
    <row r="21" spans="1:4" x14ac:dyDescent="0.3">
      <c r="A21" s="4">
        <v>20</v>
      </c>
      <c r="B21" s="9" t="s">
        <v>14</v>
      </c>
      <c r="C21" s="24">
        <v>-1.8281230659943248E-2</v>
      </c>
      <c r="D21" s="22">
        <v>-6.7939999999999827</v>
      </c>
    </row>
    <row r="22" spans="1:4" x14ac:dyDescent="0.3">
      <c r="A22" s="4">
        <v>21</v>
      </c>
      <c r="B22" s="9" t="s">
        <v>8</v>
      </c>
      <c r="C22" s="24">
        <v>-2.2547380315126819E-2</v>
      </c>
      <c r="D22" s="22">
        <v>-3.9509999999999934</v>
      </c>
    </row>
    <row r="23" spans="1:4" x14ac:dyDescent="0.3">
      <c r="A23" s="4">
        <v>22</v>
      </c>
      <c r="B23" s="9" t="s">
        <v>18</v>
      </c>
      <c r="C23" s="24">
        <v>-3.8764684194707688E-2</v>
      </c>
      <c r="D23" s="22">
        <v>-51.203999999999951</v>
      </c>
    </row>
    <row r="24" spans="1:4" x14ac:dyDescent="0.3">
      <c r="A24" s="4">
        <v>23</v>
      </c>
      <c r="B24" s="9" t="s">
        <v>3</v>
      </c>
      <c r="C24" s="24">
        <v>-3.9368494959293288E-2</v>
      </c>
      <c r="D24" s="22">
        <v>-4.4038500000000056</v>
      </c>
    </row>
    <row r="25" spans="1:4" x14ac:dyDescent="0.3">
      <c r="A25" s="4">
        <v>24</v>
      </c>
      <c r="B25" s="9" t="s">
        <v>5</v>
      </c>
      <c r="C25" s="24">
        <v>-4.9940544706371659E-2</v>
      </c>
      <c r="D25" s="22">
        <v>-8.2711649999999963</v>
      </c>
    </row>
    <row r="26" spans="1:4" x14ac:dyDescent="0.3">
      <c r="A26" s="4">
        <v>25</v>
      </c>
      <c r="B26" s="9" t="s">
        <v>23</v>
      </c>
      <c r="C26" s="24">
        <v>-6.2973667124413213E-2</v>
      </c>
      <c r="D26" s="22">
        <v>-10.960000000000008</v>
      </c>
    </row>
    <row r="27" spans="1:4" x14ac:dyDescent="0.3">
      <c r="A27" s="4">
        <v>26</v>
      </c>
      <c r="B27" s="9" t="s">
        <v>7</v>
      </c>
      <c r="C27" s="24">
        <v>-7.2763340366584162E-2</v>
      </c>
      <c r="D27" s="22">
        <v>-7.2039999999999935</v>
      </c>
    </row>
    <row r="28" spans="1:4" x14ac:dyDescent="0.3">
      <c r="A28" s="4">
        <v>27</v>
      </c>
      <c r="B28" s="9" t="s">
        <v>27</v>
      </c>
      <c r="C28" s="24">
        <v>-7.9472313004299022E-2</v>
      </c>
      <c r="D28" s="22">
        <v>-22.46786000000003</v>
      </c>
    </row>
    <row r="29" spans="1:4" x14ac:dyDescent="0.3">
      <c r="A29" s="4">
        <v>28</v>
      </c>
      <c r="B29" s="9" t="s">
        <v>17</v>
      </c>
      <c r="C29" s="24">
        <v>-8.5269949899876463E-2</v>
      </c>
      <c r="D29" s="22">
        <v>-0.11114000000000002</v>
      </c>
    </row>
    <row r="30" spans="1:4" x14ac:dyDescent="0.3">
      <c r="A30" s="4">
        <v>29</v>
      </c>
      <c r="B30" s="9" t="s">
        <v>26</v>
      </c>
      <c r="C30" s="24">
        <v>-9.7190534838679232E-2</v>
      </c>
      <c r="D30" s="22">
        <v>-19.477369999999979</v>
      </c>
    </row>
    <row r="31" spans="1:4" x14ac:dyDescent="0.3">
      <c r="A31" s="4">
        <v>30</v>
      </c>
      <c r="B31" s="9" t="s">
        <v>0</v>
      </c>
      <c r="C31" s="24">
        <v>-0.13209140110011663</v>
      </c>
      <c r="D31" s="22">
        <v>-71.658000000000072</v>
      </c>
    </row>
  </sheetData>
  <conditionalFormatting sqref="C2:D19 C21:D3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9 C21:C3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{FBAC1A25-0579-472C-B463-C5A227292433}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FBAC1A25-0579-472C-B463-C5A2272924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M32" sqref="M32"/>
    </sheetView>
  </sheetViews>
  <sheetFormatPr defaultColWidth="9.109375" defaultRowHeight="14.4" x14ac:dyDescent="0.3"/>
  <cols>
    <col min="1" max="1" width="9.109375" style="1"/>
    <col min="2" max="2" width="41.44140625" style="1" customWidth="1"/>
    <col min="3" max="3" width="24.5546875" style="1" customWidth="1"/>
    <col min="4" max="4" width="21" style="1" customWidth="1"/>
    <col min="5" max="5" width="20.33203125" style="1" customWidth="1"/>
    <col min="6" max="6" width="22.44140625" style="1" hidden="1" customWidth="1"/>
    <col min="7" max="7" width="9.109375" style="1" hidden="1" customWidth="1"/>
    <col min="8" max="8" width="6.88671875" style="1" hidden="1" customWidth="1"/>
    <col min="9" max="9" width="6.44140625" style="1" hidden="1" customWidth="1"/>
    <col min="10" max="10" width="9.109375" customWidth="1"/>
    <col min="11" max="16384" width="9.109375" style="1"/>
  </cols>
  <sheetData>
    <row r="1" spans="1:9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9" x14ac:dyDescent="0.3">
      <c r="A2" s="4">
        <v>1</v>
      </c>
      <c r="B2" s="3" t="s">
        <v>25</v>
      </c>
      <c r="C2" s="5">
        <v>4079.8520000000003</v>
      </c>
      <c r="D2" s="46">
        <f>385.628+3498.627+788.061</f>
        <v>4672.3159999999998</v>
      </c>
      <c r="H2" s="20">
        <f>Table41113141516181926[[#This Row],[IQ/2019]]/Table41113141516181926[[#This Row],[IVQ/2018]]-1</f>
        <v>0.14521703238254702</v>
      </c>
      <c r="I2" s="25">
        <f>Table41113141516181926[[#This Row],[IQ/2019]]-Table41113141516181926[[#This Row],[IVQ/2018]]</f>
        <v>592.46399999999949</v>
      </c>
    </row>
    <row r="3" spans="1:9" x14ac:dyDescent="0.3">
      <c r="A3" s="4">
        <v>2</v>
      </c>
      <c r="B3" s="3" t="s">
        <v>18</v>
      </c>
      <c r="C3" s="5">
        <v>3923.288</v>
      </c>
      <c r="D3" s="46">
        <v>3861.413</v>
      </c>
      <c r="H3" s="20">
        <f>Table41113141516181926[[#This Row],[IQ/2019]]/Table41113141516181926[[#This Row],[IVQ/2018]]-1</f>
        <v>-1.5771210270568936E-2</v>
      </c>
      <c r="I3" s="25">
        <f>Table41113141516181926[[#This Row],[IQ/2019]]-Table41113141516181926[[#This Row],[IVQ/2018]]</f>
        <v>-61.875</v>
      </c>
    </row>
    <row r="4" spans="1:9" x14ac:dyDescent="0.3">
      <c r="A4" s="4">
        <v>3</v>
      </c>
      <c r="B4" s="3" t="s">
        <v>13</v>
      </c>
      <c r="C4" s="5">
        <v>2948.259</v>
      </c>
      <c r="D4" s="48">
        <v>2700.4409999999998</v>
      </c>
      <c r="H4" s="20">
        <f>Table41113141516181926[[#This Row],[IQ/2019]]/Table41113141516181926[[#This Row],[IVQ/2018]]-1</f>
        <v>-8.4055708809843477E-2</v>
      </c>
      <c r="I4" s="25">
        <f>Table41113141516181926[[#This Row],[IQ/2019]]-Table41113141516181926[[#This Row],[IVQ/2018]]</f>
        <v>-247.81800000000021</v>
      </c>
    </row>
    <row r="5" spans="1:9" x14ac:dyDescent="0.3">
      <c r="A5" s="4">
        <v>4</v>
      </c>
      <c r="B5" s="3" t="s">
        <v>22</v>
      </c>
      <c r="C5" s="5">
        <v>1259.41246</v>
      </c>
      <c r="D5" s="46">
        <v>1440.8147100000001</v>
      </c>
      <c r="H5" s="20">
        <f>Table41113141516181926[[#This Row],[IQ/2019]]/Table41113141516181926[[#This Row],[IVQ/2018]]-1</f>
        <v>0.14403720445960966</v>
      </c>
      <c r="I5" s="25">
        <f>Table41113141516181926[[#This Row],[IQ/2019]]-Table41113141516181926[[#This Row],[IVQ/2018]]</f>
        <v>181.40225000000009</v>
      </c>
    </row>
    <row r="6" spans="1:9" x14ac:dyDescent="0.3">
      <c r="A6" s="4">
        <v>5</v>
      </c>
      <c r="B6" s="3" t="s">
        <v>10</v>
      </c>
      <c r="C6" s="5">
        <v>715.47500000000002</v>
      </c>
      <c r="D6" s="48">
        <v>792.44500000000005</v>
      </c>
      <c r="H6" s="20">
        <f>Table41113141516181926[[#This Row],[IQ/2019]]/Table41113141516181926[[#This Row],[IVQ/2018]]-1</f>
        <v>0.10757888116286396</v>
      </c>
      <c r="I6" s="25">
        <f>Table41113141516181926[[#This Row],[IQ/2019]]-Table41113141516181926[[#This Row],[IVQ/2018]]</f>
        <v>76.970000000000027</v>
      </c>
    </row>
    <row r="7" spans="1:9" x14ac:dyDescent="0.3">
      <c r="A7" s="4">
        <v>6</v>
      </c>
      <c r="B7" s="3" t="s">
        <v>6</v>
      </c>
      <c r="C7" s="5">
        <v>558.36017000000004</v>
      </c>
      <c r="D7" s="46">
        <v>634.95797000000005</v>
      </c>
      <c r="H7" s="20">
        <f>Table41113141516181926[[#This Row],[IQ/2019]]/Table41113141516181926[[#This Row],[IVQ/2018]]-1</f>
        <v>0.13718349573537814</v>
      </c>
      <c r="I7" s="25">
        <f>Table41113141516181926[[#This Row],[IQ/2019]]-Table41113141516181926[[#This Row],[IVQ/2018]]</f>
        <v>76.597800000000007</v>
      </c>
    </row>
    <row r="8" spans="1:9" x14ac:dyDescent="0.3">
      <c r="A8" s="4">
        <v>7</v>
      </c>
      <c r="B8" s="3" t="s">
        <v>0</v>
      </c>
      <c r="C8" s="5">
        <v>501.13799999999998</v>
      </c>
      <c r="D8" s="48">
        <v>570.11199999999997</v>
      </c>
      <c r="H8" s="20">
        <f>Table41113141516181926[[#This Row],[IQ/2019]]/Table41113141516181926[[#This Row],[IVQ/2018]]-1</f>
        <v>0.13763474332419401</v>
      </c>
      <c r="I8" s="25">
        <f>Table41113141516181926[[#This Row],[IQ/2019]]-Table41113141516181926[[#This Row],[IVQ/2018]]</f>
        <v>68.97399999999999</v>
      </c>
    </row>
    <row r="9" spans="1:9" x14ac:dyDescent="0.3">
      <c r="A9" s="4">
        <v>8</v>
      </c>
      <c r="B9" s="3" t="s">
        <v>19</v>
      </c>
      <c r="C9" s="5">
        <v>595.69000000000005</v>
      </c>
      <c r="D9" s="48">
        <v>515.53200000000004</v>
      </c>
      <c r="H9" s="20">
        <f>Table41113141516181926[[#This Row],[IQ/2019]]/Table41113141516181926[[#This Row],[IVQ/2018]]-1</f>
        <v>-0.1345632795581595</v>
      </c>
      <c r="I9" s="25">
        <f>Table41113141516181926[[#This Row],[IQ/2019]]-Table41113141516181926[[#This Row],[IVQ/2018]]</f>
        <v>-80.158000000000015</v>
      </c>
    </row>
    <row r="10" spans="1:9" x14ac:dyDescent="0.3">
      <c r="A10" s="4">
        <v>9</v>
      </c>
      <c r="B10" s="3" t="s">
        <v>21</v>
      </c>
      <c r="C10" s="5">
        <v>467.25099999999998</v>
      </c>
      <c r="D10" s="48">
        <v>501.03</v>
      </c>
      <c r="H10" s="20">
        <f>Table41113141516181926[[#This Row],[IQ/2019]]/Table41113141516181926[[#This Row],[IVQ/2018]]-1</f>
        <v>7.2293050202139719E-2</v>
      </c>
      <c r="I10" s="25">
        <f>Table41113141516181926[[#This Row],[IQ/2019]]-Table41113141516181926[[#This Row],[IVQ/2018]]</f>
        <v>33.778999999999996</v>
      </c>
    </row>
    <row r="11" spans="1:9" x14ac:dyDescent="0.3">
      <c r="A11" s="4">
        <v>10</v>
      </c>
      <c r="B11" s="3" t="s">
        <v>34</v>
      </c>
      <c r="C11" s="5">
        <v>466.07600000000002</v>
      </c>
      <c r="D11" s="46">
        <v>465.04923000000002</v>
      </c>
      <c r="H11" s="20">
        <f>Table41113141516181926[[#This Row],[IQ/2019]]/Table41113141516181926[[#This Row],[IVQ/2018]]-1</f>
        <v>-2.2030098095590089E-3</v>
      </c>
      <c r="I11" s="25">
        <f>Table41113141516181926[[#This Row],[IQ/2019]]-Table41113141516181926[[#This Row],[IVQ/2018]]</f>
        <v>-1.0267699999999991</v>
      </c>
    </row>
    <row r="12" spans="1:9" x14ac:dyDescent="0.3">
      <c r="A12" s="4">
        <v>11</v>
      </c>
      <c r="B12" s="3" t="s">
        <v>4</v>
      </c>
      <c r="C12" s="5">
        <v>307.95105999999998</v>
      </c>
      <c r="D12" s="46">
        <v>302.32637</v>
      </c>
      <c r="H12" s="20">
        <f>Table41113141516181926[[#This Row],[IQ/2019]]/Table41113141516181926[[#This Row],[IVQ/2018]]-1</f>
        <v>-1.8264882738185717E-2</v>
      </c>
      <c r="I12" s="25">
        <f>Table41113141516181926[[#This Row],[IQ/2019]]-Table41113141516181926[[#This Row],[IVQ/2018]]</f>
        <v>-5.6246899999999869</v>
      </c>
    </row>
    <row r="13" spans="1:9" x14ac:dyDescent="0.3">
      <c r="A13" s="4">
        <v>12</v>
      </c>
      <c r="B13" s="3" t="s">
        <v>23</v>
      </c>
      <c r="C13" s="5">
        <v>320.76</v>
      </c>
      <c r="D13" s="48">
        <v>278.74</v>
      </c>
      <c r="H13" s="20">
        <f>Table41113141516181926[[#This Row],[IQ/2019]]/Table41113141516181926[[#This Row],[IVQ/2018]]-1</f>
        <v>-0.13100137174211246</v>
      </c>
      <c r="I13" s="25">
        <f>Table41113141516181926[[#This Row],[IQ/2019]]-Table41113141516181926[[#This Row],[IVQ/2018]]</f>
        <v>-42.019999999999982</v>
      </c>
    </row>
    <row r="14" spans="1:9" x14ac:dyDescent="0.3">
      <c r="A14" s="4">
        <v>13</v>
      </c>
      <c r="B14" s="3" t="s">
        <v>14</v>
      </c>
      <c r="C14" s="5">
        <v>280.779</v>
      </c>
      <c r="D14" s="48">
        <v>246.94300000000001</v>
      </c>
      <c r="H14" s="20">
        <f>Table41113141516181926[[#This Row],[IQ/2019]]/Table41113141516181926[[#This Row],[IVQ/2018]]-1</f>
        <v>-0.12050758781817728</v>
      </c>
      <c r="I14" s="25">
        <f>Table41113141516181926[[#This Row],[IQ/2019]]-Table41113141516181926[[#This Row],[IVQ/2018]]</f>
        <v>-33.835999999999984</v>
      </c>
    </row>
    <row r="15" spans="1:9" x14ac:dyDescent="0.3">
      <c r="A15" s="4">
        <v>14</v>
      </c>
      <c r="B15" s="3" t="s">
        <v>20</v>
      </c>
      <c r="C15" s="5">
        <v>253.785</v>
      </c>
      <c r="D15" s="48">
        <v>235.75800000000001</v>
      </c>
      <c r="H15" s="20">
        <f>Table41113141516181926[[#This Row],[IQ/2019]]/Table41113141516181926[[#This Row],[IVQ/2018]]-1</f>
        <v>-7.103256693658011E-2</v>
      </c>
      <c r="I15" s="25">
        <f>Table41113141516181926[[#This Row],[IQ/2019]]-Table41113141516181926[[#This Row],[IVQ/2018]]</f>
        <v>-18.026999999999987</v>
      </c>
    </row>
    <row r="16" spans="1:9" x14ac:dyDescent="0.3">
      <c r="A16" s="4">
        <v>15</v>
      </c>
      <c r="B16" s="3" t="s">
        <v>27</v>
      </c>
      <c r="C16" s="5">
        <v>228.66605000000001</v>
      </c>
      <c r="D16" s="46">
        <v>227.24535</v>
      </c>
      <c r="H16" s="20">
        <f>Table41113141516181926[[#This Row],[IQ/2019]]/Table41113141516181926[[#This Row],[IVQ/2018]]-1</f>
        <v>-6.2129905160823728E-3</v>
      </c>
      <c r="I16" s="25">
        <f>Table41113141516181926[[#This Row],[IQ/2019]]-Table41113141516181926[[#This Row],[IVQ/2018]]</f>
        <v>-1.4207000000000107</v>
      </c>
    </row>
    <row r="17" spans="1:9" x14ac:dyDescent="0.3">
      <c r="A17" s="4">
        <v>16</v>
      </c>
      <c r="B17" s="3" t="s">
        <v>2</v>
      </c>
      <c r="C17" s="5">
        <v>236.83654999999999</v>
      </c>
      <c r="D17" s="48">
        <v>221.17214999999999</v>
      </c>
      <c r="H17" s="20">
        <f>Table41113141516181926[[#This Row],[IQ/2019]]/Table41113141516181926[[#This Row],[IVQ/2018]]-1</f>
        <v>-6.6140129131251113E-2</v>
      </c>
      <c r="I17" s="25">
        <f>Table41113141516181926[[#This Row],[IQ/2019]]-Table41113141516181926[[#This Row],[IVQ/2018]]</f>
        <v>-15.664400000000001</v>
      </c>
    </row>
    <row r="18" spans="1:9" x14ac:dyDescent="0.3">
      <c r="A18" s="4">
        <v>17</v>
      </c>
      <c r="B18" s="3" t="s">
        <v>5</v>
      </c>
      <c r="C18" s="5">
        <v>200.32448600000001</v>
      </c>
      <c r="D18" s="46">
        <v>175.76778300000001</v>
      </c>
      <c r="H18" s="20">
        <f>Table41113141516181926[[#This Row],[IQ/2019]]/Table41113141516181926[[#This Row],[IVQ/2018]]-1</f>
        <v>-0.12258463001871867</v>
      </c>
      <c r="I18" s="25">
        <f>Table41113141516181926[[#This Row],[IQ/2019]]-Table41113141516181926[[#This Row],[IVQ/2018]]</f>
        <v>-24.556702999999999</v>
      </c>
    </row>
    <row r="19" spans="1:9" x14ac:dyDescent="0.3">
      <c r="A19" s="4">
        <v>18</v>
      </c>
      <c r="B19" s="3" t="s">
        <v>3</v>
      </c>
      <c r="C19" s="5">
        <v>185.93005400000001</v>
      </c>
      <c r="D19" s="48">
        <v>165.29937200000001</v>
      </c>
      <c r="H19" s="20">
        <f>Table41113141516181926[[#This Row],[IQ/2019]]/Table41113141516181926[[#This Row],[IVQ/2018]]-1</f>
        <v>-0.11095937185066385</v>
      </c>
      <c r="I19" s="25">
        <f>Table41113141516181926[[#This Row],[IQ/2019]]-Table41113141516181926[[#This Row],[IVQ/2018]]</f>
        <v>-20.630682000000007</v>
      </c>
    </row>
    <row r="20" spans="1:9" x14ac:dyDescent="0.3">
      <c r="A20" s="4">
        <v>19</v>
      </c>
      <c r="B20" s="3" t="s">
        <v>1</v>
      </c>
      <c r="C20" s="5">
        <v>201.91112000000001</v>
      </c>
      <c r="D20" s="46">
        <v>161.06896</v>
      </c>
      <c r="H20" s="20">
        <f>Table41113141516181926[[#This Row],[IQ/2019]]/Table41113141516181926[[#This Row],[IVQ/2018]]-1</f>
        <v>-0.20227791317288524</v>
      </c>
      <c r="I20" s="25">
        <f>Table41113141516181926[[#This Row],[IQ/2019]]-Table41113141516181926[[#This Row],[IVQ/2018]]</f>
        <v>-40.842160000000007</v>
      </c>
    </row>
    <row r="21" spans="1:9" x14ac:dyDescent="0.3">
      <c r="A21" s="4">
        <v>20</v>
      </c>
      <c r="B21" s="3" t="s">
        <v>12</v>
      </c>
      <c r="C21" s="5">
        <v>233.14699999999999</v>
      </c>
      <c r="D21" s="48">
        <v>155.41</v>
      </c>
      <c r="H21" s="20">
        <f>Table41113141516181926[[#This Row],[IQ/2019]]/Table41113141516181926[[#This Row],[IVQ/2018]]-1</f>
        <v>-0.33342483497535891</v>
      </c>
      <c r="I21" s="25">
        <f>Table41113141516181926[[#This Row],[IQ/2019]]-Table41113141516181926[[#This Row],[IVQ/2018]]</f>
        <v>-77.736999999999995</v>
      </c>
    </row>
    <row r="22" spans="1:9" x14ac:dyDescent="0.3">
      <c r="A22" s="4">
        <v>21</v>
      </c>
      <c r="B22" s="3" t="s">
        <v>26</v>
      </c>
      <c r="C22" s="5">
        <v>159.24204</v>
      </c>
      <c r="D22" s="46">
        <v>142.34505999999999</v>
      </c>
      <c r="H22" s="20">
        <f>Table41113141516181926[[#This Row],[IQ/2019]]/Table41113141516181926[[#This Row],[IVQ/2018]]-1</f>
        <v>-0.10610878886002728</v>
      </c>
      <c r="I22" s="25">
        <f>Table41113141516181926[[#This Row],[IQ/2019]]-Table41113141516181926[[#This Row],[IVQ/2018]]</f>
        <v>-16.896980000000013</v>
      </c>
    </row>
    <row r="23" spans="1:9" x14ac:dyDescent="0.3">
      <c r="A23" s="4">
        <v>22</v>
      </c>
      <c r="B23" s="3" t="s">
        <v>8</v>
      </c>
      <c r="C23" s="5">
        <v>123.66500000000001</v>
      </c>
      <c r="D23" s="48">
        <v>107.705</v>
      </c>
      <c r="H23" s="20">
        <f>Table41113141516181926[[#This Row],[IQ/2019]]/Table41113141516181926[[#This Row],[IVQ/2018]]-1</f>
        <v>-0.1290583431043546</v>
      </c>
      <c r="I23" s="25">
        <f>Table41113141516181926[[#This Row],[IQ/2019]]-Table41113141516181926[[#This Row],[IVQ/2018]]</f>
        <v>-15.960000000000008</v>
      </c>
    </row>
    <row r="24" spans="1:9" x14ac:dyDescent="0.3">
      <c r="A24" s="4">
        <v>23</v>
      </c>
      <c r="B24" s="3" t="s">
        <v>16</v>
      </c>
      <c r="C24" s="5">
        <v>106.426</v>
      </c>
      <c r="D24" s="48">
        <v>106.13500000000001</v>
      </c>
      <c r="H24" s="20">
        <f>Table41113141516181926[[#This Row],[IQ/2019]]/Table41113141516181926[[#This Row],[IVQ/2018]]-1</f>
        <v>-2.7342942514047008E-3</v>
      </c>
      <c r="I24" s="25">
        <f>Table41113141516181926[[#This Row],[IQ/2019]]-Table41113141516181926[[#This Row],[IVQ/2018]]</f>
        <v>-0.29099999999999682</v>
      </c>
    </row>
    <row r="25" spans="1:9" x14ac:dyDescent="0.3">
      <c r="A25" s="4">
        <v>24</v>
      </c>
      <c r="B25" s="3" t="s">
        <v>24</v>
      </c>
      <c r="C25" s="5">
        <v>70.461010000000002</v>
      </c>
      <c r="D25" s="46">
        <v>78.604280000000003</v>
      </c>
      <c r="H25" s="20">
        <f>Table41113141516181926[[#This Row],[IQ/2019]]/Table41113141516181926[[#This Row],[IVQ/2018]]-1</f>
        <v>0.11557129254888632</v>
      </c>
      <c r="I25" s="25">
        <f>Table41113141516181926[[#This Row],[IQ/2019]]-Table41113141516181926[[#This Row],[IVQ/2018]]</f>
        <v>8.1432700000000011</v>
      </c>
    </row>
    <row r="26" spans="1:9" x14ac:dyDescent="0.3">
      <c r="A26" s="4">
        <v>25</v>
      </c>
      <c r="B26" s="3" t="s">
        <v>28</v>
      </c>
      <c r="C26" s="5">
        <v>80.450559999999996</v>
      </c>
      <c r="D26" s="46">
        <v>74.038640000000001</v>
      </c>
      <c r="H26" s="20">
        <f>Table41113141516181926[[#This Row],[IQ/2019]]/Table41113141516181926[[#This Row],[IVQ/2018]]-1</f>
        <v>-7.9700128874180542E-2</v>
      </c>
      <c r="I26" s="25">
        <f>Table41113141516181926[[#This Row],[IQ/2019]]-Table41113141516181926[[#This Row],[IVQ/2018]]</f>
        <v>-6.411919999999995</v>
      </c>
    </row>
    <row r="27" spans="1:9" x14ac:dyDescent="0.3">
      <c r="A27" s="4">
        <v>26</v>
      </c>
      <c r="B27" s="3" t="s">
        <v>15</v>
      </c>
      <c r="C27" s="5">
        <v>75.508939999999996</v>
      </c>
      <c r="D27" s="46">
        <v>69.367850000000004</v>
      </c>
      <c r="H27" s="20">
        <f>Table41113141516181926[[#This Row],[IQ/2019]]/Table41113141516181926[[#This Row],[IVQ/2018]]-1</f>
        <v>-8.1329310145262124E-2</v>
      </c>
      <c r="I27" s="25">
        <f>Table41113141516181926[[#This Row],[IQ/2019]]-Table41113141516181926[[#This Row],[IVQ/2018]]</f>
        <v>-6.1410899999999913</v>
      </c>
    </row>
    <row r="28" spans="1:9" x14ac:dyDescent="0.3">
      <c r="A28" s="4">
        <v>27</v>
      </c>
      <c r="B28" s="3" t="s">
        <v>11</v>
      </c>
      <c r="C28" s="5">
        <v>58.723680000000002</v>
      </c>
      <c r="D28" s="48">
        <v>68.115600000000001</v>
      </c>
      <c r="H28" s="20">
        <f>Table41113141516181926[[#This Row],[IQ/2019]]/Table41113141516181926[[#This Row],[IVQ/2018]]-1</f>
        <v>0.15993411857022588</v>
      </c>
      <c r="I28" s="25">
        <f>Table41113141516181926[[#This Row],[IQ/2019]]-Table41113141516181926[[#This Row],[IVQ/2018]]</f>
        <v>9.3919199999999989</v>
      </c>
    </row>
    <row r="29" spans="1:9" x14ac:dyDescent="0.3">
      <c r="A29" s="4">
        <v>28</v>
      </c>
      <c r="B29" s="3" t="s">
        <v>7</v>
      </c>
      <c r="C29" s="5">
        <v>54.454799999999999</v>
      </c>
      <c r="D29" s="46">
        <f>17.345+23.8902</f>
        <v>41.235199999999999</v>
      </c>
      <c r="H29" s="20">
        <f>Table41113141516181926[[#This Row],[IQ/2019]]/Table41113141516181926[[#This Row],[IVQ/2018]]-1</f>
        <v>-0.24276280511543524</v>
      </c>
      <c r="I29" s="25">
        <f>Table41113141516181926[[#This Row],[IQ/2019]]-Table41113141516181926[[#This Row],[IVQ/2018]]</f>
        <v>-13.2196</v>
      </c>
    </row>
    <row r="30" spans="1:9" x14ac:dyDescent="0.3">
      <c r="A30" s="4">
        <v>29</v>
      </c>
      <c r="B30" s="3" t="s">
        <v>9</v>
      </c>
      <c r="C30" s="5">
        <v>8.4592156000000003</v>
      </c>
      <c r="D30" s="46">
        <v>11.15348505</v>
      </c>
      <c r="H30" s="20">
        <f>Table41113141516181926[[#This Row],[IQ/2019]]/Table41113141516181926[[#This Row],[IVQ/2018]]-1</f>
        <v>0.31850109719392905</v>
      </c>
      <c r="I30" s="25">
        <f>Table41113141516181926[[#This Row],[IQ/2019]]-Table41113141516181926[[#This Row],[IVQ/2018]]</f>
        <v>2.6942694500000002</v>
      </c>
    </row>
    <row r="31" spans="1:9" x14ac:dyDescent="0.3">
      <c r="A31" s="4">
        <v>30</v>
      </c>
      <c r="B31" s="3" t="s">
        <v>17</v>
      </c>
      <c r="C31" s="19">
        <v>1.38246</v>
      </c>
      <c r="D31" s="48">
        <v>0.55886000000000002</v>
      </c>
      <c r="H31" s="20">
        <f>Table41113141516181926[[#This Row],[IQ/2019]]/Table41113141516181926[[#This Row],[IVQ/2018]]-1</f>
        <v>-0.5957496057752123</v>
      </c>
      <c r="I31" s="25">
        <f>Table41113141516181926[[#This Row],[IQ/2019]]-Table41113141516181926[[#This Row],[IVQ/2018]]</f>
        <v>-0.8236</v>
      </c>
    </row>
    <row r="32" spans="1:9" x14ac:dyDescent="0.3">
      <c r="B32" s="3"/>
      <c r="C32" s="18"/>
      <c r="D32" s="5"/>
      <c r="I32" s="25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C1" sqref="C1:D1"/>
    </sheetView>
  </sheetViews>
  <sheetFormatPr defaultRowHeight="14.4" x14ac:dyDescent="0.3"/>
  <cols>
    <col min="2" max="2" width="31.109375" customWidth="1"/>
    <col min="3" max="3" width="25.33203125" customWidth="1"/>
    <col min="4" max="4" width="23.33203125" customWidth="1"/>
  </cols>
  <sheetData>
    <row r="1" spans="1:4" ht="28.8" x14ac:dyDescent="0.3">
      <c r="A1" s="56" t="s">
        <v>38</v>
      </c>
      <c r="B1" s="56" t="s">
        <v>39</v>
      </c>
      <c r="C1" s="42" t="s">
        <v>54</v>
      </c>
      <c r="D1" s="42" t="s">
        <v>55</v>
      </c>
    </row>
    <row r="2" spans="1:4" x14ac:dyDescent="0.3">
      <c r="A2" s="4">
        <v>1</v>
      </c>
      <c r="B2" s="9" t="s">
        <v>9</v>
      </c>
      <c r="C2" s="20">
        <v>0.31850109719392905</v>
      </c>
      <c r="D2" s="25">
        <v>2.6942694500000002</v>
      </c>
    </row>
    <row r="3" spans="1:4" x14ac:dyDescent="0.3">
      <c r="A3" s="4">
        <v>2</v>
      </c>
      <c r="B3" s="9" t="s">
        <v>11</v>
      </c>
      <c r="C3" s="20">
        <v>0.15993411857022588</v>
      </c>
      <c r="D3" s="25">
        <v>9.3919199999999989</v>
      </c>
    </row>
    <row r="4" spans="1:4" x14ac:dyDescent="0.3">
      <c r="A4" s="4">
        <v>3</v>
      </c>
      <c r="B4" s="9" t="s">
        <v>25</v>
      </c>
      <c r="C4" s="20">
        <v>0.14521703238254702</v>
      </c>
      <c r="D4" s="25">
        <v>592.46399999999949</v>
      </c>
    </row>
    <row r="5" spans="1:4" x14ac:dyDescent="0.3">
      <c r="A5" s="4">
        <v>4</v>
      </c>
      <c r="B5" s="9" t="s">
        <v>22</v>
      </c>
      <c r="C5" s="20">
        <v>0.14403720445960966</v>
      </c>
      <c r="D5" s="25">
        <v>181.40225000000009</v>
      </c>
    </row>
    <row r="6" spans="1:4" x14ac:dyDescent="0.3">
      <c r="A6" s="4">
        <v>5</v>
      </c>
      <c r="B6" s="9" t="s">
        <v>0</v>
      </c>
      <c r="C6" s="20">
        <v>0.13763474332419401</v>
      </c>
      <c r="D6" s="25">
        <v>68.97399999999999</v>
      </c>
    </row>
    <row r="7" spans="1:4" x14ac:dyDescent="0.3">
      <c r="A7" s="4">
        <v>6</v>
      </c>
      <c r="B7" s="9" t="s">
        <v>6</v>
      </c>
      <c r="C7" s="20">
        <v>0.13718349573537814</v>
      </c>
      <c r="D7" s="25">
        <v>76.597800000000007</v>
      </c>
    </row>
    <row r="8" spans="1:4" x14ac:dyDescent="0.3">
      <c r="A8" s="4">
        <v>7</v>
      </c>
      <c r="B8" s="9" t="s">
        <v>24</v>
      </c>
      <c r="C8" s="20">
        <v>0.11557129254888632</v>
      </c>
      <c r="D8" s="25">
        <v>8.1432700000000011</v>
      </c>
    </row>
    <row r="9" spans="1:4" x14ac:dyDescent="0.3">
      <c r="A9" s="4">
        <v>8</v>
      </c>
      <c r="B9" s="9" t="s">
        <v>10</v>
      </c>
      <c r="C9" s="20">
        <v>0.10757888116286396</v>
      </c>
      <c r="D9" s="25">
        <v>76.970000000000027</v>
      </c>
    </row>
    <row r="10" spans="1:4" x14ac:dyDescent="0.3">
      <c r="A10" s="4">
        <v>9</v>
      </c>
      <c r="B10" s="9" t="s">
        <v>21</v>
      </c>
      <c r="C10" s="20">
        <v>7.2293050202139719E-2</v>
      </c>
      <c r="D10" s="25">
        <v>33.778999999999996</v>
      </c>
    </row>
    <row r="11" spans="1:4" x14ac:dyDescent="0.3">
      <c r="A11" s="4">
        <v>10</v>
      </c>
      <c r="B11" s="9" t="s">
        <v>34</v>
      </c>
      <c r="C11" s="20">
        <v>-2.2030098095590089E-3</v>
      </c>
      <c r="D11" s="25">
        <v>-1.0267699999999991</v>
      </c>
    </row>
    <row r="12" spans="1:4" x14ac:dyDescent="0.3">
      <c r="A12" s="4">
        <v>11</v>
      </c>
      <c r="B12" s="9" t="s">
        <v>16</v>
      </c>
      <c r="C12" s="20">
        <v>-2.7342942514047008E-3</v>
      </c>
      <c r="D12" s="25">
        <v>-0.29099999999999682</v>
      </c>
    </row>
    <row r="13" spans="1:4" x14ac:dyDescent="0.3">
      <c r="A13" s="4">
        <v>12</v>
      </c>
      <c r="B13" s="9" t="s">
        <v>27</v>
      </c>
      <c r="C13" s="20">
        <v>-6.2129905160823728E-3</v>
      </c>
      <c r="D13" s="25">
        <v>-1.4207000000000107</v>
      </c>
    </row>
    <row r="14" spans="1:4" x14ac:dyDescent="0.3">
      <c r="A14" s="4">
        <v>13</v>
      </c>
      <c r="B14" s="9" t="s">
        <v>18</v>
      </c>
      <c r="C14" s="20">
        <v>-1.5771210270568936E-2</v>
      </c>
      <c r="D14" s="25">
        <v>-61.875</v>
      </c>
    </row>
    <row r="15" spans="1:4" x14ac:dyDescent="0.3">
      <c r="A15" s="4">
        <v>14</v>
      </c>
      <c r="B15" s="9" t="s">
        <v>4</v>
      </c>
      <c r="C15" s="20">
        <v>-1.8264882738185717E-2</v>
      </c>
      <c r="D15" s="25">
        <v>-5.6246899999999869</v>
      </c>
    </row>
    <row r="16" spans="1:4" x14ac:dyDescent="0.3">
      <c r="A16" s="4">
        <v>15</v>
      </c>
      <c r="B16" s="9" t="s">
        <v>2</v>
      </c>
      <c r="C16" s="20">
        <v>-6.6140129131251113E-2</v>
      </c>
      <c r="D16" s="25">
        <v>-15.664400000000001</v>
      </c>
    </row>
    <row r="17" spans="1:4" x14ac:dyDescent="0.3">
      <c r="A17" s="4">
        <v>16</v>
      </c>
      <c r="B17" s="9" t="s">
        <v>20</v>
      </c>
      <c r="C17" s="20">
        <v>-7.103256693658011E-2</v>
      </c>
      <c r="D17" s="25">
        <v>-18.026999999999987</v>
      </c>
    </row>
    <row r="18" spans="1:4" x14ac:dyDescent="0.3">
      <c r="A18" s="4">
        <v>17</v>
      </c>
      <c r="B18" s="9" t="s">
        <v>28</v>
      </c>
      <c r="C18" s="20">
        <v>-7.9700128874180542E-2</v>
      </c>
      <c r="D18" s="25">
        <v>-6.411919999999995</v>
      </c>
    </row>
    <row r="19" spans="1:4" x14ac:dyDescent="0.3">
      <c r="A19" s="4">
        <v>18</v>
      </c>
      <c r="B19" s="9" t="s">
        <v>15</v>
      </c>
      <c r="C19" s="20">
        <v>-8.1329310145262124E-2</v>
      </c>
      <c r="D19" s="25">
        <v>-6.1410899999999913</v>
      </c>
    </row>
    <row r="20" spans="1:4" x14ac:dyDescent="0.3">
      <c r="A20" s="4">
        <v>19</v>
      </c>
      <c r="B20" s="9" t="s">
        <v>13</v>
      </c>
      <c r="C20" s="20">
        <v>-8.4055708809843477E-2</v>
      </c>
      <c r="D20" s="25">
        <v>-247.81800000000021</v>
      </c>
    </row>
    <row r="21" spans="1:4" x14ac:dyDescent="0.3">
      <c r="A21" s="4">
        <v>20</v>
      </c>
      <c r="B21" s="9" t="s">
        <v>26</v>
      </c>
      <c r="C21" s="20">
        <v>-0.10610878886002728</v>
      </c>
      <c r="D21" s="25">
        <v>-16.896980000000013</v>
      </c>
    </row>
    <row r="22" spans="1:4" x14ac:dyDescent="0.3">
      <c r="A22" s="4">
        <v>21</v>
      </c>
      <c r="B22" s="9" t="s">
        <v>3</v>
      </c>
      <c r="C22" s="20">
        <v>-0.11095937185066385</v>
      </c>
      <c r="D22" s="25">
        <v>-20.630682000000007</v>
      </c>
    </row>
    <row r="23" spans="1:4" x14ac:dyDescent="0.3">
      <c r="A23" s="4">
        <v>22</v>
      </c>
      <c r="B23" s="9" t="s">
        <v>14</v>
      </c>
      <c r="C23" s="20">
        <v>-0.12050758781817728</v>
      </c>
      <c r="D23" s="25">
        <v>-33.835999999999984</v>
      </c>
    </row>
    <row r="24" spans="1:4" x14ac:dyDescent="0.3">
      <c r="A24" s="4">
        <v>23</v>
      </c>
      <c r="B24" s="9" t="s">
        <v>5</v>
      </c>
      <c r="C24" s="20">
        <v>-0.12258463001871867</v>
      </c>
      <c r="D24" s="25">
        <v>-24.556702999999999</v>
      </c>
    </row>
    <row r="25" spans="1:4" x14ac:dyDescent="0.3">
      <c r="A25" s="4">
        <v>24</v>
      </c>
      <c r="B25" s="9" t="s">
        <v>8</v>
      </c>
      <c r="C25" s="20">
        <v>-0.1290583431043546</v>
      </c>
      <c r="D25" s="25">
        <v>-15.960000000000008</v>
      </c>
    </row>
    <row r="26" spans="1:4" x14ac:dyDescent="0.3">
      <c r="A26" s="4">
        <v>25</v>
      </c>
      <c r="B26" s="9" t="s">
        <v>23</v>
      </c>
      <c r="C26" s="20">
        <v>-0.13100137174211246</v>
      </c>
      <c r="D26" s="25">
        <v>-42.019999999999982</v>
      </c>
    </row>
    <row r="27" spans="1:4" x14ac:dyDescent="0.3">
      <c r="A27" s="4">
        <v>26</v>
      </c>
      <c r="B27" s="9" t="s">
        <v>19</v>
      </c>
      <c r="C27" s="20">
        <v>-0.1345632795581595</v>
      </c>
      <c r="D27" s="25">
        <v>-80.158000000000015</v>
      </c>
    </row>
    <row r="28" spans="1:4" x14ac:dyDescent="0.3">
      <c r="A28" s="4">
        <v>27</v>
      </c>
      <c r="B28" s="9" t="s">
        <v>1</v>
      </c>
      <c r="C28" s="20">
        <v>-0.20227791317288524</v>
      </c>
      <c r="D28" s="25">
        <v>-40.842160000000007</v>
      </c>
    </row>
    <row r="29" spans="1:4" x14ac:dyDescent="0.3">
      <c r="A29" s="4">
        <v>28</v>
      </c>
      <c r="B29" s="9" t="s">
        <v>7</v>
      </c>
      <c r="C29" s="20">
        <v>-0.24276280511543524</v>
      </c>
      <c r="D29" s="25">
        <v>-13.2196</v>
      </c>
    </row>
    <row r="30" spans="1:4" x14ac:dyDescent="0.3">
      <c r="A30" s="4">
        <v>29</v>
      </c>
      <c r="B30" s="9" t="s">
        <v>12</v>
      </c>
      <c r="C30" s="20">
        <v>-0.33342483497535891</v>
      </c>
      <c r="D30" s="25">
        <v>-77.736999999999995</v>
      </c>
    </row>
    <row r="31" spans="1:4" x14ac:dyDescent="0.3">
      <c r="A31" s="4">
        <v>30</v>
      </c>
      <c r="B31" s="9" t="s">
        <v>17</v>
      </c>
      <c r="C31" s="20">
        <v>-0.5957496057752123</v>
      </c>
      <c r="D31" s="25">
        <v>-0.8236</v>
      </c>
    </row>
  </sheetData>
  <conditionalFormatting sqref="C2:D19 C21:D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{D8BB5375-C954-4182-A64C-5D84CA54E079}</x14:id>
        </ext>
      </extLst>
    </cfRule>
  </conditionalFormatting>
  <conditionalFormatting sqref="C2:C19 C21:C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{A70E7C00-C00C-4E50-8D8C-1D73BEBE7A46}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{0FD2D8ED-520F-457E-BF21-3E327E3CC0C9}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{B3D10201-4310-40B1-B7E7-DC785631898F}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{C9533ECE-D7E4-43CB-9477-25998490CD78}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{A56C191B-9041-48D4-8FDF-917C71630096}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{5ACAC17D-6E3E-463B-80B6-22906EC63F32}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B5375-C954-4182-A64C-5D84CA54E0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A70E7C00-C00C-4E50-8D8C-1D73BEBE7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0FD2D8ED-520F-457E-BF21-3E327E3C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B3D10201-4310-40B1-B7E7-DC7856318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C9533ECE-D7E4-43CB-9477-25998490CD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A56C191B-9041-48D4-8FDF-917C71630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5ACAC17D-6E3E-463B-80B6-22906EC6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P43" sqref="P43"/>
    </sheetView>
  </sheetViews>
  <sheetFormatPr defaultColWidth="9.109375" defaultRowHeight="14.4" x14ac:dyDescent="0.3"/>
  <cols>
    <col min="1" max="1" width="9.109375" style="1"/>
    <col min="2" max="2" width="40.109375" style="1" customWidth="1"/>
    <col min="3" max="3" width="20.6640625" style="1" customWidth="1"/>
    <col min="4" max="4" width="21.44140625" style="1" customWidth="1"/>
    <col min="5" max="5" width="21" style="1" customWidth="1"/>
    <col min="6" max="6" width="19" style="1" hidden="1" customWidth="1"/>
    <col min="7" max="7" width="9.109375" style="1" hidden="1" customWidth="1"/>
    <col min="8" max="8" width="8.109375" style="20" hidden="1" customWidth="1"/>
    <col min="9" max="9" width="7.44140625" style="1" hidden="1" customWidth="1"/>
    <col min="10" max="10" width="9.109375" customWidth="1"/>
    <col min="11" max="16384" width="9.109375" style="1"/>
  </cols>
  <sheetData>
    <row r="1" spans="1:9" x14ac:dyDescent="0.3">
      <c r="A1" s="56" t="s">
        <v>38</v>
      </c>
      <c r="B1" s="56" t="s">
        <v>39</v>
      </c>
      <c r="C1" s="18" t="s">
        <v>52</v>
      </c>
      <c r="D1" s="18" t="s">
        <v>53</v>
      </c>
    </row>
    <row r="2" spans="1:9" x14ac:dyDescent="0.3">
      <c r="A2" s="4">
        <v>1</v>
      </c>
      <c r="B2" s="3" t="s">
        <v>25</v>
      </c>
      <c r="C2" s="5">
        <v>1161.5260000000001</v>
      </c>
      <c r="D2" s="46">
        <v>1298.7470000000001</v>
      </c>
      <c r="H2" s="20">
        <f>Table41113141516181924[[#This Row],[IQ/2019]]/Table41113141516181924[[#This Row],[IVQ/2018]]-1</f>
        <v>0.11813855221493097</v>
      </c>
      <c r="I2" s="19">
        <f>Table41113141516181924[[#This Row],[IQ/2019]]-Table41113141516181924[[#This Row],[IVQ/2018]]</f>
        <v>137.221</v>
      </c>
    </row>
    <row r="3" spans="1:9" x14ac:dyDescent="0.3">
      <c r="A3" s="4">
        <v>2</v>
      </c>
      <c r="B3" s="3" t="s">
        <v>18</v>
      </c>
      <c r="C3" s="5">
        <v>418.14800000000002</v>
      </c>
      <c r="D3" s="48">
        <v>454.267</v>
      </c>
      <c r="H3" s="20">
        <f>Table41113141516181924[[#This Row],[IQ/2019]]/Table41113141516181924[[#This Row],[IVQ/2018]]-1</f>
        <v>8.6378507131446236E-2</v>
      </c>
      <c r="I3" s="19">
        <f>Table41113141516181924[[#This Row],[IQ/2019]]-Table41113141516181924[[#This Row],[IVQ/2018]]</f>
        <v>36.118999999999971</v>
      </c>
    </row>
    <row r="4" spans="1:9" x14ac:dyDescent="0.3">
      <c r="A4" s="4">
        <v>3</v>
      </c>
      <c r="B4" s="3" t="s">
        <v>13</v>
      </c>
      <c r="C4" s="5">
        <v>371.887</v>
      </c>
      <c r="D4" s="48">
        <v>421.48099999999999</v>
      </c>
      <c r="H4" s="20">
        <f>Table41113141516181924[[#This Row],[IQ/2019]]/Table41113141516181924[[#This Row],[IVQ/2018]]-1</f>
        <v>0.13335771349899295</v>
      </c>
      <c r="I4" s="19">
        <f>Table41113141516181924[[#This Row],[IQ/2019]]-Table41113141516181924[[#This Row],[IVQ/2018]]</f>
        <v>49.593999999999994</v>
      </c>
    </row>
    <row r="5" spans="1:9" x14ac:dyDescent="0.3">
      <c r="A5" s="4">
        <v>4</v>
      </c>
      <c r="B5" s="3" t="s">
        <v>22</v>
      </c>
      <c r="C5" s="5">
        <v>282.47523000000001</v>
      </c>
      <c r="D5" s="46">
        <v>282.82472999999999</v>
      </c>
      <c r="H5" s="20">
        <f>Table41113141516181924[[#This Row],[IQ/2019]]/Table41113141516181924[[#This Row],[IVQ/2018]]-1</f>
        <v>1.2372766277595204E-3</v>
      </c>
      <c r="I5" s="19">
        <f>Table41113141516181924[[#This Row],[IQ/2019]]-Table41113141516181924[[#This Row],[IVQ/2018]]</f>
        <v>0.34949999999997772</v>
      </c>
    </row>
    <row r="6" spans="1:9" x14ac:dyDescent="0.3">
      <c r="A6" s="4">
        <v>5</v>
      </c>
      <c r="B6" s="3" t="s">
        <v>4</v>
      </c>
      <c r="C6" s="5">
        <v>142.52997999999999</v>
      </c>
      <c r="D6" s="46">
        <v>143.33033</v>
      </c>
      <c r="H6" s="20">
        <f>Table41113141516181924[[#This Row],[IQ/2019]]/Table41113141516181924[[#This Row],[IVQ/2018]]-1</f>
        <v>5.6153098456901418E-3</v>
      </c>
      <c r="I6" s="19">
        <f>Table41113141516181924[[#This Row],[IQ/2019]]-Table41113141516181924[[#This Row],[IVQ/2018]]</f>
        <v>0.80035000000000878</v>
      </c>
    </row>
    <row r="7" spans="1:9" x14ac:dyDescent="0.3">
      <c r="A7" s="4">
        <v>6</v>
      </c>
      <c r="B7" s="3" t="s">
        <v>34</v>
      </c>
      <c r="C7" s="5">
        <v>134.727</v>
      </c>
      <c r="D7" s="46">
        <v>137.30888999999999</v>
      </c>
      <c r="H7" s="20">
        <f>Table41113141516181924[[#This Row],[IQ/2019]]/Table41113141516181924[[#This Row],[IVQ/2018]]-1</f>
        <v>1.9163864704179412E-2</v>
      </c>
      <c r="I7" s="19">
        <f>Table41113141516181924[[#This Row],[IQ/2019]]-Table41113141516181924[[#This Row],[IVQ/2018]]</f>
        <v>2.5818899999999871</v>
      </c>
    </row>
    <row r="8" spans="1:9" x14ac:dyDescent="0.3">
      <c r="A8" s="4">
        <v>7</v>
      </c>
      <c r="B8" s="3" t="s">
        <v>12</v>
      </c>
      <c r="C8" s="5">
        <v>119.348</v>
      </c>
      <c r="D8" s="48">
        <v>120.91200000000001</v>
      </c>
      <c r="H8" s="20">
        <f>Table41113141516181924[[#This Row],[IQ/2019]]/Table41113141516181924[[#This Row],[IVQ/2018]]-1</f>
        <v>1.3104534638201049E-2</v>
      </c>
      <c r="I8" s="19">
        <f>Table41113141516181924[[#This Row],[IQ/2019]]-Table41113141516181924[[#This Row],[IVQ/2018]]</f>
        <v>1.5640000000000072</v>
      </c>
    </row>
    <row r="9" spans="1:9" x14ac:dyDescent="0.3">
      <c r="A9" s="4">
        <v>8</v>
      </c>
      <c r="B9" s="3" t="s">
        <v>0</v>
      </c>
      <c r="C9" s="5">
        <v>56.569000000000003</v>
      </c>
      <c r="D9" s="48">
        <v>97.727000000000004</v>
      </c>
      <c r="H9" s="20">
        <f>Table41113141516181924[[#This Row],[IQ/2019]]/Table41113141516181924[[#This Row],[IVQ/2018]]-1</f>
        <v>0.72757163817638637</v>
      </c>
      <c r="I9" s="19">
        <f>Table41113141516181924[[#This Row],[IQ/2019]]-Table41113141516181924[[#This Row],[IVQ/2018]]</f>
        <v>41.158000000000001</v>
      </c>
    </row>
    <row r="10" spans="1:9" x14ac:dyDescent="0.3">
      <c r="A10" s="4">
        <v>9</v>
      </c>
      <c r="B10" s="3" t="s">
        <v>6</v>
      </c>
      <c r="C10" s="5">
        <v>92.029529999999994</v>
      </c>
      <c r="D10" s="46">
        <v>95.666669999999996</v>
      </c>
      <c r="H10" s="20">
        <f>Table41113141516181924[[#This Row],[IQ/2019]]/Table41113141516181924[[#This Row],[IVQ/2018]]-1</f>
        <v>3.9521444910128434E-2</v>
      </c>
      <c r="I10" s="19">
        <f>Table41113141516181924[[#This Row],[IQ/2019]]-Table41113141516181924[[#This Row],[IVQ/2018]]</f>
        <v>3.6371400000000023</v>
      </c>
    </row>
    <row r="11" spans="1:9" x14ac:dyDescent="0.3">
      <c r="A11" s="4">
        <v>10</v>
      </c>
      <c r="B11" s="3" t="s">
        <v>19</v>
      </c>
      <c r="C11" s="5">
        <v>89.811000000000007</v>
      </c>
      <c r="D11" s="48">
        <v>93.222999999999999</v>
      </c>
      <c r="H11" s="20">
        <f>Table41113141516181924[[#This Row],[IQ/2019]]/Table41113141516181924[[#This Row],[IVQ/2018]]-1</f>
        <v>3.7990891984277964E-2</v>
      </c>
      <c r="I11" s="19">
        <f>Table41113141516181924[[#This Row],[IQ/2019]]-Table41113141516181924[[#This Row],[IVQ/2018]]</f>
        <v>3.4119999999999919</v>
      </c>
    </row>
    <row r="12" spans="1:9" x14ac:dyDescent="0.3">
      <c r="A12" s="4">
        <v>11</v>
      </c>
      <c r="B12" s="3" t="s">
        <v>1</v>
      </c>
      <c r="C12" s="5">
        <v>87.588380000000001</v>
      </c>
      <c r="D12" s="46">
        <v>88.050380000000004</v>
      </c>
      <c r="H12" s="20">
        <f>Table41113141516181924[[#This Row],[IQ/2019]]/Table41113141516181924[[#This Row],[IVQ/2018]]-1</f>
        <v>5.2746722795877776E-3</v>
      </c>
      <c r="I12" s="19">
        <f>Table41113141516181924[[#This Row],[IQ/2019]]-Table41113141516181924[[#This Row],[IVQ/2018]]</f>
        <v>0.4620000000000033</v>
      </c>
    </row>
    <row r="13" spans="1:9" x14ac:dyDescent="0.3">
      <c r="A13" s="4">
        <v>12</v>
      </c>
      <c r="B13" s="3" t="s">
        <v>23</v>
      </c>
      <c r="C13" s="5">
        <v>78.762</v>
      </c>
      <c r="D13" s="48">
        <v>80.028999999999996</v>
      </c>
      <c r="H13" s="20">
        <f>Table41113141516181924[[#This Row],[IQ/2019]]/Table41113141516181924[[#This Row],[IVQ/2018]]-1</f>
        <v>1.6086437622203631E-2</v>
      </c>
      <c r="I13" s="19">
        <f>Table41113141516181924[[#This Row],[IQ/2019]]-Table41113141516181924[[#This Row],[IVQ/2018]]</f>
        <v>1.2669999999999959</v>
      </c>
    </row>
    <row r="14" spans="1:9" x14ac:dyDescent="0.3">
      <c r="A14" s="4">
        <v>13</v>
      </c>
      <c r="B14" s="3" t="s">
        <v>15</v>
      </c>
      <c r="C14" s="5">
        <v>78.183920000000001</v>
      </c>
      <c r="D14" s="46">
        <v>79.345089999999999</v>
      </c>
      <c r="H14" s="20">
        <f>Table41113141516181924[[#This Row],[IQ/2019]]/Table41113141516181924[[#This Row],[IVQ/2018]]-1</f>
        <v>1.4851775147626256E-2</v>
      </c>
      <c r="I14" s="19">
        <f>Table41113141516181924[[#This Row],[IQ/2019]]-Table41113141516181924[[#This Row],[IVQ/2018]]</f>
        <v>1.1611699999999985</v>
      </c>
    </row>
    <row r="15" spans="1:9" x14ac:dyDescent="0.3">
      <c r="A15" s="4">
        <v>14</v>
      </c>
      <c r="B15" s="3" t="s">
        <v>27</v>
      </c>
      <c r="C15" s="5">
        <v>65.672600000000003</v>
      </c>
      <c r="D15" s="46">
        <v>69.078400000000002</v>
      </c>
      <c r="H15" s="20">
        <f>Table41113141516181924[[#This Row],[IQ/2019]]/Table41113141516181924[[#This Row],[IVQ/2018]]-1</f>
        <v>5.1860288765786633E-2</v>
      </c>
      <c r="I15" s="19">
        <f>Table41113141516181924[[#This Row],[IQ/2019]]-Table41113141516181924[[#This Row],[IVQ/2018]]</f>
        <v>3.4057999999999993</v>
      </c>
    </row>
    <row r="16" spans="1:9" x14ac:dyDescent="0.3">
      <c r="A16" s="4">
        <v>15</v>
      </c>
      <c r="B16" s="3" t="s">
        <v>28</v>
      </c>
      <c r="C16" s="5">
        <v>67.432469999999995</v>
      </c>
      <c r="D16" s="46">
        <v>68.81456</v>
      </c>
      <c r="H16" s="20">
        <f>Table41113141516181924[[#This Row],[IQ/2019]]/Table41113141516181924[[#This Row],[IVQ/2018]]-1</f>
        <v>2.0495912429131069E-2</v>
      </c>
      <c r="I16" s="19">
        <f>Table41113141516181924[[#This Row],[IQ/2019]]-Table41113141516181924[[#This Row],[IVQ/2018]]</f>
        <v>1.3820900000000051</v>
      </c>
    </row>
    <row r="17" spans="1:9" x14ac:dyDescent="0.3">
      <c r="A17" s="4">
        <v>16</v>
      </c>
      <c r="B17" s="3" t="s">
        <v>14</v>
      </c>
      <c r="C17" s="5">
        <v>79.986999999999995</v>
      </c>
      <c r="D17" s="48">
        <v>66.722999999999999</v>
      </c>
      <c r="H17" s="20">
        <f>Table41113141516181924[[#This Row],[IQ/2019]]/Table41113141516181924[[#This Row],[IVQ/2018]]-1</f>
        <v>-0.16582694687886779</v>
      </c>
      <c r="I17" s="19">
        <f>Table41113141516181924[[#This Row],[IQ/2019]]-Table41113141516181924[[#This Row],[IVQ/2018]]</f>
        <v>-13.263999999999996</v>
      </c>
    </row>
    <row r="18" spans="1:9" x14ac:dyDescent="0.3">
      <c r="A18" s="4">
        <v>17</v>
      </c>
      <c r="B18" s="3" t="s">
        <v>7</v>
      </c>
      <c r="C18" s="5">
        <v>64.214200000000005</v>
      </c>
      <c r="D18" s="46">
        <v>64.043599999999998</v>
      </c>
      <c r="H18" s="20">
        <f>Table41113141516181924[[#This Row],[IQ/2019]]/Table41113141516181924[[#This Row],[IVQ/2018]]-1</f>
        <v>-2.6567332459176418E-3</v>
      </c>
      <c r="I18" s="19">
        <f>Table41113141516181924[[#This Row],[IQ/2019]]-Table41113141516181924[[#This Row],[IVQ/2018]]</f>
        <v>-0.17060000000000741</v>
      </c>
    </row>
    <row r="19" spans="1:9" x14ac:dyDescent="0.3">
      <c r="A19" s="4">
        <v>18</v>
      </c>
      <c r="B19" s="3" t="s">
        <v>21</v>
      </c>
      <c r="C19" s="5">
        <v>55.235999999999997</v>
      </c>
      <c r="D19" s="48">
        <v>62.692999999999998</v>
      </c>
      <c r="H19" s="20">
        <f>Table41113141516181924[[#This Row],[IQ/2019]]/Table41113141516181924[[#This Row],[IVQ/2018]]-1</f>
        <v>0.13500253457889788</v>
      </c>
      <c r="I19" s="19">
        <f>Table41113141516181924[[#This Row],[IQ/2019]]-Table41113141516181924[[#This Row],[IVQ/2018]]</f>
        <v>7.4570000000000007</v>
      </c>
    </row>
    <row r="20" spans="1:9" x14ac:dyDescent="0.3">
      <c r="A20" s="4">
        <v>19</v>
      </c>
      <c r="B20" s="3" t="s">
        <v>24</v>
      </c>
      <c r="C20" s="5">
        <v>61.34384</v>
      </c>
      <c r="D20" s="46">
        <v>62.552039999999998</v>
      </c>
      <c r="H20" s="20">
        <f>Table41113141516181924[[#This Row],[IQ/2019]]/Table41113141516181924[[#This Row],[IVQ/2018]]-1</f>
        <v>1.9695539111995508E-2</v>
      </c>
      <c r="I20" s="19">
        <f>Table41113141516181924[[#This Row],[IQ/2019]]-Table41113141516181924[[#This Row],[IVQ/2018]]</f>
        <v>1.2081999999999979</v>
      </c>
    </row>
    <row r="21" spans="1:9" x14ac:dyDescent="0.3">
      <c r="A21" s="4">
        <v>20</v>
      </c>
      <c r="B21" s="3" t="s">
        <v>9</v>
      </c>
      <c r="C21" s="5">
        <v>70.671342289999998</v>
      </c>
      <c r="D21" s="46">
        <v>61.72834847</v>
      </c>
      <c r="H21" s="20">
        <f>Table41113141516181924[[#This Row],[IQ/2019]]/Table41113141516181924[[#This Row],[IVQ/2018]]-1</f>
        <v>-0.12654342665945706</v>
      </c>
      <c r="I21" s="19">
        <f>Table41113141516181924[[#This Row],[IQ/2019]]-Table41113141516181924[[#This Row],[IVQ/2018]]</f>
        <v>-8.9429938199999981</v>
      </c>
    </row>
    <row r="22" spans="1:9" x14ac:dyDescent="0.3">
      <c r="A22" s="4">
        <v>21</v>
      </c>
      <c r="B22" s="3" t="s">
        <v>20</v>
      </c>
      <c r="C22" s="5">
        <v>59.133000000000003</v>
      </c>
      <c r="D22" s="48">
        <v>59.164999999999999</v>
      </c>
      <c r="H22" s="20">
        <f>Table41113141516181924[[#This Row],[IQ/2019]]/Table41113141516181924[[#This Row],[IVQ/2018]]-1</f>
        <v>5.4115299409795981E-4</v>
      </c>
      <c r="I22" s="19">
        <f>Table41113141516181924[[#This Row],[IQ/2019]]-Table41113141516181924[[#This Row],[IVQ/2018]]</f>
        <v>3.1999999999996476E-2</v>
      </c>
    </row>
    <row r="23" spans="1:9" x14ac:dyDescent="0.3">
      <c r="A23" s="4">
        <v>22</v>
      </c>
      <c r="B23" s="3" t="s">
        <v>10</v>
      </c>
      <c r="C23" s="5">
        <v>56.767000000000003</v>
      </c>
      <c r="D23" s="48">
        <v>57.518000000000001</v>
      </c>
      <c r="H23" s="20">
        <f>Table41113141516181924[[#This Row],[IQ/2019]]/Table41113141516181924[[#This Row],[IVQ/2018]]-1</f>
        <v>1.3229517149047743E-2</v>
      </c>
      <c r="I23" s="19">
        <f>Table41113141516181924[[#This Row],[IQ/2019]]-Table41113141516181924[[#This Row],[IVQ/2018]]</f>
        <v>0.75099999999999767</v>
      </c>
    </row>
    <row r="24" spans="1:9" x14ac:dyDescent="0.3">
      <c r="A24" s="4">
        <v>23</v>
      </c>
      <c r="B24" s="3" t="s">
        <v>16</v>
      </c>
      <c r="C24" s="5">
        <v>58.103000000000002</v>
      </c>
      <c r="D24" s="48">
        <v>57.505000000000003</v>
      </c>
      <c r="H24" s="20">
        <f>Table41113141516181924[[#This Row],[IQ/2019]]/Table41113141516181924[[#This Row],[IVQ/2018]]-1</f>
        <v>-1.0292067535239147E-2</v>
      </c>
      <c r="I24" s="19">
        <f>Table41113141516181924[[#This Row],[IQ/2019]]-Table41113141516181924[[#This Row],[IVQ/2018]]</f>
        <v>-0.59799999999999898</v>
      </c>
    </row>
    <row r="25" spans="1:9" x14ac:dyDescent="0.3">
      <c r="A25" s="4">
        <v>24</v>
      </c>
      <c r="B25" s="3" t="s">
        <v>11</v>
      </c>
      <c r="C25" s="5">
        <v>54.96987</v>
      </c>
      <c r="D25" s="48">
        <v>56.670850000000002</v>
      </c>
      <c r="H25" s="20">
        <f>Table41113141516181924[[#This Row],[IQ/2019]]/Table41113141516181924[[#This Row],[IVQ/2018]]-1</f>
        <v>3.0943860700416437E-2</v>
      </c>
      <c r="I25" s="19">
        <f>Table41113141516181924[[#This Row],[IQ/2019]]-Table41113141516181924[[#This Row],[IVQ/2018]]</f>
        <v>1.7009800000000013</v>
      </c>
    </row>
    <row r="26" spans="1:9" x14ac:dyDescent="0.3">
      <c r="A26" s="4">
        <v>25</v>
      </c>
      <c r="B26" s="3" t="s">
        <v>5</v>
      </c>
      <c r="C26" s="5">
        <v>53.468057000000002</v>
      </c>
      <c r="D26" s="46">
        <v>53.858694</v>
      </c>
      <c r="H26" s="20">
        <f>Table41113141516181924[[#This Row],[IQ/2019]]/Table41113141516181924[[#This Row],[IVQ/2018]]-1</f>
        <v>7.3059883212138743E-3</v>
      </c>
      <c r="I26" s="19">
        <f>Table41113141516181924[[#This Row],[IQ/2019]]-Table41113141516181924[[#This Row],[IVQ/2018]]</f>
        <v>0.39063699999999812</v>
      </c>
    </row>
    <row r="27" spans="1:9" x14ac:dyDescent="0.3">
      <c r="A27" s="4">
        <v>26</v>
      </c>
      <c r="B27" s="3" t="s">
        <v>8</v>
      </c>
      <c r="C27" s="5">
        <v>55.405999999999999</v>
      </c>
      <c r="D27" s="48">
        <v>52.887999999999998</v>
      </c>
      <c r="H27" s="20">
        <f>Table41113141516181924[[#This Row],[IQ/2019]]/Table41113141516181924[[#This Row],[IVQ/2018]]-1</f>
        <v>-4.5446341551456548E-2</v>
      </c>
      <c r="I27" s="19">
        <f>Table41113141516181924[[#This Row],[IQ/2019]]-Table41113141516181924[[#This Row],[IVQ/2018]]</f>
        <v>-2.5180000000000007</v>
      </c>
    </row>
    <row r="28" spans="1:9" x14ac:dyDescent="0.3">
      <c r="A28" s="4">
        <v>27</v>
      </c>
      <c r="B28" s="3" t="s">
        <v>2</v>
      </c>
      <c r="C28" s="5">
        <v>52.054110000000001</v>
      </c>
      <c r="D28" s="48">
        <v>51.45317</v>
      </c>
      <c r="H28" s="20">
        <f>Table41113141516181924[[#This Row],[IQ/2019]]/Table41113141516181924[[#This Row],[IVQ/2018]]-1</f>
        <v>-1.1544525494720848E-2</v>
      </c>
      <c r="I28" s="19">
        <f>Table41113141516181924[[#This Row],[IQ/2019]]-Table41113141516181924[[#This Row],[IVQ/2018]]</f>
        <v>-0.60094000000000136</v>
      </c>
    </row>
    <row r="29" spans="1:9" x14ac:dyDescent="0.3">
      <c r="A29" s="4">
        <v>28</v>
      </c>
      <c r="B29" s="3" t="s">
        <v>26</v>
      </c>
      <c r="C29" s="5">
        <v>39.945590000000003</v>
      </c>
      <c r="D29" s="46">
        <v>32.100099999999998</v>
      </c>
      <c r="H29" s="20">
        <f>Table41113141516181924[[#This Row],[IQ/2019]]/Table41113141516181924[[#This Row],[IVQ/2018]]-1</f>
        <v>-0.19640440909747492</v>
      </c>
      <c r="I29" s="19">
        <f>Table41113141516181924[[#This Row],[IQ/2019]]-Table41113141516181924[[#This Row],[IVQ/2018]]</f>
        <v>-7.8454900000000052</v>
      </c>
    </row>
    <row r="30" spans="1:9" x14ac:dyDescent="0.3">
      <c r="A30" s="4">
        <v>29</v>
      </c>
      <c r="B30" s="3" t="s">
        <v>3</v>
      </c>
      <c r="C30" s="5">
        <v>26.401199999999999</v>
      </c>
      <c r="D30" s="48">
        <v>17.828610000000001</v>
      </c>
      <c r="H30" s="20">
        <f>Table41113141516181924[[#This Row],[IQ/2019]]/Table41113141516181924[[#This Row],[IVQ/2018]]-1</f>
        <v>-0.32470455888368699</v>
      </c>
      <c r="I30" s="19">
        <f>Table41113141516181924[[#This Row],[IQ/2019]]-Table41113141516181924[[#This Row],[IVQ/2018]]</f>
        <v>-8.5725899999999982</v>
      </c>
    </row>
    <row r="31" spans="1:9" x14ac:dyDescent="0.3">
      <c r="A31" s="4">
        <v>30</v>
      </c>
      <c r="B31" s="3" t="s">
        <v>17</v>
      </c>
      <c r="C31" s="19">
        <v>10.139810000000001</v>
      </c>
      <c r="D31" s="48">
        <v>10.02338</v>
      </c>
      <c r="H31" s="20">
        <f>Table41113141516181924[[#This Row],[IQ/2019]]/Table41113141516181924[[#This Row],[IVQ/2018]]-1</f>
        <v>-1.1482463675354992E-2</v>
      </c>
      <c r="I31" s="19">
        <f>Table41113141516181924[[#This Row],[IQ/2019]]-Table41113141516181924[[#This Row],[IVQ/2018]]</f>
        <v>-0.11643000000000114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2019-th year 1-st Quarter</vt:lpstr>
      <vt:lpstr>2018-th year 4-th Quarter</vt:lpstr>
      <vt:lpstr>Assets</vt:lpstr>
      <vt:lpstr>Dynamics  - Assets</vt:lpstr>
      <vt:lpstr>Credit Portfolio</vt:lpstr>
      <vt:lpstr>Dynamics - Credit Portfolio</vt:lpstr>
      <vt:lpstr>Deposit Portfolio</vt:lpstr>
      <vt:lpstr>Dynamics - Deposit</vt:lpstr>
      <vt:lpstr>Balance Capital</vt:lpstr>
      <vt:lpstr>Dynamics  - Balance Capital</vt:lpstr>
      <vt:lpstr>Pure Profit</vt:lpstr>
      <vt:lpstr>Pure Operating Profit</vt:lpstr>
      <vt:lpstr>Interest Incomes</vt:lpstr>
      <vt:lpstr>Interest Expenses</vt:lpstr>
      <vt:lpstr>Non-Interest Incomes</vt:lpstr>
      <vt:lpstr>Non-Interest Expenses</vt:lpstr>
      <vt:lpstr>Reserve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2019-06-11T07:34:29Z</dcterms:modified>
</cp:coreProperties>
</file>