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Диск\Assosasiya\Bank hesabatları\Rüblük Hesabatlar\2019 II Rüb Bank Sektoru\"/>
    </mc:Choice>
  </mc:AlternateContent>
  <bookViews>
    <workbookView xWindow="0" yWindow="0" windowWidth="20490" windowHeight="7650" tabRatio="736" firstSheet="8" activeTab="13"/>
  </bookViews>
  <sheets>
    <sheet name="2019-ci il 2-ci Rüb" sheetId="22" r:id="rId1"/>
    <sheet name="2019-ci il 1-ci Rüb" sheetId="27" r:id="rId2"/>
    <sheet name="Aktivlər" sheetId="6" r:id="rId3"/>
    <sheet name="Dinamika  - Aktivlər" sheetId="23" r:id="rId4"/>
    <sheet name="Kredit Portfeli" sheetId="9" r:id="rId5"/>
    <sheet name="Dinamika - Kredit Portfeli" sheetId="24" r:id="rId6"/>
    <sheet name="Depozit Portfeli" sheetId="11" r:id="rId7"/>
    <sheet name="Dinamika - Depozit" sheetId="25" r:id="rId8"/>
    <sheet name="Balans Kapitalı" sheetId="13" r:id="rId9"/>
    <sheet name="Dinamika  - Balans Kapitalı" sheetId="26" r:id="rId10"/>
    <sheet name="Xalis Mənfəət" sheetId="15" r:id="rId11"/>
    <sheet name="Xalis Əməliyyat Mənfəəti" sheetId="16" r:id="rId12"/>
    <sheet name="Faiz Gəlirləri" sheetId="17" r:id="rId13"/>
    <sheet name="Faiz Xərcləri" sheetId="18" r:id="rId14"/>
    <sheet name="Qeyri-Faiz Gəlirləri" sheetId="19" r:id="rId15"/>
    <sheet name="Qeyri-Faiz Xərcləri" sheetId="20" r:id="rId16"/>
    <sheet name="Ehtiyat ayırmaları" sheetId="21" r:id="rId17"/>
  </sheets>
  <calcPr calcId="162913"/>
</workbook>
</file>

<file path=xl/calcChain.xml><?xml version="1.0" encoding="utf-8"?>
<calcChain xmlns="http://schemas.openxmlformats.org/spreadsheetml/2006/main">
  <c r="I3" i="13" l="1"/>
  <c r="H3" i="13" s="1"/>
  <c r="I4" i="13"/>
  <c r="H4" i="13" s="1"/>
  <c r="I5" i="13"/>
  <c r="H5" i="13" s="1"/>
  <c r="I6" i="13"/>
  <c r="H6" i="13" s="1"/>
  <c r="I7" i="13"/>
  <c r="H7" i="13" s="1"/>
  <c r="H8" i="13"/>
  <c r="I8" i="13"/>
  <c r="I9" i="13"/>
  <c r="H9" i="13" s="1"/>
  <c r="H10" i="13"/>
  <c r="I10" i="13"/>
  <c r="I11" i="13"/>
  <c r="H11" i="13" s="1"/>
  <c r="I12" i="13"/>
  <c r="H12" i="13" s="1"/>
  <c r="I13" i="13"/>
  <c r="H13" i="13" s="1"/>
  <c r="H14" i="13"/>
  <c r="I14" i="13"/>
  <c r="I15" i="13"/>
  <c r="H15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 s="1"/>
  <c r="H24" i="13"/>
  <c r="I24" i="13"/>
  <c r="I25" i="13"/>
  <c r="H25" i="13" s="1"/>
  <c r="I26" i="13"/>
  <c r="H26" i="13" s="1"/>
  <c r="I27" i="13"/>
  <c r="H27" i="13" s="1"/>
  <c r="I28" i="13"/>
  <c r="H28" i="13" s="1"/>
  <c r="I29" i="13"/>
  <c r="H29" i="13" s="1"/>
  <c r="H30" i="13"/>
  <c r="I30" i="13"/>
  <c r="I31" i="13"/>
  <c r="H31" i="13" s="1"/>
  <c r="I2" i="13"/>
  <c r="H2" i="13" s="1"/>
  <c r="I3" i="11"/>
  <c r="H3" i="11" s="1"/>
  <c r="I4" i="11"/>
  <c r="H4" i="11" s="1"/>
  <c r="I5" i="11"/>
  <c r="H5" i="11" s="1"/>
  <c r="I6" i="11"/>
  <c r="H6" i="11" s="1"/>
  <c r="I7" i="11"/>
  <c r="H7" i="11" s="1"/>
  <c r="I8" i="11"/>
  <c r="H8" i="11" s="1"/>
  <c r="I9" i="11"/>
  <c r="H9" i="11" s="1"/>
  <c r="I10" i="11"/>
  <c r="H10" i="11" s="1"/>
  <c r="I11" i="11"/>
  <c r="H11" i="11" s="1"/>
  <c r="I12" i="11"/>
  <c r="H12" i="11" s="1"/>
  <c r="I13" i="11"/>
  <c r="H13" i="11" s="1"/>
  <c r="I14" i="11"/>
  <c r="H14" i="11" s="1"/>
  <c r="I15" i="11"/>
  <c r="H15" i="11" s="1"/>
  <c r="H16" i="11"/>
  <c r="I16" i="11"/>
  <c r="I17" i="11"/>
  <c r="H17" i="11" s="1"/>
  <c r="I18" i="11"/>
  <c r="H18" i="11" s="1"/>
  <c r="I19" i="11"/>
  <c r="H19" i="11" s="1"/>
  <c r="I20" i="11"/>
  <c r="H20" i="11" s="1"/>
  <c r="I21" i="11"/>
  <c r="H21" i="11" s="1"/>
  <c r="I22" i="11"/>
  <c r="H22" i="11" s="1"/>
  <c r="I24" i="11"/>
  <c r="H24" i="11" s="1"/>
  <c r="I25" i="11"/>
  <c r="H25" i="11" s="1"/>
  <c r="H26" i="11"/>
  <c r="I26" i="11"/>
  <c r="I27" i="11"/>
  <c r="H27" i="11" s="1"/>
  <c r="I28" i="11"/>
  <c r="H28" i="11" s="1"/>
  <c r="I30" i="11"/>
  <c r="H30" i="11" s="1"/>
  <c r="I31" i="11"/>
  <c r="H31" i="11" s="1"/>
  <c r="I3" i="9"/>
  <c r="H3" i="9" s="1"/>
  <c r="I4" i="9"/>
  <c r="H4" i="9" s="1"/>
  <c r="I5" i="9"/>
  <c r="H5" i="9" s="1"/>
  <c r="I6" i="9"/>
  <c r="H6" i="9" s="1"/>
  <c r="I7" i="9"/>
  <c r="H7" i="9" s="1"/>
  <c r="I8" i="9"/>
  <c r="H8" i="9" s="1"/>
  <c r="I9" i="9"/>
  <c r="H9" i="9" s="1"/>
  <c r="I10" i="9"/>
  <c r="H10" i="9" s="1"/>
  <c r="I11" i="9"/>
  <c r="H11" i="9" s="1"/>
  <c r="I12" i="9"/>
  <c r="H12" i="9" s="1"/>
  <c r="I13" i="9"/>
  <c r="H13" i="9" s="1"/>
  <c r="I14" i="9"/>
  <c r="H14" i="9" s="1"/>
  <c r="I15" i="9"/>
  <c r="H15" i="9" s="1"/>
  <c r="I16" i="9"/>
  <c r="H16" i="9" s="1"/>
  <c r="I17" i="9"/>
  <c r="H17" i="9" s="1"/>
  <c r="I18" i="9"/>
  <c r="H18" i="9" s="1"/>
  <c r="I19" i="9"/>
  <c r="H19" i="9" s="1"/>
  <c r="I20" i="9"/>
  <c r="H20" i="9" s="1"/>
  <c r="I21" i="9"/>
  <c r="H21" i="9" s="1"/>
  <c r="I22" i="9"/>
  <c r="H22" i="9" s="1"/>
  <c r="I23" i="9"/>
  <c r="H23" i="9" s="1"/>
  <c r="I24" i="9"/>
  <c r="H24" i="9" s="1"/>
  <c r="I25" i="9"/>
  <c r="H25" i="9" s="1"/>
  <c r="I26" i="9"/>
  <c r="H26" i="9" s="1"/>
  <c r="I27" i="9"/>
  <c r="H27" i="9" s="1"/>
  <c r="I28" i="9"/>
  <c r="H28" i="9" s="1"/>
  <c r="I29" i="9"/>
  <c r="H29" i="9" s="1"/>
  <c r="I30" i="9"/>
  <c r="H30" i="9" s="1"/>
  <c r="I31" i="9"/>
  <c r="H31" i="9" s="1"/>
  <c r="I2" i="9"/>
  <c r="H2" i="9" s="1"/>
  <c r="I4" i="6"/>
  <c r="H4" i="6" s="1"/>
  <c r="H5" i="6"/>
  <c r="I5" i="6"/>
  <c r="I6" i="6"/>
  <c r="H6" i="6" s="1"/>
  <c r="I7" i="6"/>
  <c r="H7" i="6" s="1"/>
  <c r="I8" i="6"/>
  <c r="H8" i="6" s="1"/>
  <c r="I9" i="6"/>
  <c r="H9" i="6" s="1"/>
  <c r="H10" i="6"/>
  <c r="I10" i="6"/>
  <c r="I11" i="6"/>
  <c r="H11" i="6" s="1"/>
  <c r="I12" i="6"/>
  <c r="H12" i="6" s="1"/>
  <c r="I13" i="6"/>
  <c r="H13" i="6" s="1"/>
  <c r="I14" i="6"/>
  <c r="H14" i="6" s="1"/>
  <c r="I15" i="6"/>
  <c r="H15" i="6" s="1"/>
  <c r="I16" i="6"/>
  <c r="H16" i="6" s="1"/>
  <c r="I17" i="6"/>
  <c r="H17" i="6" s="1"/>
  <c r="I18" i="6"/>
  <c r="H18" i="6" s="1"/>
  <c r="I19" i="6"/>
  <c r="H19" i="6" s="1"/>
  <c r="I20" i="6"/>
  <c r="H20" i="6" s="1"/>
  <c r="H21" i="6"/>
  <c r="I21" i="6"/>
  <c r="I22" i="6"/>
  <c r="H22" i="6" s="1"/>
  <c r="I23" i="6"/>
  <c r="H23" i="6" s="1"/>
  <c r="I24" i="6"/>
  <c r="H24" i="6" s="1"/>
  <c r="I25" i="6"/>
  <c r="H25" i="6" s="1"/>
  <c r="H26" i="6"/>
  <c r="I26" i="6"/>
  <c r="I27" i="6"/>
  <c r="H27" i="6" s="1"/>
  <c r="I28" i="6"/>
  <c r="H28" i="6" s="1"/>
  <c r="I29" i="6"/>
  <c r="H29" i="6" s="1"/>
  <c r="I30" i="6"/>
  <c r="H30" i="6" s="1"/>
  <c r="I31" i="6"/>
  <c r="H31" i="6" s="1"/>
  <c r="I32" i="6"/>
  <c r="H32" i="6" s="1"/>
  <c r="I3" i="6"/>
  <c r="H3" i="6" s="1"/>
  <c r="C11" i="11"/>
  <c r="C23" i="11"/>
  <c r="I23" i="11" s="1"/>
  <c r="H23" i="11" s="1"/>
  <c r="C29" i="11"/>
  <c r="C2" i="11"/>
  <c r="N30" i="22"/>
  <c r="N29" i="22"/>
  <c r="P28" i="22"/>
  <c r="O28" i="22"/>
  <c r="D11" i="21" l="1"/>
  <c r="D7" i="20"/>
  <c r="D16" i="20"/>
  <c r="D15" i="20"/>
  <c r="D10" i="20"/>
  <c r="D30" i="20"/>
  <c r="D17" i="20"/>
  <c r="D23" i="20"/>
  <c r="D10" i="19"/>
  <c r="D9" i="19"/>
  <c r="D18" i="19"/>
  <c r="D30" i="19"/>
  <c r="D22" i="19"/>
  <c r="D23" i="17"/>
  <c r="D29" i="17"/>
  <c r="D6" i="17"/>
  <c r="D27" i="17"/>
  <c r="D29" i="11"/>
  <c r="I29" i="11" s="1"/>
  <c r="H29" i="11" s="1"/>
  <c r="D2" i="11"/>
  <c r="I2" i="11" s="1"/>
  <c r="H2" i="11" s="1"/>
  <c r="I31" i="27" l="1"/>
  <c r="N29" i="27"/>
  <c r="I29" i="27"/>
  <c r="H28" i="27"/>
  <c r="L28" i="27"/>
  <c r="K28" i="27"/>
  <c r="L25" i="27" l="1"/>
  <c r="H25" i="27"/>
  <c r="H24" i="27"/>
  <c r="H21" i="27"/>
  <c r="I20" i="27"/>
  <c r="H19" i="27"/>
  <c r="L19" i="27"/>
  <c r="K19" i="27"/>
  <c r="I17" i="27"/>
  <c r="H16" i="27"/>
  <c r="L16" i="27"/>
  <c r="O16" i="27" s="1"/>
  <c r="H13" i="27" l="1"/>
  <c r="K13" i="27"/>
  <c r="H12" i="27"/>
  <c r="K12" i="27"/>
  <c r="L12" i="27"/>
  <c r="E10" i="27"/>
  <c r="E8" i="27"/>
  <c r="H7" i="27"/>
  <c r="L7" i="27"/>
  <c r="L5" i="27"/>
  <c r="K5" i="27"/>
  <c r="H3" i="27" l="1"/>
  <c r="M3" i="27"/>
  <c r="O5" i="22" l="1"/>
  <c r="P31" i="22" l="1"/>
  <c r="O31" i="22"/>
  <c r="P30" i="22"/>
  <c r="O30" i="22"/>
  <c r="P29" i="22"/>
  <c r="O29" i="22"/>
  <c r="P27" i="22"/>
  <c r="O27" i="22"/>
  <c r="P26" i="22"/>
  <c r="O26" i="22"/>
  <c r="P25" i="22"/>
  <c r="O25" i="22"/>
  <c r="Q25" i="22" s="1"/>
  <c r="P24" i="22"/>
  <c r="O24" i="22"/>
  <c r="P23" i="22"/>
  <c r="O23" i="22"/>
  <c r="P22" i="22"/>
  <c r="O22" i="22"/>
  <c r="Q22" i="22" s="1"/>
  <c r="S22" i="22" s="1"/>
  <c r="P21" i="22"/>
  <c r="O21" i="22"/>
  <c r="Q21" i="22" s="1"/>
  <c r="S21" i="22" s="1"/>
  <c r="P20" i="22"/>
  <c r="O20" i="22"/>
  <c r="Q20" i="22" s="1"/>
  <c r="S20" i="22" s="1"/>
  <c r="P19" i="22"/>
  <c r="O19" i="22"/>
  <c r="Q19" i="22" s="1"/>
  <c r="S19" i="22" s="1"/>
  <c r="P18" i="22"/>
  <c r="O18" i="22"/>
  <c r="Q18" i="22" s="1"/>
  <c r="S18" i="22" s="1"/>
  <c r="P17" i="22"/>
  <c r="O17" i="22"/>
  <c r="Q17" i="22" s="1"/>
  <c r="O16" i="22"/>
  <c r="Q16" i="22" s="1"/>
  <c r="S16" i="22" s="1"/>
  <c r="P15" i="22"/>
  <c r="O15" i="22"/>
  <c r="Q15" i="22" s="1"/>
  <c r="S15" i="22" s="1"/>
  <c r="P14" i="22"/>
  <c r="O14" i="22"/>
  <c r="Q14" i="22" s="1"/>
  <c r="S14" i="22" s="1"/>
  <c r="O13" i="22"/>
  <c r="Q13" i="22" s="1"/>
  <c r="P13" i="22"/>
  <c r="P12" i="22"/>
  <c r="O12" i="22"/>
  <c r="Q12" i="22" s="1"/>
  <c r="S12" i="22" s="1"/>
  <c r="P11" i="22"/>
  <c r="O11" i="22"/>
  <c r="Q11" i="22" s="1"/>
  <c r="S11" i="22" s="1"/>
  <c r="P10" i="22"/>
  <c r="O10" i="22"/>
  <c r="Q10" i="22" s="1"/>
  <c r="S10" i="22" s="1"/>
  <c r="P9" i="22"/>
  <c r="O9" i="22"/>
  <c r="Q9" i="22" s="1"/>
  <c r="S9" i="22" s="1"/>
  <c r="P8" i="22"/>
  <c r="O8" i="22"/>
  <c r="Q8" i="22" s="1"/>
  <c r="S8" i="22" s="1"/>
  <c r="P7" i="22"/>
  <c r="O7" i="22"/>
  <c r="Q7" i="22" s="1"/>
  <c r="S7" i="22" s="1"/>
  <c r="P6" i="22"/>
  <c r="O6" i="22"/>
  <c r="Q6" i="22" s="1"/>
  <c r="S6" i="22" s="1"/>
  <c r="Q5" i="22"/>
  <c r="S5" i="22" s="1"/>
  <c r="P5" i="22"/>
  <c r="P4" i="22"/>
  <c r="O4" i="22"/>
  <c r="Q4" i="22" s="1"/>
  <c r="S4" i="22" s="1"/>
  <c r="P3" i="22"/>
  <c r="O3" i="22"/>
  <c r="Q3" i="22" s="1"/>
  <c r="P2" i="22"/>
  <c r="O2" i="22"/>
  <c r="Q2" i="22" s="1"/>
  <c r="S2" i="22" s="1"/>
  <c r="Q23" i="22" l="1"/>
  <c r="S23" i="22" s="1"/>
  <c r="Q31" i="22"/>
  <c r="Q24" i="22"/>
  <c r="S24" i="22" s="1"/>
  <c r="Q28" i="22"/>
  <c r="S28" i="22" s="1"/>
  <c r="Q29" i="22"/>
  <c r="S29" i="22" s="1"/>
  <c r="Q26" i="22"/>
  <c r="S26" i="22" s="1"/>
  <c r="Q30" i="22"/>
  <c r="S30" i="22" s="1"/>
  <c r="Q27" i="22"/>
  <c r="S27" i="22" s="1"/>
  <c r="S25" i="22"/>
  <c r="P16" i="22"/>
  <c r="S31" i="22" l="1"/>
  <c r="O7" i="27"/>
  <c r="O15" i="27" l="1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2" i="27" l="1"/>
  <c r="O3" i="27"/>
  <c r="O4" i="27"/>
  <c r="O5" i="27"/>
  <c r="H5" i="27" s="1"/>
  <c r="O6" i="27"/>
  <c r="O8" i="27"/>
  <c r="O9" i="27"/>
  <c r="O10" i="27"/>
  <c r="O11" i="27"/>
  <c r="O12" i="27"/>
  <c r="O13" i="27"/>
  <c r="O14" i="27"/>
</calcChain>
</file>

<file path=xl/sharedStrings.xml><?xml version="1.0" encoding="utf-8"?>
<sst xmlns="http://schemas.openxmlformats.org/spreadsheetml/2006/main" count="611" uniqueCount="61">
  <si>
    <t>Sıra</t>
  </si>
  <si>
    <t>AccessBank QSC</t>
  </si>
  <si>
    <t>AFB Bank ASC</t>
  </si>
  <si>
    <t>AGBank ASC</t>
  </si>
  <si>
    <t>Amrahbank ASC</t>
  </si>
  <si>
    <t>AtaBank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</si>
  <si>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</si>
  <si>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</si>
  <si>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</si>
  <si>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</si>
  <si>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</si>
  <si>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</si>
  <si>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</si>
  <si>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</si>
  <si>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</si>
  <si>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</si>
  <si>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</si>
  <si>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NBCBank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</si>
  <si>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</si>
  <si>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</si>
  <si>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</si>
  <si>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</si>
  <si>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</si>
  <si>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</si>
  <si>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</si>
  <si>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</si>
  <si>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</si>
  <si>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</si>
  <si>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</si>
  <si>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</si>
  <si>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</si>
  <si>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</si>
  <si>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</si>
  <si>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</si>
  <si>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</si>
  <si>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</si>
  <si>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</si>
  <si>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</si>
  <si>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Nikoil Bank İKB ASC</t>
  </si>
  <si>
    <t>Ziraat Bank Azərbaycan ASC</t>
  </si>
  <si>
    <t>Aktivlər üzrə mümkün zərərin 
ödənilməsi üçün ehtiyat ayırmaları 
(mln. manat)</t>
  </si>
  <si>
    <t>Xalis kredit</t>
  </si>
  <si>
    <t>=</t>
  </si>
  <si>
    <t>Mənfəət vergisi</t>
  </si>
  <si>
    <t>XƏM düstur</t>
  </si>
  <si>
    <t>xalis kreditlər</t>
  </si>
  <si>
    <t>Qeyri-faiz gəlirləri 
(mln. manat)</t>
  </si>
  <si>
    <t>Aktivlər üzrə mümkün zərərin ödənilməsi üçün ehtiyat ayırmaları 
(mln. manat)</t>
  </si>
  <si>
    <t>Premium Bank ASC</t>
  </si>
  <si>
    <t>NBCBank ASC*</t>
  </si>
  <si>
    <t>Bank of Baku ASC</t>
  </si>
  <si>
    <t>IR/2019</t>
  </si>
  <si>
    <t>Bank of Baku ASC</t>
  </si>
  <si>
    <t>Faizlər üzrə yaradılmış ehtiyatlar</t>
  </si>
  <si>
    <t>Yoxlama 3</t>
  </si>
  <si>
    <t>Yoxlama 2</t>
  </si>
  <si>
    <t>Yoxlama 1</t>
  </si>
  <si>
    <t>IIR/2019</t>
  </si>
  <si>
    <t xml:space="preserve">IIR/2019
Mütləq dinamika/Rüblük </t>
  </si>
  <si>
    <t>IIR/2019
Nisbi dinamika/Rüblük</t>
  </si>
  <si>
    <t xml:space="preserve">* NBC Bank ASC-nin 2019-cu ilin I yarısı üçün fiziki və hüquqi şəxslər üzrə (maliyyə müəssisələri istisna olmaqla) faiz xərcləri 5165,89 min manat təşkil 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</si>
</sst>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0.0%"/>
    <numFmt numFmtId="167" formatCode="0.000000"/>
    <numFmt numFmtId="168" formatCode="0.000E+00"/>
    <numFmt numFmtId="169" formatCode="_-[$₼-42C]\ * #,##0.00_-;\-[$₼-42C]\ * #,##0.00_-;_-[$₼-42C]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9" fillId="0" borderId="0"/>
  </cellStyleXfs>
  <cellXfs count="94">
    <xf numFmtId="0" fontId="0" fillId="0" borderId="0" xfId="0"/>
    <xf numFmtId="0" fontId="0" fillId="0" borderId="0" xfId="0"/>
    <xf numFmtId="165" fontId="0" fillId="0" borderId="0" xfId="0" applyNumberFormat="1"/>
    <xf numFmtId="0" fontId="1" fillId="0" borderId="0" xfId="0" applyFont="1"/>
    <xf numFmtId="0" fontId="1" fillId="0" borderId="0" xfId="0" applyFont="1" applyFill="1"/>
    <xf numFmtId="165" fontId="0" fillId="0" borderId="0" xfId="0" applyNumberFormat="1" applyFill="1"/>
    <xf numFmtId="165" fontId="0" fillId="3" borderId="0" xfId="0" applyNumberFormat="1" applyFill="1"/>
    <xf numFmtId="0" fontId="0" fillId="3" borderId="0" xfId="0" applyFill="1"/>
    <xf numFmtId="0" fontId="1" fillId="0" borderId="1" xfId="0" applyFont="1" applyBorder="1"/>
    <xf numFmtId="0" fontId="3" fillId="4" borderId="0" xfId="0" applyFont="1" applyFill="1" applyBorder="1"/>
    <xf numFmtId="166" fontId="0" fillId="0" borderId="0" xfId="1" applyNumberFormat="1" applyFont="1"/>
    <xf numFmtId="9" fontId="0" fillId="0" borderId="0" xfId="1" applyFont="1"/>
    <xf numFmtId="0" fontId="0" fillId="2" borderId="0" xfId="0" applyFill="1"/>
    <xf numFmtId="2" fontId="0" fillId="0" borderId="1" xfId="1" applyNumberFormat="1" applyFont="1" applyBorder="1"/>
    <xf numFmtId="165" fontId="0" fillId="5" borderId="0" xfId="0" applyNumberFormat="1" applyFill="1"/>
    <xf numFmtId="165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Border="1"/>
    <xf numFmtId="2" fontId="0" fillId="0" borderId="1" xfId="1" applyNumberFormat="1" applyFont="1" applyBorder="1"/>
    <xf numFmtId="4" fontId="0" fillId="0" borderId="0" xfId="2" applyNumberFormat="1" applyFont="1"/>
    <xf numFmtId="166" fontId="4" fillId="0" borderId="1" xfId="1" applyNumberFormat="1" applyFont="1" applyBorder="1"/>
    <xf numFmtId="165" fontId="4" fillId="0" borderId="0" xfId="0" applyNumberFormat="1" applyFont="1"/>
    <xf numFmtId="0" fontId="5" fillId="0" borderId="1" xfId="0" applyFont="1" applyBorder="1"/>
    <xf numFmtId="0" fontId="0" fillId="0" borderId="0" xfId="0" applyFill="1"/>
    <xf numFmtId="0" fontId="3" fillId="4" borderId="0" xfId="0" applyFont="1" applyFill="1" applyBorder="1" applyAlignment="1">
      <alignment vertical="center"/>
    </xf>
    <xf numFmtId="166" fontId="0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 applyFill="1" applyAlignment="1">
      <alignment horizontal="right"/>
    </xf>
    <xf numFmtId="165" fontId="0" fillId="0" borderId="1" xfId="1" applyNumberFormat="1" applyFont="1" applyBorder="1"/>
    <xf numFmtId="165" fontId="0" fillId="6" borderId="0" xfId="0" applyNumberFormat="1" applyFill="1"/>
    <xf numFmtId="0" fontId="7" fillId="0" borderId="0" xfId="0" applyFont="1" applyFill="1"/>
    <xf numFmtId="165" fontId="0" fillId="0" borderId="1" xfId="0" applyNumberFormat="1" applyBorder="1"/>
    <xf numFmtId="166" fontId="4" fillId="0" borderId="0" xfId="1" applyNumberFormat="1" applyFont="1" applyBorder="1"/>
    <xf numFmtId="165" fontId="6" fillId="0" borderId="0" xfId="1" applyNumberFormat="1" applyFont="1" applyBorder="1"/>
    <xf numFmtId="167" fontId="0" fillId="5" borderId="0" xfId="0" applyNumberFormat="1" applyFill="1"/>
    <xf numFmtId="167" fontId="0" fillId="0" borderId="0" xfId="0" applyNumberFormat="1"/>
    <xf numFmtId="0" fontId="3" fillId="4" borderId="0" xfId="0" applyFont="1" applyFill="1" applyBorder="1" applyAlignment="1">
      <alignment wrapText="1"/>
    </xf>
    <xf numFmtId="165" fontId="0" fillId="0" borderId="0" xfId="1" applyNumberFormat="1" applyFont="1" applyBorder="1"/>
    <xf numFmtId="1" fontId="0" fillId="0" borderId="0" xfId="0" applyNumberFormat="1" applyFill="1"/>
    <xf numFmtId="165" fontId="0" fillId="2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2" borderId="0" xfId="0" applyNumberFormat="1" applyFill="1"/>
    <xf numFmtId="165" fontId="8" fillId="2" borderId="0" xfId="0" applyNumberFormat="1" applyFont="1" applyFill="1"/>
    <xf numFmtId="165" fontId="0" fillId="2" borderId="0" xfId="0" applyNumberFormat="1" applyFill="1" applyAlignment="1">
      <alignment horizontal="right" vertical="top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1" fontId="0" fillId="2" borderId="0" xfId="0" applyNumberFormat="1" applyFill="1"/>
    <xf numFmtId="168" fontId="0" fillId="0" borderId="0" xfId="0" applyNumberFormat="1"/>
    <xf numFmtId="169" fontId="0" fillId="0" borderId="0" xfId="0" applyNumberFormat="1"/>
    <xf numFmtId="0" fontId="7" fillId="2" borderId="0" xfId="0" applyFont="1" applyFill="1"/>
    <xf numFmtId="165" fontId="0" fillId="0" borderId="2" xfId="0" applyNumberFormat="1" applyFill="1" applyBorder="1"/>
    <xf numFmtId="165" fontId="0" fillId="6" borderId="2" xfId="0" applyNumberFormat="1" applyFill="1" applyBorder="1"/>
    <xf numFmtId="165" fontId="0" fillId="0" borderId="2" xfId="0" applyNumberFormat="1" applyBorder="1"/>
    <xf numFmtId="165" fontId="0" fillId="0" borderId="3" xfId="0" applyNumberFormat="1" applyFill="1" applyBorder="1"/>
    <xf numFmtId="165" fontId="0" fillId="6" borderId="3" xfId="0" applyNumberFormat="1" applyFill="1" applyBorder="1"/>
    <xf numFmtId="165" fontId="0" fillId="0" borderId="3" xfId="0" applyNumberFormat="1" applyBorder="1"/>
    <xf numFmtId="165" fontId="0" fillId="0" borderId="4" xfId="0" applyNumberFormat="1" applyFill="1" applyBorder="1"/>
    <xf numFmtId="0" fontId="1" fillId="0" borderId="2" xfId="0" applyFont="1" applyFill="1" applyBorder="1"/>
    <xf numFmtId="0" fontId="1" fillId="2" borderId="2" xfId="0" applyFont="1" applyFill="1" applyBorder="1"/>
    <xf numFmtId="165" fontId="0" fillId="2" borderId="2" xfId="0" applyNumberFormat="1" applyFill="1" applyBorder="1"/>
    <xf numFmtId="165" fontId="0" fillId="3" borderId="2" xfId="0" applyNumberFormat="1" applyFill="1" applyBorder="1"/>
    <xf numFmtId="0" fontId="1" fillId="0" borderId="3" xfId="0" applyFont="1" applyFill="1" applyBorder="1"/>
    <xf numFmtId="0" fontId="1" fillId="2" borderId="3" xfId="0" applyFont="1" applyFill="1" applyBorder="1"/>
    <xf numFmtId="165" fontId="0" fillId="2" borderId="3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0" fontId="7" fillId="0" borderId="3" xfId="0" applyFont="1" applyFill="1" applyBorder="1"/>
    <xf numFmtId="165" fontId="0" fillId="2" borderId="3" xfId="0" applyNumberFormat="1" applyFill="1" applyBorder="1"/>
    <xf numFmtId="165" fontId="0" fillId="3" borderId="3" xfId="0" applyNumberFormat="1" applyFill="1" applyBorder="1"/>
    <xf numFmtId="2" fontId="0" fillId="2" borderId="3" xfId="0" applyNumberFormat="1" applyFill="1" applyBorder="1" applyAlignment="1">
      <alignment horizontal="right"/>
    </xf>
    <xf numFmtId="165" fontId="0" fillId="3" borderId="3" xfId="0" applyNumberFormat="1" applyFill="1" applyBorder="1" applyAlignment="1">
      <alignment horizontal="right"/>
    </xf>
    <xf numFmtId="2" fontId="0" fillId="2" borderId="3" xfId="0" applyNumberFormat="1" applyFill="1" applyBorder="1"/>
    <xf numFmtId="1" fontId="0" fillId="2" borderId="3" xfId="0" applyNumberFormat="1" applyFill="1" applyBorder="1"/>
    <xf numFmtId="1" fontId="0" fillId="0" borderId="3" xfId="0" applyNumberFormat="1" applyFill="1" applyBorder="1"/>
    <xf numFmtId="165" fontId="8" fillId="2" borderId="3" xfId="0" applyNumberFormat="1" applyFont="1" applyFill="1" applyBorder="1"/>
    <xf numFmtId="0" fontId="1" fillId="0" borderId="4" xfId="0" applyFont="1" applyFill="1" applyBorder="1"/>
    <xf numFmtId="0" fontId="1" fillId="2" borderId="4" xfId="0" applyFont="1" applyFill="1" applyBorder="1"/>
    <xf numFmtId="165" fontId="0" fillId="2" borderId="4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2" borderId="5" xfId="0" applyNumberFormat="1" applyFill="1" applyBorder="1"/>
    <xf numFmtId="165" fontId="0" fillId="2" borderId="6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 vertical="top"/>
    </xf>
    <xf numFmtId="165" fontId="0" fillId="2" borderId="6" xfId="0" applyNumberFormat="1" applyFill="1" applyBorder="1"/>
    <xf numFmtId="2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165" fontId="0" fillId="0" borderId="5" xfId="0" applyNumberFormat="1" applyBorder="1"/>
    <xf numFmtId="165" fontId="0" fillId="0" borderId="6" xfId="0" applyNumberFormat="1" applyFill="1" applyBorder="1"/>
    <xf numFmtId="165" fontId="0" fillId="0" borderId="6" xfId="0" applyNumberFormat="1" applyBorder="1"/>
    <xf numFmtId="165" fontId="0" fillId="0" borderId="7" xfId="0" applyNumberFormat="1" applyFill="1" applyBorder="1"/>
    <xf numFmtId="2" fontId="0" fillId="0" borderId="0" xfId="0" applyNumberFormat="1" applyFill="1"/>
    <xf numFmtId="165" fontId="8" fillId="0" borderId="3" xfId="0" applyNumberFormat="1" applyFont="1" applyFill="1" applyBorder="1"/>
  </cellXfs>
  <cellStyles count="5">
    <cellStyle name="Normal 2" xfId="4"/>
    <cellStyle name="Обычный" xfId="0" builtinId="0"/>
    <cellStyle name="Обычный 2" xfId="3"/>
    <cellStyle name="Процентный" xfId="1" builtinId="5"/>
    <cellStyle name="Финансовый" xfId="2" builtinId="3"/>
  </cellStyles>
  <dxfs count="102"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solid">
          <fgColor indexed="64"/>
          <bgColor theme="0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165" formatCode="0.0"/>
      <fill>
        <patternFill patternType="solid">
          <fgColor indexed="64"/>
          <bgColor theme="0"/>
        </patternFill>
      </fill>
    </dxf>
    <dxf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fill>
        <patternFill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</font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  <fill>
        <patternFill patternType="solid">
          <fgColor indexed="64"/>
          <bgColor theme="4" tint="0.79998168889431442"/>
        </patternFill>
      </fill>
    </dxf>
    <dxf>
      <numFmt numFmtId="165" formatCode="0.0"/>
    </dxf>
    <dxf>
      <numFmt numFmtId="165" formatCode="0.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25723" displayName="Table25723" ref="A1:S31" totalsRowShown="0">
  <autoFilter ref="A1:S31"/>
  <sortState ref="A2:S31">
    <sortCondition ref="A1:A31"/>
  </sortState>
  <tableColumns count="19">
    <tableColumn id="1" name="Sıra" dataDxfId="101"/>
    <tableColumn id="2" name="Banklar" dataDxfId="100"/>
    <tableColumn id="3" name="Aktivlər _x000a_(mln. manat)" dataDxfId="99"/>
    <tableColumn id="4" name="Cəmi Kreditlər _x000a_(mln. manat) " dataDxfId="98"/>
    <tableColumn id="5" name="Depozit Portfeli _x000a_(mln. manat)" dataDxfId="97"/>
    <tableColumn id="6" name="Balans Kapitalı _x000a_(mln. manat)" dataDxfId="96"/>
    <tableColumn id="7" name="Xalis Mənfəət_x000a_ (mln. manat)" dataDxfId="95"/>
    <tableColumn id="8" name="Xalis Əməliyyat Mənfəəti _x000a_(mln. manat)" dataDxfId="94"/>
    <tableColumn id="9" name="Faiz gəlirləri_x000a_ (mln. manat)" dataDxfId="93"/>
    <tableColumn id="10" name="Faiz xərcləri_x000a_ (mln. manat)" dataDxfId="92"/>
    <tableColumn id="11" name="Qeyri-faiz gəlirləri _x000a_(mln. manat)" dataDxfId="91"/>
    <tableColumn id="12" name="Qeyri-faiz xərcləri _x000a_(mln. manat)" dataDxfId="90"/>
    <tableColumn id="13" name="Aktivlər üzrə mümkün zərərin _x000a_ödənilməsi üçün ehtiyat ayırmaları _x000a_(mln. manat)" dataDxfId="89"/>
    <tableColumn id="14" name="Mənfəət vergisi" dataDxfId="88"/>
    <tableColumn id="15" name="XƏM düstur" dataDxfId="87">
      <calculatedColumnFormula>Table25723[[#This Row],[Faiz gəlirləri
 (mln. manat)]]+Table25723[[#This Row],[Qeyri-faiz gəlirləri 
(mln. manat)]]-Table25723[[#This Row],[Faiz xərcləri
 (mln. manat)]]-Table25723[[#This Row],[Qeyri-faiz xərcləri 
(mln. manat)]]</calculatedColumnFormula>
    </tableColumn>
    <tableColumn id="16" name="Yoxlama 1" dataDxfId="86">
      <calculatedColumnFormula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calculatedColumnFormula>
    </tableColumn>
    <tableColumn id="17" name="Yoxlama 2" dataDxfId="85">
      <calculatedColumnFormula>Table25723[[#This Row],[Xalis Əməliyyat Mənfəəti 
(mln. manat)]]-Table25723[[#This Row],[XƏM düstur]]</calculatedColumnFormula>
    </tableColumn>
    <tableColumn id="18" name="Faizlər üzrə yaradılmış ehtiyatlar" dataDxfId="84"/>
    <tableColumn id="19" name="Yoxlama 3" dataDxfId="83">
      <calculatedColumnFormula>Table25723[[#This Row],[Yoxlama 2]]-Table25723[[#This Row],[Faizlər üzrə yaradılmış ehtiyatlar]]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1:D31" totalsRowShown="0" headerRowDxfId="33" tableBorderDxfId="32">
  <autoFilter ref="A1:D31"/>
  <sortState ref="A2:D31">
    <sortCondition descending="1" ref="C1:C31"/>
  </sortState>
  <tableColumns count="4">
    <tableColumn id="1" name="Sıra" dataDxfId="31"/>
    <tableColumn id="2" name="Banklar" dataDxfId="30"/>
    <tableColumn id="5" name="IIR/2019_x000a_Nisbi dinamika/Rüblük" dataDxfId="29"/>
    <tableColumn id="6" name="IIR/2019_x000a_Mütləq dinamika/Rüblük " dataDxfId="28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2" name="Table41113141516181923" displayName="Table41113141516181923" ref="A1:D31" totalsRowShown="0">
  <autoFilter ref="A1:D31"/>
  <sortState ref="A2:D31">
    <sortCondition descending="1" ref="C1:C31"/>
  </sortState>
  <tableColumns count="4">
    <tableColumn id="1" name="Sıra" dataDxfId="27"/>
    <tableColumn id="2" name="Banklar" dataDxfId="26"/>
    <tableColumn id="3" name="IIR/2019" dataDxfId="25"/>
    <tableColumn id="7" name="IR/2019" dataDxfId="24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21" name="Table41113141516181922" displayName="Table41113141516181922" ref="A1:D31" totalsRowShown="0">
  <autoFilter ref="A1:D31"/>
  <sortState ref="A2:D31">
    <sortCondition descending="1" ref="C1:C31"/>
  </sortState>
  <tableColumns count="4">
    <tableColumn id="1" name="Sıra" dataDxfId="23"/>
    <tableColumn id="2" name="Banklar" dataDxfId="22"/>
    <tableColumn id="7" name="IIR/2019" dataDxfId="21"/>
    <tableColumn id="5" name="IR/2019" dataDxfId="20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0" name="Table41113141516181921" displayName="Table41113141516181921" ref="A1:D31" totalsRowShown="0">
  <autoFilter ref="A1:D31"/>
  <sortState ref="A2:D31">
    <sortCondition descending="1" ref="C1:C31"/>
  </sortState>
  <tableColumns count="4">
    <tableColumn id="1" name="Sıra" dataDxfId="19"/>
    <tableColumn id="2" name="Banklar" dataDxfId="18"/>
    <tableColumn id="3" name="IIR/2019" dataDxfId="17"/>
    <tableColumn id="7" name="IR/2019" dataDxfId="16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8" name="Table41113141516181919" displayName="Table41113141516181919" ref="A1:D31" totalsRowShown="0">
  <autoFilter ref="A1:D31"/>
  <sortState ref="A2:D31">
    <sortCondition descending="1" ref="C1:C31"/>
  </sortState>
  <tableColumns count="4">
    <tableColumn id="1" name="Sıra" dataDxfId="15"/>
    <tableColumn id="2" name="Banklar" dataDxfId="14"/>
    <tableColumn id="7" name="IIR/2019" dataDxfId="13"/>
    <tableColumn id="4" name="IR/2019" dataDxfId="12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2" name="Table41113141516181913" displayName="Table41113141516181913" ref="A1:D31" totalsRowShown="0">
  <autoFilter ref="A1:D31"/>
  <sortState ref="A2:D31">
    <sortCondition descending="1" ref="C1:C31"/>
  </sortState>
  <tableColumns count="4">
    <tableColumn id="1" name="Sıra" dataDxfId="11"/>
    <tableColumn id="2" name="Banklar" dataDxfId="10"/>
    <tableColumn id="3" name="IIR/2019" dataDxfId="9"/>
    <tableColumn id="7" name="IR/2019" dataDxfId="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0" name="Table41113141516181911" displayName="Table41113141516181911" ref="A1:D31" totalsRowShown="0">
  <autoFilter ref="A1:D31"/>
  <sortState ref="A2:D31">
    <sortCondition descending="1" ref="C1:C31"/>
  </sortState>
  <tableColumns count="4">
    <tableColumn id="1" name="Sıra" dataDxfId="7"/>
    <tableColumn id="2" name="Banklar" dataDxfId="6"/>
    <tableColumn id="7" name="IIR/2019" dataDxfId="5"/>
    <tableColumn id="4" name="IR/2019" dataDxfId="4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9" name="Table411131415161819" displayName="Table411131415161819" ref="A1:D31" totalsRowShown="0">
  <autoFilter ref="A1:D31"/>
  <sortState ref="A2:D31">
    <sortCondition descending="1" ref="C1:C31"/>
  </sortState>
  <tableColumns count="4">
    <tableColumn id="1" name="Sıra" dataDxfId="3"/>
    <tableColumn id="2" name="Banklar" dataDxfId="2"/>
    <tableColumn id="7" name="IIR/2019" dataDxfId="1"/>
    <tableColumn id="4" name="IR/2019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2572" displayName="Table2572" ref="A1:O31" totalsRowShown="0">
  <autoFilter ref="A1:O31"/>
  <sortState ref="A2:O31">
    <sortCondition ref="A1:A31"/>
  </sortState>
  <tableColumns count="15">
    <tableColumn id="1" name="Sıra" dataDxfId="82"/>
    <tableColumn id="2" name="Banklar" dataDxfId="81"/>
    <tableColumn id="3" name="Aktivlər _x000a_(mln. manat)" dataDxfId="80"/>
    <tableColumn id="4" name="Cəmi Kreditlər _x000a_(mln. manat) " dataDxfId="79"/>
    <tableColumn id="5" name="Depozit Portfeli _x000a_(mln. manat)" dataDxfId="78"/>
    <tableColumn id="6" name="Balans Kapitalı _x000a_(mln. manat)" dataDxfId="77"/>
    <tableColumn id="7" name="Xalis Mənfəət_x000a_ (mln. manat)" dataDxfId="76"/>
    <tableColumn id="8" name="Xalis Əməliyyat Mənfəəti _x000a_(mln. manat)" dataDxfId="75"/>
    <tableColumn id="9" name="Faiz gəlirləri_x000a_ (mln. manat)" dataDxfId="74"/>
    <tableColumn id="10" name="Faiz xərcləri_x000a_ (mln. manat)" dataDxfId="73"/>
    <tableColumn id="11" name="Qeyri-faiz gəlirləri _x000a_(mln. manat)" dataDxfId="72"/>
    <tableColumn id="12" name="Qeyri-faiz xərcləri _x000a_(mln. manat)" dataDxfId="71"/>
    <tableColumn id="13" name="Aktivlər üzrə mümkün zərərin ödənilməsi üçün ehtiyat ayırmaları _x000a_(mln. manat)" dataDxfId="70"/>
    <tableColumn id="14" name="Mənfəət vergisi" dataDxfId="69"/>
    <tableColumn id="15" name="XƏM düstur" dataDxfId="68">
      <calculatedColumnFormula>Table2572[[#This Row],[Faiz gəlirləri
 (mln. manat)]]+Table2572[[#This Row],[Qeyri-faiz gəlirləri 
(mln. manat)]]-Table2572[[#This Row],[Faiz xərcləri
 (mln. manat)]]-Table2572[[#This Row],[Qeyri-faiz xərcləri 
(mln. manat)]]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2:D32" totalsRowShown="0">
  <autoFilter ref="A2:D32"/>
  <sortState ref="A3:D32">
    <sortCondition descending="1" ref="C2:C32"/>
  </sortState>
  <tableColumns count="4">
    <tableColumn id="1" name="Sıra" dataDxfId="67"/>
    <tableColumn id="2" name="Banklar" dataDxfId="66"/>
    <tableColumn id="3" name="IIR/2019" dataDxfId="65"/>
    <tableColumn id="7" name="IR/2019" dataDxfId="6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31" totalsRowShown="0" headerRowDxfId="63" tableBorderDxfId="62">
  <autoFilter ref="A1:D31"/>
  <sortState ref="A2:D31">
    <sortCondition descending="1" ref="C1:C31"/>
  </sortState>
  <tableColumns count="4">
    <tableColumn id="1" name="Sıra" dataDxfId="61"/>
    <tableColumn id="2" name="Banklar" dataDxfId="60"/>
    <tableColumn id="3" name="IIR/2019_x000a_Nisbi dinamika/Rüblük" dataDxfId="59"/>
    <tableColumn id="4" name="IIR/2019_x000a_Mütləq dinamika/Rüblük " dataDxfId="5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31" totalsRowShown="0">
  <autoFilter ref="A1:D31"/>
  <sortState ref="A2:D31">
    <sortCondition descending="1" ref="C1:C31"/>
  </sortState>
  <tableColumns count="4">
    <tableColumn id="1" name="Sıra" dataDxfId="57"/>
    <tableColumn id="2" name="Banklar" dataDxfId="56"/>
    <tableColumn id="3" name="IIR/2019" dataDxfId="55"/>
    <tableColumn id="7" name="IR/2019" dataDxfId="5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0" name="Table30" displayName="Table30" ref="A1:D31" totalsRowShown="0" headerRowDxfId="53" tableBorderDxfId="52">
  <autoFilter ref="A1:D31"/>
  <sortState ref="A2:D31">
    <sortCondition descending="1" ref="C1:C31"/>
  </sortState>
  <tableColumns count="4">
    <tableColumn id="1" name="Sıra" dataDxfId="51"/>
    <tableColumn id="2" name="Banklar" dataDxfId="50"/>
    <tableColumn id="3" name="IIR/2019_x000a_Nisbi dinamika/Rüblük" dataDxfId="49"/>
    <tableColumn id="4" name="IIR/2019_x000a_Mütləq dinamika/Rüblük " dataDxfId="48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25" name="Table41113141516181926" displayName="Table41113141516181926" ref="A1:D31" totalsRowShown="0">
  <autoFilter ref="A1:D31"/>
  <sortState ref="A2:D32">
    <sortCondition descending="1" ref="C1:C32"/>
  </sortState>
  <tableColumns count="4">
    <tableColumn id="1" name="Sıra" dataDxfId="47"/>
    <tableColumn id="2" name="Banklar" dataDxfId="46"/>
    <tableColumn id="7" name="IIR/2019" dataDxfId="45"/>
    <tableColumn id="4" name="IR/2019" dataDxfId="44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31" name="Table31" displayName="Table31" ref="A1:D31" totalsRowShown="0" headerRowDxfId="43" tableBorderDxfId="42">
  <autoFilter ref="A1:D31"/>
  <sortState ref="A2:D31">
    <sortCondition descending="1" ref="C1:C31"/>
  </sortState>
  <tableColumns count="4">
    <tableColumn id="1" name="Sıra" dataDxfId="41"/>
    <tableColumn id="2" name="Banklar" dataDxfId="40"/>
    <tableColumn id="5" name="IIR/2019_x000a_Nisbi dinamika/Rüblük" dataDxfId="39"/>
    <tableColumn id="6" name="IIR/2019_x000a_Mütləq dinamika/Rüblük " dataDxfId="38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3" name="Table41113141516181924" displayName="Table41113141516181924" ref="A1:D31" totalsRowShown="0">
  <autoFilter ref="A1:D31"/>
  <sortState ref="A2:D31">
    <sortCondition descending="1" ref="C1:C31"/>
  </sortState>
  <tableColumns count="4">
    <tableColumn id="1" name="Sıra" dataDxfId="37"/>
    <tableColumn id="2" name="Banklar" dataDxfId="36"/>
    <tableColumn id="7" name="IIR/2019" dataDxfId="35"/>
    <tableColumn id="4" name="IR/2019" dataDxfId="3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zoomScale="70" zoomScaleNormal="70" workbookViewId="0">
      <pane xSplit="2" ySplit="3" topLeftCell="C4" activePane="bottomRight" state="frozen"/>
      <selection activeCell="A2" sqref="A2:M31"/>
      <selection pane="topRight" activeCell="A2" sqref="A2:M31"/>
      <selection pane="bottomLeft" activeCell="A2" sqref="A2:M31"/>
      <selection pane="bottomRight" activeCell="F12" sqref="F12"/>
    </sheetView>
  </sheetViews>
  <sheetFormatPr defaultRowHeight="15" x14ac:dyDescent="0.25"/>
  <cols>
    <col min="2" max="2" width="31.5703125" customWidth="1"/>
    <col min="3" max="3" width="21.7109375" customWidth="1"/>
    <col min="4" max="5" width="17.28515625" customWidth="1"/>
    <col min="6" max="6" width="15.7109375" customWidth="1"/>
    <col min="7" max="7" width="16.5703125" customWidth="1"/>
    <col min="8" max="8" width="17.7109375" customWidth="1"/>
    <col min="9" max="9" width="16.42578125" customWidth="1"/>
    <col min="10" max="10" width="15.42578125" customWidth="1"/>
    <col min="11" max="11" width="20.140625" customWidth="1"/>
    <col min="12" max="12" width="19.5703125" customWidth="1"/>
    <col min="13" max="13" width="34.5703125" customWidth="1"/>
    <col min="14" max="14" width="17.85546875" hidden="1" customWidth="1"/>
    <col min="15" max="15" width="14.85546875" hidden="1" customWidth="1"/>
    <col min="16" max="17" width="10.28515625" hidden="1" customWidth="1"/>
    <col min="18" max="18" width="9.140625" hidden="1" customWidth="1"/>
    <col min="19" max="19" width="0" hidden="1" customWidth="1"/>
    <col min="23" max="23" width="10.140625" bestFit="1" customWidth="1"/>
    <col min="24" max="24" width="13.140625" bestFit="1" customWidth="1"/>
  </cols>
  <sheetData>
    <row r="1" spans="1:24" ht="45.75" customHeight="1" x14ac:dyDescent="0.25">
      <c r="A1" s="16" t="s">
        <v>0</v>
      </c>
      <c r="B1" s="16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46</v>
      </c>
      <c r="L1" s="17" t="s">
        <v>36</v>
      </c>
      <c r="M1" s="17" t="s">
        <v>40</v>
      </c>
      <c r="N1" s="18" t="s">
        <v>43</v>
      </c>
      <c r="O1" s="18" t="s">
        <v>44</v>
      </c>
      <c r="P1" s="18" t="s">
        <v>56</v>
      </c>
      <c r="Q1" s="18" t="s">
        <v>55</v>
      </c>
      <c r="R1" t="s">
        <v>53</v>
      </c>
      <c r="S1" t="s">
        <v>54</v>
      </c>
    </row>
    <row r="2" spans="1:24" x14ac:dyDescent="0.25">
      <c r="A2" s="4">
        <v>1</v>
      </c>
      <c r="B2" s="34" t="s">
        <v>1</v>
      </c>
      <c r="C2" s="54">
        <v>811.64700000000005</v>
      </c>
      <c r="D2" s="55">
        <v>473.34899999999999</v>
      </c>
      <c r="E2" s="54">
        <v>615.35</v>
      </c>
      <c r="F2" s="54">
        <v>96.643000000000001</v>
      </c>
      <c r="G2" s="56">
        <v>-86.53</v>
      </c>
      <c r="H2" s="56">
        <v>15.718999999999999</v>
      </c>
      <c r="I2" s="56">
        <v>46.100999999999999</v>
      </c>
      <c r="J2" s="56">
        <v>24.297999999999998</v>
      </c>
      <c r="K2" s="56">
        <v>24.047999999999998</v>
      </c>
      <c r="L2" s="56">
        <v>30.132000000000001</v>
      </c>
      <c r="M2" s="88">
        <v>102.249</v>
      </c>
      <c r="N2" s="19"/>
      <c r="O2" s="14">
        <f>Table25723[[#This Row],[Faiz gəlirləri
 (mln. manat)]]+Table25723[[#This Row],[Qeyri-faiz gəlirləri 
(mln. manat)]]-Table25723[[#This Row],[Faiz xərcləri
 (mln. manat)]]-Table25723[[#This Row],[Qeyri-faiz xərcləri 
(mln. manat)]]</f>
        <v>15.718999999999998</v>
      </c>
      <c r="P2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" s="19">
        <f>Table25723[[#This Row],[Xalis Əməliyyat Mənfəəti 
(mln. manat)]]-Table25723[[#This Row],[XƏM düstur]]</f>
        <v>0</v>
      </c>
      <c r="R2" s="19"/>
      <c r="S2" s="19">
        <f>Table25723[[#This Row],[Yoxlama 2]]-Table25723[[#This Row],[Faizlər üzrə yaradılmış ehtiyatlar]]</f>
        <v>0</v>
      </c>
    </row>
    <row r="3" spans="1:24" x14ac:dyDescent="0.25">
      <c r="A3" s="4">
        <v>2</v>
      </c>
      <c r="B3" s="34" t="s">
        <v>2</v>
      </c>
      <c r="C3" s="93">
        <v>423.67299000000003</v>
      </c>
      <c r="D3" s="93">
        <v>251.22137000000001</v>
      </c>
      <c r="E3" s="93">
        <v>222.15243000000001</v>
      </c>
      <c r="F3" s="93">
        <v>75.958749999999995</v>
      </c>
      <c r="G3" s="57">
        <v>1.67744</v>
      </c>
      <c r="H3" s="57">
        <v>3.7444099999999998</v>
      </c>
      <c r="I3" s="57">
        <v>9.7078900000000008</v>
      </c>
      <c r="J3" s="57">
        <v>1.1868000000000001</v>
      </c>
      <c r="K3" s="57">
        <v>4.7329999999999997</v>
      </c>
      <c r="L3" s="57">
        <v>9.51065</v>
      </c>
      <c r="M3" s="89">
        <v>2.06697</v>
      </c>
      <c r="N3" s="19">
        <v>0</v>
      </c>
      <c r="O3" s="14">
        <f>Table25723[[#This Row],[Faiz gəlirləri
 (mln. manat)]]+Table25723[[#This Row],[Qeyri-faiz gəlirləri 
(mln. manat)]]-Table25723[[#This Row],[Faiz xərcləri
 (mln. manat)]]-Table25723[[#This Row],[Qeyri-faiz xərcləri 
(mln. manat)]]</f>
        <v>3.7434399999999997</v>
      </c>
      <c r="P3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4.4408920985006262E-16</v>
      </c>
      <c r="Q3" s="19">
        <f>Table25723[[#This Row],[Xalis Əməliyyat Mənfəəti 
(mln. manat)]]-Table25723[[#This Row],[XƏM düstur]]</f>
        <v>9.7000000000013742E-4</v>
      </c>
      <c r="R3" s="19">
        <v>-4.6515599999999999</v>
      </c>
      <c r="S3" s="19"/>
    </row>
    <row r="4" spans="1:24" x14ac:dyDescent="0.25">
      <c r="A4" s="4">
        <v>3</v>
      </c>
      <c r="B4" s="34" t="s">
        <v>3</v>
      </c>
      <c r="C4" s="57">
        <v>471.62042000000002</v>
      </c>
      <c r="D4" s="57">
        <v>233.59388999999999</v>
      </c>
      <c r="E4" s="57">
        <v>222.83336</v>
      </c>
      <c r="F4" s="57">
        <v>64.677211999999997</v>
      </c>
      <c r="G4" s="57">
        <v>-0.89742999999999995</v>
      </c>
      <c r="H4" s="57">
        <v>-5.4339500000000003</v>
      </c>
      <c r="I4" s="57">
        <v>6.9391699999999998</v>
      </c>
      <c r="J4" s="57">
        <v>10.42469</v>
      </c>
      <c r="K4" s="57">
        <v>14.92822</v>
      </c>
      <c r="L4" s="57">
        <v>16.876650000000001</v>
      </c>
      <c r="M4" s="89">
        <v>-4.96821</v>
      </c>
      <c r="N4" s="19">
        <v>0.43169000000000002</v>
      </c>
      <c r="O4" s="14">
        <f>Table25723[[#This Row],[Faiz gəlirləri
 (mln. manat)]]+Table25723[[#This Row],[Qeyri-faiz gəlirləri 
(mln. manat)]]-Table25723[[#This Row],[Faiz xərcləri
 (mln. manat)]]-Table25723[[#This Row],[Qeyri-faiz xərcləri 
(mln. manat)]]</f>
        <v>-5.4339500000000012</v>
      </c>
      <c r="P4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4" s="19">
        <f>Table25723[[#This Row],[Xalis Əməliyyat Mənfəəti 
(mln. manat)]]-Table25723[[#This Row],[XƏM düstur]]</f>
        <v>0</v>
      </c>
      <c r="R4" s="19"/>
      <c r="S4" s="19">
        <f>Table25723[[#This Row],[Yoxlama 2]]-Table25723[[#This Row],[Faizlər üzrə yaradılmış ehtiyatlar]]</f>
        <v>0</v>
      </c>
    </row>
    <row r="5" spans="1:24" x14ac:dyDescent="0.25">
      <c r="A5" s="4">
        <v>4</v>
      </c>
      <c r="B5" s="34" t="s">
        <v>4</v>
      </c>
      <c r="C5" s="57">
        <v>201.9806275</v>
      </c>
      <c r="D5" s="58">
        <v>104.94602999999999</v>
      </c>
      <c r="E5" s="57">
        <v>166.26850999999999</v>
      </c>
      <c r="F5" s="57">
        <v>14.472289999999999</v>
      </c>
      <c r="G5" s="57">
        <v>-5.2786731700000002</v>
      </c>
      <c r="H5" s="57">
        <v>-4.13301871</v>
      </c>
      <c r="I5" s="57">
        <v>5.8820800699999998</v>
      </c>
      <c r="J5" s="57">
        <v>6.2516439200000002</v>
      </c>
      <c r="K5" s="57">
        <v>2.8836435700000003</v>
      </c>
      <c r="L5" s="57">
        <v>6.6470984299999998</v>
      </c>
      <c r="M5" s="89">
        <v>1.14565446</v>
      </c>
      <c r="N5" s="19"/>
      <c r="O5" s="14">
        <f>Table25723[[#This Row],[Faiz gəlirləri
 (mln. manat)]]+Table25723[[#This Row],[Qeyri-faiz gəlirləri 
(mln. manat)]]-Table25723[[#This Row],[Faiz xərcləri
 (mln. manat)]]-Table25723[[#This Row],[Qeyri-faiz xərcləri 
(mln. manat)]]</f>
        <v>-4.1330187099999991</v>
      </c>
      <c r="P5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-2.2204460492503131E-16</v>
      </c>
      <c r="Q5" s="19">
        <f>Table25723[[#This Row],[Xalis Əməliyyat Mənfəəti 
(mln. manat)]]-Table25723[[#This Row],[XƏM düstur]]</f>
        <v>0</v>
      </c>
      <c r="R5" s="19"/>
      <c r="S5" s="19">
        <f>Table25723[[#This Row],[Yoxlama 2]]-Table25723[[#This Row],[Faizlər üzrə yaradılmış ehtiyatlar]]</f>
        <v>0</v>
      </c>
      <c r="W5" s="51"/>
      <c r="X5" s="52"/>
    </row>
    <row r="6" spans="1:24" x14ac:dyDescent="0.25">
      <c r="A6" s="4">
        <v>5</v>
      </c>
      <c r="B6" s="34" t="s">
        <v>5</v>
      </c>
      <c r="C6" s="57">
        <v>571.23931000000005</v>
      </c>
      <c r="D6" s="57">
        <v>414.85937000000001</v>
      </c>
      <c r="E6" s="57">
        <v>307.49128999999999</v>
      </c>
      <c r="F6" s="57">
        <v>142.64861999999999</v>
      </c>
      <c r="G6" s="57">
        <v>0.14874000000000001</v>
      </c>
      <c r="H6" s="57">
        <v>-2.25034</v>
      </c>
      <c r="I6" s="57">
        <v>16.911740000000002</v>
      </c>
      <c r="J6" s="57">
        <v>11.75996</v>
      </c>
      <c r="K6" s="57">
        <v>2.9807999999999999</v>
      </c>
      <c r="L6" s="57">
        <v>10.38292</v>
      </c>
      <c r="M6" s="89">
        <v>-2.3990800000000001</v>
      </c>
      <c r="N6" s="19"/>
      <c r="O6" s="14">
        <f>Table25723[[#This Row],[Faiz gəlirləri
 (mln. manat)]]+Table25723[[#This Row],[Qeyri-faiz gəlirləri 
(mln. manat)]]-Table25723[[#This Row],[Faiz xərcləri
 (mln. manat)]]-Table25723[[#This Row],[Qeyri-faiz xərcləri 
(mln. manat)]]</f>
        <v>-2.2503399999999996</v>
      </c>
      <c r="P6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6" s="19">
        <f>Table25723[[#This Row],[Xalis Əməliyyat Mənfəəti 
(mln. manat)]]-Table25723[[#This Row],[XƏM düstur]]</f>
        <v>0</v>
      </c>
      <c r="R6" s="19"/>
      <c r="S6" s="19">
        <f>Table25723[[#This Row],[Yoxlama 2]]-Table25723[[#This Row],[Faizlər üzrə yaradılmış ehtiyatlar]]</f>
        <v>0</v>
      </c>
    </row>
    <row r="7" spans="1:24" x14ac:dyDescent="0.25">
      <c r="A7" s="4">
        <v>6</v>
      </c>
      <c r="B7" s="34" t="s">
        <v>6</v>
      </c>
      <c r="C7" s="57">
        <v>336.00927799999999</v>
      </c>
      <c r="D7" s="57">
        <v>159.01070100000001</v>
      </c>
      <c r="E7" s="57">
        <v>179.55435</v>
      </c>
      <c r="F7" s="57">
        <v>54.101216999999998</v>
      </c>
      <c r="G7" s="57">
        <v>0.77384600000000003</v>
      </c>
      <c r="H7" s="57">
        <v>0.62012900000000004</v>
      </c>
      <c r="I7" s="57">
        <v>10.76369</v>
      </c>
      <c r="J7" s="57">
        <v>3.6946150000000002</v>
      </c>
      <c r="K7" s="57">
        <v>4.7922849999999997</v>
      </c>
      <c r="L7" s="57">
        <v>11.241232</v>
      </c>
      <c r="M7" s="89">
        <v>-0.15371699999999999</v>
      </c>
      <c r="N7" s="19">
        <v>0</v>
      </c>
      <c r="O7" s="14">
        <f>Table25723[[#This Row],[Faiz gəlirləri
 (mln. manat)]]+Table25723[[#This Row],[Qeyri-faiz gəlirləri 
(mln. manat)]]-Table25723[[#This Row],[Faiz xərcləri
 (mln. manat)]]-Table25723[[#This Row],[Qeyri-faiz xərcləri 
(mln. manat)]]</f>
        <v>0.62012799999999935</v>
      </c>
      <c r="P7" s="38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7" s="39">
        <f>Table25723[[#This Row],[Xalis Əməliyyat Mənfəəti 
(mln. manat)]]-Table25723[[#This Row],[XƏM düstur]]</f>
        <v>1.0000000006948895E-6</v>
      </c>
      <c r="R7" s="19"/>
      <c r="S7" s="19">
        <f>Table25723[[#This Row],[Yoxlama 2]]-Table25723[[#This Row],[Faizlər üzrə yaradılmış ehtiyatlar]]</f>
        <v>1.0000000006948895E-6</v>
      </c>
    </row>
    <row r="8" spans="1:24" x14ac:dyDescent="0.25">
      <c r="A8" s="4">
        <v>7</v>
      </c>
      <c r="B8" s="34" t="s">
        <v>26</v>
      </c>
      <c r="C8" s="57">
        <v>8487.7260000000006</v>
      </c>
      <c r="D8" s="57">
        <v>2016.8579999999999</v>
      </c>
      <c r="E8" s="57">
        <v>4625.1039999999994</v>
      </c>
      <c r="F8" s="57">
        <v>1469.933</v>
      </c>
      <c r="G8" s="57">
        <v>300.33999999999997</v>
      </c>
      <c r="H8" s="57">
        <v>164.04300000000001</v>
      </c>
      <c r="I8" s="57">
        <v>219.74</v>
      </c>
      <c r="J8" s="57">
        <v>48.305999999999997</v>
      </c>
      <c r="K8" s="57">
        <v>64.763000000000005</v>
      </c>
      <c r="L8" s="57">
        <v>72.153999999999996</v>
      </c>
      <c r="M8" s="89">
        <v>-136.297</v>
      </c>
      <c r="N8" s="19"/>
      <c r="O8" s="14">
        <f>Table25723[[#This Row],[Faiz gəlirləri
 (mln. manat)]]+Table25723[[#This Row],[Qeyri-faiz gəlirləri 
(mln. manat)]]-Table25723[[#This Row],[Faiz xərcləri
 (mln. manat)]]-Table25723[[#This Row],[Qeyri-faiz xərcləri 
(mln. manat)]]</f>
        <v>164.04300000000006</v>
      </c>
      <c r="P8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-2.8421709430404007E-14</v>
      </c>
      <c r="Q8" s="19">
        <f>Table25723[[#This Row],[Xalis Əməliyyat Mənfəəti 
(mln. manat)]]-Table25723[[#This Row],[XƏM düstur]]</f>
        <v>0</v>
      </c>
      <c r="R8" s="19"/>
      <c r="S8" s="19">
        <f>Table25723[[#This Row],[Yoxlama 2]]-Table25723[[#This Row],[Faizlər üzrə yaradılmış ehtiyatlar]]</f>
        <v>0</v>
      </c>
    </row>
    <row r="9" spans="1:24" x14ac:dyDescent="0.25">
      <c r="A9" s="4">
        <v>8</v>
      </c>
      <c r="B9" s="34" t="s">
        <v>7</v>
      </c>
      <c r="C9" s="57">
        <v>916.16054999999994</v>
      </c>
      <c r="D9" s="57">
        <v>308.94592999999998</v>
      </c>
      <c r="E9" s="57">
        <v>651.63302999999996</v>
      </c>
      <c r="F9" s="57">
        <v>97.238889999999998</v>
      </c>
      <c r="G9" s="57">
        <v>5.1519199999999996</v>
      </c>
      <c r="H9" s="57">
        <v>6.8788999999999989</v>
      </c>
      <c r="I9" s="57">
        <v>13.045489999999999</v>
      </c>
      <c r="J9" s="57">
        <v>6.9300600000000001</v>
      </c>
      <c r="K9" s="57">
        <v>6.5306600000000001</v>
      </c>
      <c r="L9" s="57">
        <v>5.7671900000000003</v>
      </c>
      <c r="M9" s="89">
        <v>0.40277000000000002</v>
      </c>
      <c r="N9" s="19">
        <v>1.3242100000000001</v>
      </c>
      <c r="O9" s="14">
        <f>Table25723[[#This Row],[Faiz gəlirləri
 (mln. manat)]]+Table25723[[#This Row],[Qeyri-faiz gəlirləri 
(mln. manat)]]-Table25723[[#This Row],[Faiz xərcləri
 (mln. manat)]]-Table25723[[#This Row],[Qeyri-faiz xərcləri 
(mln. manat)]]</f>
        <v>6.8788999999999971</v>
      </c>
      <c r="P9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9" s="19">
        <f>Table25723[[#This Row],[Xalis Əməliyyat Mənfəəti 
(mln. manat)]]-Table25723[[#This Row],[XƏM düstur]]</f>
        <v>0</v>
      </c>
      <c r="R9" s="19"/>
      <c r="S9" s="19">
        <f>Table25723[[#This Row],[Yoxlama 2]]-Table25723[[#This Row],[Faizlər üzrə yaradılmış ehtiyatlar]]</f>
        <v>0</v>
      </c>
    </row>
    <row r="10" spans="1:24" x14ac:dyDescent="0.25">
      <c r="A10" s="4">
        <v>9</v>
      </c>
      <c r="B10" s="34" t="s">
        <v>8</v>
      </c>
      <c r="C10" s="57">
        <v>195.8972</v>
      </c>
      <c r="D10" s="57">
        <v>89.316100000000006</v>
      </c>
      <c r="E10" s="57">
        <v>50.218000000000004</v>
      </c>
      <c r="F10" s="57">
        <v>66.735900000000001</v>
      </c>
      <c r="G10" s="57">
        <v>2.6337999999999999</v>
      </c>
      <c r="H10" s="57">
        <v>2.8905000000000007</v>
      </c>
      <c r="I10" s="57">
        <v>5.7313000000000001</v>
      </c>
      <c r="J10" s="57">
        <v>1.2466999999999999</v>
      </c>
      <c r="K10" s="57">
        <v>0.79290000000000005</v>
      </c>
      <c r="L10" s="57">
        <v>2.387</v>
      </c>
      <c r="M10" s="89">
        <v>0.2651</v>
      </c>
      <c r="N10" s="19"/>
      <c r="O10" s="14">
        <f>Table25723[[#This Row],[Faiz gəlirləri
 (mln. manat)]]+Table25723[[#This Row],[Qeyri-faiz gəlirləri 
(mln. manat)]]-Table25723[[#This Row],[Faiz xərcləri
 (mln. manat)]]-Table25723[[#This Row],[Qeyri-faiz xərcləri 
(mln. manat)]]</f>
        <v>2.8905000000000007</v>
      </c>
      <c r="P10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8.3999999999991859E-3</v>
      </c>
      <c r="Q10" s="19">
        <f>Table25723[[#This Row],[Xalis Əməliyyat Mənfəəti 
(mln. manat)]]-Table25723[[#This Row],[XƏM düstur]]</f>
        <v>0</v>
      </c>
      <c r="R10" s="19"/>
      <c r="S10" s="19">
        <f>Table25723[[#This Row],[Yoxlama 2]]-Table25723[[#This Row],[Faizlər üzrə yaradılmış ehtiyatlar]]</f>
        <v>0</v>
      </c>
    </row>
    <row r="11" spans="1:24" x14ac:dyDescent="0.25">
      <c r="A11" s="4">
        <v>10</v>
      </c>
      <c r="B11" s="34" t="s">
        <v>9</v>
      </c>
      <c r="C11" s="57">
        <v>303.77199999999999</v>
      </c>
      <c r="D11" s="59">
        <v>179.15199999999999</v>
      </c>
      <c r="E11" s="57">
        <v>116.622</v>
      </c>
      <c r="F11" s="57">
        <v>56.509</v>
      </c>
      <c r="G11" s="57">
        <v>0.89500000000000002</v>
      </c>
      <c r="H11" s="57">
        <v>0.77</v>
      </c>
      <c r="I11" s="57">
        <v>10.59</v>
      </c>
      <c r="J11" s="57">
        <v>5.7210000000000001</v>
      </c>
      <c r="K11" s="57">
        <v>2.8879999999999999</v>
      </c>
      <c r="L11" s="57">
        <v>6.9870000000000001</v>
      </c>
      <c r="M11" s="89">
        <v>-0.125</v>
      </c>
      <c r="N11" s="19"/>
      <c r="O11" s="14">
        <f>Table25723[[#This Row],[Faiz gəlirləri
 (mln. manat)]]+Table25723[[#This Row],[Qeyri-faiz gəlirləri 
(mln. manat)]]-Table25723[[#This Row],[Faiz xərcləri
 (mln. manat)]]-Table25723[[#This Row],[Qeyri-faiz xərcləri 
(mln. manat)]]</f>
        <v>0.76999999999999957</v>
      </c>
      <c r="P11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1" s="19">
        <f>Table25723[[#This Row],[Xalis Əməliyyat Mənfəəti 
(mln. manat)]]-Table25723[[#This Row],[XƏM düstur]]</f>
        <v>0</v>
      </c>
      <c r="R11" s="19"/>
      <c r="S11" s="19">
        <f>Table25723[[#This Row],[Yoxlama 2]]-Table25723[[#This Row],[Faizlər üzrə yaradılmış ehtiyatlar]]</f>
        <v>0</v>
      </c>
    </row>
    <row r="12" spans="1:24" x14ac:dyDescent="0.25">
      <c r="A12" s="4">
        <v>11</v>
      </c>
      <c r="B12" s="34" t="s">
        <v>10</v>
      </c>
      <c r="C12" s="57">
        <v>96.981249730000002</v>
      </c>
      <c r="D12" s="57">
        <v>4.3111626999999997</v>
      </c>
      <c r="E12" s="57">
        <v>10.05837758</v>
      </c>
      <c r="F12" s="57">
        <v>53.630779070000003</v>
      </c>
      <c r="G12" s="57">
        <v>-16.903563219999999</v>
      </c>
      <c r="H12" s="57">
        <v>1.216712284</v>
      </c>
      <c r="I12" s="57">
        <v>1.3802944539999999</v>
      </c>
      <c r="J12" s="57">
        <v>4.3062900000000001E-2</v>
      </c>
      <c r="K12" s="57">
        <v>0.53119680000000002</v>
      </c>
      <c r="L12" s="57">
        <v>0.65171606999999998</v>
      </c>
      <c r="M12" s="89">
        <v>18.124583340000001</v>
      </c>
      <c r="N12" s="19">
        <v>-1.63664E-3</v>
      </c>
      <c r="O12" s="14">
        <f>Table25723[[#This Row],[Faiz gəlirləri
 (mln. manat)]]+Table25723[[#This Row],[Qeyri-faiz gəlirləri 
(mln. manat)]]-Table25723[[#This Row],[Faiz xərcləri
 (mln. manat)]]-Table25723[[#This Row],[Qeyri-faiz xərcləri 
(mln. manat)]]</f>
        <v>1.216712284</v>
      </c>
      <c r="P12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2.6711960000023963E-3</v>
      </c>
      <c r="Q12" s="19">
        <f>Table25723[[#This Row],[Xalis Əməliyyat Mənfəəti 
(mln. manat)]]-Table25723[[#This Row],[XƏM düstur]]</f>
        <v>0</v>
      </c>
      <c r="R12" s="19"/>
      <c r="S12" s="19">
        <f>Table25723[[#This Row],[Yoxlama 2]]-Table25723[[#This Row],[Faizlər üzrə yaradılmış ehtiyatlar]]</f>
        <v>0</v>
      </c>
    </row>
    <row r="13" spans="1:24" x14ac:dyDescent="0.25">
      <c r="A13" s="4">
        <v>12</v>
      </c>
      <c r="B13" s="34" t="s">
        <v>52</v>
      </c>
      <c r="C13" s="57">
        <v>291.23795000000001</v>
      </c>
      <c r="D13" s="58">
        <v>172.15763999999999</v>
      </c>
      <c r="E13" s="57">
        <v>122.85096</v>
      </c>
      <c r="F13" s="57">
        <v>71.735219999999998</v>
      </c>
      <c r="G13" s="57">
        <v>32.286999999999999</v>
      </c>
      <c r="H13" s="57">
        <v>1.2510000000000048</v>
      </c>
      <c r="I13" s="57">
        <v>48.234999999999999</v>
      </c>
      <c r="J13" s="57">
        <v>6.181</v>
      </c>
      <c r="K13" s="57">
        <v>3.6970000000000001</v>
      </c>
      <c r="L13" s="57">
        <v>44.5</v>
      </c>
      <c r="M13" s="89">
        <v>-39.390999999999998</v>
      </c>
      <c r="N13" s="19">
        <v>8.3559999999999999</v>
      </c>
      <c r="O13" s="14">
        <f>Table25723[[#This Row],[Faiz gəlirləri
 (mln. manat)]]+Table25723[[#This Row],[Qeyri-faiz gəlirləri 
(mln. manat)]]-Table25723[[#This Row],[Faiz xərcləri
 (mln. manat)]]-Table25723[[#This Row],[Qeyri-faiz xərcləri 
(mln. manat)]]</f>
        <v>1.2510000000000048</v>
      </c>
      <c r="P13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9.9999999999589306E-4</v>
      </c>
      <c r="Q13" s="19">
        <f>Table25723[[#This Row],[Xalis Əməliyyat Mənfəəti 
(mln. manat)]]-Table25723[[#This Row],[XƏM düstur]]</f>
        <v>0</v>
      </c>
      <c r="R13" s="19">
        <v>27.375</v>
      </c>
      <c r="S13" s="19"/>
    </row>
    <row r="14" spans="1:24" x14ac:dyDescent="0.25">
      <c r="A14" s="4">
        <v>13</v>
      </c>
      <c r="B14" s="34" t="s">
        <v>11</v>
      </c>
      <c r="C14" s="57">
        <v>1215.808</v>
      </c>
      <c r="D14" s="57">
        <v>404.07900000000001</v>
      </c>
      <c r="E14" s="57">
        <v>909.34699999999998</v>
      </c>
      <c r="F14" s="57">
        <v>70.146000000000001</v>
      </c>
      <c r="G14" s="57">
        <v>12.832000000000001</v>
      </c>
      <c r="H14" s="57">
        <v>20.811</v>
      </c>
      <c r="I14" s="57">
        <v>31.545999999999999</v>
      </c>
      <c r="J14" s="57">
        <v>13.87</v>
      </c>
      <c r="K14" s="57">
        <v>27.393000000000001</v>
      </c>
      <c r="L14" s="57">
        <v>24.257999999999999</v>
      </c>
      <c r="M14" s="89">
        <v>7.9790000000000001</v>
      </c>
      <c r="N14" s="19"/>
      <c r="O14" s="14">
        <f>Table25723[[#This Row],[Faiz gəlirləri
 (mln. manat)]]+Table25723[[#This Row],[Qeyri-faiz gəlirləri 
(mln. manat)]]-Table25723[[#This Row],[Faiz xərcləri
 (mln. manat)]]-Table25723[[#This Row],[Qeyri-faiz xərcləri 
(mln. manat)]]</f>
        <v>20.811000000000003</v>
      </c>
      <c r="P14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8.8817841970012523E-16</v>
      </c>
      <c r="Q14" s="19">
        <f>Table25723[[#This Row],[Xalis Əməliyyat Mənfəəti 
(mln. manat)]]-Table25723[[#This Row],[XƏM düstur]]</f>
        <v>0</v>
      </c>
      <c r="R14" s="19"/>
      <c r="S14" s="19">
        <f>Table25723[[#This Row],[Yoxlama 2]]-Table25723[[#This Row],[Faizlər üzrə yaradılmış ehtiyatlar]]</f>
        <v>0</v>
      </c>
    </row>
    <row r="15" spans="1:24" x14ac:dyDescent="0.25">
      <c r="A15" s="4">
        <v>14</v>
      </c>
      <c r="B15" s="34" t="s">
        <v>12</v>
      </c>
      <c r="C15" s="57">
        <v>144.43068</v>
      </c>
      <c r="D15" s="58">
        <v>47.067749999999997</v>
      </c>
      <c r="E15" s="57">
        <v>57.101860000000002</v>
      </c>
      <c r="F15" s="57">
        <v>60.373089999999998</v>
      </c>
      <c r="G15" s="59">
        <v>4.7127400000000002</v>
      </c>
      <c r="H15" s="59">
        <v>-3.77278</v>
      </c>
      <c r="I15" s="59">
        <v>4.1740599999999999</v>
      </c>
      <c r="J15" s="59">
        <v>2.6399699999999999</v>
      </c>
      <c r="K15" s="59">
        <v>2.3062399999999998</v>
      </c>
      <c r="L15" s="59">
        <v>7.6131099999999998</v>
      </c>
      <c r="M15" s="90">
        <v>-8.4855199999999993</v>
      </c>
      <c r="N15" s="19"/>
      <c r="O15" s="14">
        <f>Table25723[[#This Row],[Faiz gəlirləri
 (mln. manat)]]+Table25723[[#This Row],[Qeyri-faiz gəlirləri 
(mln. manat)]]-Table25723[[#This Row],[Faiz xərcləri
 (mln. manat)]]-Table25723[[#This Row],[Qeyri-faiz xərcləri 
(mln. manat)]]</f>
        <v>-3.77278</v>
      </c>
      <c r="P15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1.7763568394002505E-15</v>
      </c>
      <c r="Q15" s="19">
        <f>Table25723[[#This Row],[Xalis Əməliyyat Mənfəəti 
(mln. manat)]]-Table25723[[#This Row],[XƏM düstur]]</f>
        <v>0</v>
      </c>
      <c r="R15" s="19"/>
      <c r="S15" s="19">
        <f>Table25723[[#This Row],[Yoxlama 2]]-Table25723[[#This Row],[Faizlər üzrə yaradılmış ehtiyatlar]]</f>
        <v>0</v>
      </c>
    </row>
    <row r="16" spans="1:24" x14ac:dyDescent="0.25">
      <c r="A16" s="4">
        <v>15</v>
      </c>
      <c r="B16" s="34" t="s">
        <v>13</v>
      </c>
      <c r="C16" s="57">
        <v>348.66199999999998</v>
      </c>
      <c r="D16" s="57">
        <v>245.35400000000001</v>
      </c>
      <c r="E16" s="57">
        <v>180.36600000000001</v>
      </c>
      <c r="F16" s="57">
        <v>122.72799999999999</v>
      </c>
      <c r="G16" s="57">
        <v>3.1280000000000001</v>
      </c>
      <c r="H16" s="57">
        <v>2.9270000000000032</v>
      </c>
      <c r="I16" s="57">
        <v>18.731000000000002</v>
      </c>
      <c r="J16" s="57">
        <v>5.1529999999999996</v>
      </c>
      <c r="K16" s="57">
        <v>7.0359999999999996</v>
      </c>
      <c r="L16" s="57">
        <v>17.687000000000001</v>
      </c>
      <c r="M16" s="89">
        <v>-0.20100000000000001</v>
      </c>
      <c r="N16" s="19"/>
      <c r="O16" s="14">
        <f>Table25723[[#This Row],[Faiz gəlirləri
 (mln. manat)]]+Table25723[[#This Row],[Qeyri-faiz gəlirləri 
(mln. manat)]]-Table25723[[#This Row],[Faiz xərcləri
 (mln. manat)]]-Table25723[[#This Row],[Qeyri-faiz xərcləri 
(mln. manat)]]</f>
        <v>2.9270000000000032</v>
      </c>
      <c r="P16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-3.0531133177191805E-15</v>
      </c>
      <c r="Q16" s="19">
        <f>Table25723[[#This Row],[Xalis Əməliyyat Mənfəəti 
(mln. manat)]]-Table25723[[#This Row],[XƏM düstur]]</f>
        <v>0</v>
      </c>
      <c r="R16" s="19"/>
      <c r="S16" s="19">
        <f>Table25723[[#This Row],[Yoxlama 2]]-Table25723[[#This Row],[Faizlər üzrə yaradılmış ehtiyatlar]]</f>
        <v>0</v>
      </c>
    </row>
    <row r="17" spans="1:19" x14ac:dyDescent="0.25">
      <c r="A17" s="4">
        <v>16</v>
      </c>
      <c r="B17" s="34" t="s">
        <v>25</v>
      </c>
      <c r="C17" s="57">
        <v>224.24941999999999</v>
      </c>
      <c r="D17" s="57">
        <v>151.58664999999999</v>
      </c>
      <c r="E17" s="57">
        <v>93.426609999999997</v>
      </c>
      <c r="F17" s="57">
        <v>62.976529999999997</v>
      </c>
      <c r="G17" s="57">
        <v>0.75229000000000001</v>
      </c>
      <c r="H17" s="57">
        <v>0.60367000000000004</v>
      </c>
      <c r="I17" s="57">
        <v>5.1631499999999999</v>
      </c>
      <c r="J17" s="57">
        <v>4.3166200000000003</v>
      </c>
      <c r="K17" s="57">
        <v>3.60886</v>
      </c>
      <c r="L17" s="57">
        <v>3.8517199999999998</v>
      </c>
      <c r="M17" s="89">
        <v>-0.14862</v>
      </c>
      <c r="N17" s="19"/>
      <c r="O17" s="14">
        <f>Table25723[[#This Row],[Faiz gəlirləri
 (mln. manat)]]+Table25723[[#This Row],[Qeyri-faiz gəlirləri 
(mln. manat)]]-Table25723[[#This Row],[Faiz xərcləri
 (mln. manat)]]-Table25723[[#This Row],[Qeyri-faiz xərcləri 
(mln. manat)]]</f>
        <v>0.60366999999999971</v>
      </c>
      <c r="P17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-2.7755575615628914E-17</v>
      </c>
      <c r="Q17" s="19">
        <f>Table25723[[#This Row],[Xalis Əməliyyat Mənfəəti 
(mln. manat)]]-Table25723[[#This Row],[XƏM düstur]]</f>
        <v>0</v>
      </c>
      <c r="R17" s="19">
        <v>-0.65215000000000001</v>
      </c>
      <c r="S17" s="19"/>
    </row>
    <row r="18" spans="1:19" x14ac:dyDescent="0.25">
      <c r="A18" s="4">
        <v>17</v>
      </c>
      <c r="B18" s="34" t="s">
        <v>14</v>
      </c>
      <c r="C18" s="57">
        <v>3663.2109999999998</v>
      </c>
      <c r="D18" s="57">
        <v>1649.2750000000001</v>
      </c>
      <c r="E18" s="57">
        <v>2865.1729999999998</v>
      </c>
      <c r="F18" s="57">
        <v>363.892</v>
      </c>
      <c r="G18" s="57">
        <v>73.191999999999993</v>
      </c>
      <c r="H18" s="57">
        <v>137.43</v>
      </c>
      <c r="I18" s="57">
        <v>189.92500000000001</v>
      </c>
      <c r="J18" s="57">
        <v>31.998999999999999</v>
      </c>
      <c r="K18" s="57">
        <v>76.137</v>
      </c>
      <c r="L18" s="57">
        <v>96.632000000000005</v>
      </c>
      <c r="M18" s="89">
        <v>44.570999999999998</v>
      </c>
      <c r="N18" s="19">
        <v>19.667000000000002</v>
      </c>
      <c r="O18" s="14">
        <f>Table25723[[#This Row],[Faiz gəlirləri
 (mln. manat)]]+Table25723[[#This Row],[Qeyri-faiz gəlirləri 
(mln. manat)]]-Table25723[[#This Row],[Faiz xərcləri
 (mln. manat)]]-Table25723[[#This Row],[Qeyri-faiz xərcləri 
(mln. manat)]]</f>
        <v>137.43100000000001</v>
      </c>
      <c r="P18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18" s="19">
        <f>Table25723[[#This Row],[Xalis Əməliyyat Mənfəəti 
(mln. manat)]]-Table25723[[#This Row],[XƏM düstur]]</f>
        <v>-1.0000000000047748E-3</v>
      </c>
      <c r="R18" s="19"/>
      <c r="S18" s="19">
        <f>Table25723[[#This Row],[Yoxlama 2]]-Table25723[[#This Row],[Faizlər üzrə yaradılmış ehtiyatlar]]</f>
        <v>-1.0000000000047748E-3</v>
      </c>
    </row>
    <row r="19" spans="1:19" x14ac:dyDescent="0.25">
      <c r="A19" s="4">
        <v>18</v>
      </c>
      <c r="B19" s="34" t="s">
        <v>15</v>
      </c>
      <c r="C19" s="57">
        <v>587.22400000000005</v>
      </c>
      <c r="D19" s="57">
        <v>361.49299999999999</v>
      </c>
      <c r="E19" s="57">
        <v>299.79300000000001</v>
      </c>
      <c r="F19" s="57">
        <v>69.900999999999996</v>
      </c>
      <c r="G19" s="57">
        <v>-9.8252000000000006</v>
      </c>
      <c r="H19" s="57">
        <v>2.2939900000000009</v>
      </c>
      <c r="I19" s="57">
        <v>19.090880000000002</v>
      </c>
      <c r="J19" s="57">
        <v>13.00243</v>
      </c>
      <c r="K19" s="57">
        <v>9.7627199999999998</v>
      </c>
      <c r="L19" s="57">
        <v>13.557180000000001</v>
      </c>
      <c r="M19" s="89">
        <v>12.11919</v>
      </c>
      <c r="N19" s="19"/>
      <c r="O19" s="14">
        <f>Table25723[[#This Row],[Faiz gəlirləri
 (mln. manat)]]+Table25723[[#This Row],[Qeyri-faiz gəlirləri 
(mln. manat)]]-Table25723[[#This Row],[Faiz xərcləri
 (mln. manat)]]-Table25723[[#This Row],[Qeyri-faiz xərcləri 
(mln. manat)]]</f>
        <v>2.2939899999999991</v>
      </c>
      <c r="P19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-1.7763568394002505E-15</v>
      </c>
      <c r="Q19" s="19">
        <f>Table25723[[#This Row],[Xalis Əməliyyat Mənfəəti 
(mln. manat)]]-Table25723[[#This Row],[XƏM düstur]]</f>
        <v>0</v>
      </c>
      <c r="R19" s="19"/>
      <c r="S19" s="19">
        <f>Table25723[[#This Row],[Yoxlama 2]]-Table25723[[#This Row],[Faizlər üzrə yaradılmış ehtiyatlar]]</f>
        <v>0</v>
      </c>
    </row>
    <row r="20" spans="1:19" x14ac:dyDescent="0.25">
      <c r="A20" s="4">
        <v>19</v>
      </c>
      <c r="B20" s="34" t="s">
        <v>16</v>
      </c>
      <c r="C20" s="57">
        <v>215.76358999999999</v>
      </c>
      <c r="D20" s="57">
        <v>75.550290000000004</v>
      </c>
      <c r="E20" s="57">
        <v>89.31747</v>
      </c>
      <c r="F20" s="57">
        <v>80.399979999999999</v>
      </c>
      <c r="G20" s="57">
        <v>2.2233800000000001</v>
      </c>
      <c r="H20" s="57">
        <v>2.8262700000000001</v>
      </c>
      <c r="I20" s="57">
        <v>3.28105</v>
      </c>
      <c r="J20" s="57">
        <v>0.24479000000000001</v>
      </c>
      <c r="K20" s="57">
        <v>1.68398</v>
      </c>
      <c r="L20" s="57">
        <v>1.89398</v>
      </c>
      <c r="M20" s="89">
        <v>0.60289000000000004</v>
      </c>
      <c r="N20" s="19">
        <v>0</v>
      </c>
      <c r="O20" s="14">
        <f>Table25723[[#This Row],[Faiz gəlirləri
 (mln. manat)]]+Table25723[[#This Row],[Qeyri-faiz gəlirləri 
(mln. manat)]]-Table25723[[#This Row],[Faiz xərcləri
 (mln. manat)]]-Table25723[[#This Row],[Qeyri-faiz xərcləri 
(mln. manat)]]</f>
        <v>2.8262600000000004</v>
      </c>
      <c r="P20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1.1102230246251565E-16</v>
      </c>
      <c r="Q20" s="19">
        <f>Table25723[[#This Row],[Xalis Əməliyyat Mənfəəti 
(mln. manat)]]-Table25723[[#This Row],[XƏM düstur]]</f>
        <v>9.9999999996214228E-6</v>
      </c>
      <c r="R20" s="19"/>
      <c r="S20" s="19">
        <f>Table25723[[#This Row],[Yoxlama 2]]-Table25723[[#This Row],[Faizlər üzrə yaradılmış ehtiyatlar]]</f>
        <v>9.9999999996214228E-6</v>
      </c>
    </row>
    <row r="21" spans="1:19" x14ac:dyDescent="0.25">
      <c r="A21" s="4">
        <v>20</v>
      </c>
      <c r="B21" s="53" t="s">
        <v>17</v>
      </c>
      <c r="C21" s="57">
        <v>293.71100000000001</v>
      </c>
      <c r="D21" s="58">
        <v>213.64500000000001</v>
      </c>
      <c r="E21" s="57">
        <v>111.783</v>
      </c>
      <c r="F21" s="57">
        <v>58.332000000000001</v>
      </c>
      <c r="G21" s="57">
        <v>0.18479999999999999</v>
      </c>
      <c r="H21" s="57">
        <v>-0.42199999999999971</v>
      </c>
      <c r="I21" s="57">
        <v>9.1180000000000003</v>
      </c>
      <c r="J21" s="59">
        <v>7.2210000000000001</v>
      </c>
      <c r="K21" s="57">
        <v>1.8109999999999999</v>
      </c>
      <c r="L21" s="57">
        <v>4.13</v>
      </c>
      <c r="M21" s="89">
        <v>-0.60599999999999998</v>
      </c>
      <c r="N21" s="19">
        <v>2E-3</v>
      </c>
      <c r="O21" s="14">
        <f>Table25723[[#This Row],[Faiz gəlirləri
 (mln. manat)]]+Table25723[[#This Row],[Qeyri-faiz gəlirləri 
(mln. manat)]]-Table25723[[#This Row],[Faiz xərcləri
 (mln. manat)]]-Table25723[[#This Row],[Qeyri-faiz xərcləri 
(mln. manat)]]</f>
        <v>-0.42199999999999971</v>
      </c>
      <c r="P21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2.7999999999996899E-3</v>
      </c>
      <c r="Q21" s="19">
        <f>Table25723[[#This Row],[Xalis Əməliyyat Mənfəəti 
(mln. manat)]]-Table25723[[#This Row],[XƏM düstur]]</f>
        <v>0</v>
      </c>
      <c r="R21" s="19"/>
      <c r="S21" s="19">
        <f>Table25723[[#This Row],[Yoxlama 2]]-Table25723[[#This Row],[Faizlər üzrə yaradılmış ehtiyatlar]]</f>
        <v>0</v>
      </c>
    </row>
    <row r="22" spans="1:19" x14ac:dyDescent="0.25">
      <c r="A22" s="4">
        <v>21</v>
      </c>
      <c r="B22" s="53" t="s">
        <v>38</v>
      </c>
      <c r="C22" s="57">
        <v>429.02778000000001</v>
      </c>
      <c r="D22" s="57">
        <v>263.21017000000001</v>
      </c>
      <c r="E22" s="57">
        <v>256.72039000000001</v>
      </c>
      <c r="F22" s="57">
        <v>69.106530000000006</v>
      </c>
      <c r="G22" s="57">
        <v>2.7464599999999999</v>
      </c>
      <c r="H22" s="57">
        <v>11.881629999999999</v>
      </c>
      <c r="I22" s="57">
        <v>31.369769999999999</v>
      </c>
      <c r="J22" s="57">
        <v>7.3351899999999999</v>
      </c>
      <c r="K22" s="57">
        <v>2.70885</v>
      </c>
      <c r="L22" s="57">
        <v>14.861000000000001</v>
      </c>
      <c r="M22" s="89">
        <v>9.1351700000000005</v>
      </c>
      <c r="N22" s="19"/>
      <c r="O22" s="14">
        <f>Table25723[[#This Row],[Faiz gəlirləri
 (mln. manat)]]+Table25723[[#This Row],[Qeyri-faiz gəlirləri 
(mln. manat)]]-Table25723[[#This Row],[Faiz xərcləri
 (mln. manat)]]-Table25723[[#This Row],[Qeyri-faiz xərcləri 
(mln. manat)]]</f>
        <v>11.882429999999999</v>
      </c>
      <c r="P22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1.7763568394002505E-15</v>
      </c>
      <c r="Q22" s="19">
        <f>Table25723[[#This Row],[Xalis Əməliyyat Mənfəəti 
(mln. manat)]]-Table25723[[#This Row],[XƏM düstur]]</f>
        <v>-7.9999999999991189E-4</v>
      </c>
      <c r="R22" s="19"/>
      <c r="S22" s="19">
        <f>Table25723[[#This Row],[Yoxlama 2]]-Table25723[[#This Row],[Faizlər üzrə yaradılmış ehtiyatlar]]</f>
        <v>-7.9999999999991189E-4</v>
      </c>
    </row>
    <row r="23" spans="1:19" x14ac:dyDescent="0.25">
      <c r="A23" s="4">
        <v>22</v>
      </c>
      <c r="B23" s="53" t="s">
        <v>18</v>
      </c>
      <c r="C23" s="57">
        <v>10.294140000000001</v>
      </c>
      <c r="D23" s="59">
        <v>1.0866400000000001</v>
      </c>
      <c r="E23" s="57">
        <v>0.37723000000000001</v>
      </c>
      <c r="F23" s="57">
        <v>9.8875299999999999</v>
      </c>
      <c r="G23" s="57">
        <v>-0.25196000000000002</v>
      </c>
      <c r="H23" s="57">
        <v>-0.24107000000000001</v>
      </c>
      <c r="I23" s="57">
        <v>0.19702</v>
      </c>
      <c r="J23" s="57">
        <v>0</v>
      </c>
      <c r="K23" s="57">
        <v>-1.0580000000000001E-2</v>
      </c>
      <c r="L23" s="57">
        <v>0.42751</v>
      </c>
      <c r="M23" s="89">
        <v>1.089E-2</v>
      </c>
      <c r="N23" s="19"/>
      <c r="O23" s="14">
        <f>Table25723[[#This Row],[Faiz gəlirləri
 (mln. manat)]]+Table25723[[#This Row],[Qeyri-faiz gəlirləri 
(mln. manat)]]-Table25723[[#This Row],[Faiz xərcləri
 (mln. manat)]]-Table25723[[#This Row],[Qeyri-faiz xərcləri 
(mln. manat)]]</f>
        <v>-0.24107000000000001</v>
      </c>
      <c r="P23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-1.0408340855860843E-17</v>
      </c>
      <c r="Q23" s="19">
        <f>Table25723[[#This Row],[Xalis Əməliyyat Mənfəəti 
(mln. manat)]]-Table25723[[#This Row],[XƏM düstur]]</f>
        <v>0</v>
      </c>
      <c r="R23" s="19"/>
      <c r="S23" s="19">
        <f>Table25723[[#This Row],[Yoxlama 2]]-Table25723[[#This Row],[Faizlər üzrə yaradılmış ehtiyatlar]]</f>
        <v>0</v>
      </c>
    </row>
    <row r="24" spans="1:19" x14ac:dyDescent="0.25">
      <c r="A24" s="4">
        <v>23</v>
      </c>
      <c r="B24" s="53" t="s">
        <v>19</v>
      </c>
      <c r="C24" s="57">
        <v>4430.357</v>
      </c>
      <c r="D24" s="57">
        <v>1402.114</v>
      </c>
      <c r="E24" s="57">
        <v>3626.7649999999999</v>
      </c>
      <c r="F24" s="57">
        <v>425.80599999999998</v>
      </c>
      <c r="G24" s="57">
        <v>51.703000000000003</v>
      </c>
      <c r="H24" s="57">
        <v>59.173000000000002</v>
      </c>
      <c r="I24" s="57">
        <v>100.265</v>
      </c>
      <c r="J24" s="57">
        <v>18.759</v>
      </c>
      <c r="K24" s="57">
        <v>21.34</v>
      </c>
      <c r="L24" s="57">
        <v>43.673000000000002</v>
      </c>
      <c r="M24" s="89">
        <v>7.806</v>
      </c>
      <c r="N24" s="5">
        <v>-0.33500000000000002</v>
      </c>
      <c r="O24" s="14">
        <f>Table25723[[#This Row],[Faiz gəlirləri
 (mln. manat)]]+Table25723[[#This Row],[Qeyri-faiz gəlirləri 
(mln. manat)]]-Table25723[[#This Row],[Faiz xərcləri
 (mln. manat)]]-Table25723[[#This Row],[Qeyri-faiz xərcləri 
(mln. manat)]]</f>
        <v>59.173000000000002</v>
      </c>
      <c r="P24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1.0000000000011666E-3</v>
      </c>
      <c r="Q24" s="19">
        <f>Table25723[[#This Row],[Xalis Əməliyyat Mənfəəti 
(mln. manat)]]-Table25723[[#This Row],[XƏM düstur]]</f>
        <v>0</v>
      </c>
      <c r="R24" s="19"/>
      <c r="S24" s="19">
        <f>Table25723[[#This Row],[Yoxlama 2]]-Table25723[[#This Row],[Faizlər üzrə yaradılmış ehtiyatlar]]</f>
        <v>0</v>
      </c>
    </row>
    <row r="25" spans="1:19" x14ac:dyDescent="0.25">
      <c r="A25" s="4">
        <v>24</v>
      </c>
      <c r="B25" s="53" t="s">
        <v>20</v>
      </c>
      <c r="C25" s="57">
        <v>611.404</v>
      </c>
      <c r="D25" s="57">
        <v>346.50200000000001</v>
      </c>
      <c r="E25" s="57">
        <v>402.88800000000003</v>
      </c>
      <c r="F25" s="57">
        <v>94.527000000000001</v>
      </c>
      <c r="G25" s="57">
        <v>4.835</v>
      </c>
      <c r="H25" s="57">
        <v>4.9280000000000008</v>
      </c>
      <c r="I25" s="57">
        <v>18.256</v>
      </c>
      <c r="J25" s="57">
        <v>5.2030000000000003</v>
      </c>
      <c r="K25" s="57">
        <v>4.6820000000000004</v>
      </c>
      <c r="L25" s="57">
        <v>12.806999999999999</v>
      </c>
      <c r="M25" s="89">
        <v>9.4E-2</v>
      </c>
      <c r="N25" s="19"/>
      <c r="O25" s="14">
        <f>Table25723[[#This Row],[Faiz gəlirləri
 (mln. manat)]]+Table25723[[#This Row],[Qeyri-faiz gəlirləri 
(mln. manat)]]-Table25723[[#This Row],[Faiz xərcləri
 (mln. manat)]]-Table25723[[#This Row],[Qeyri-faiz xərcləri 
(mln. manat)]]</f>
        <v>4.9280000000000044</v>
      </c>
      <c r="P25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9.9999999999914047E-4</v>
      </c>
      <c r="Q25" s="19">
        <f>Table25723[[#This Row],[Xalis Əməliyyat Mənfəəti 
(mln. manat)]]-Table25723[[#This Row],[XƏM düstur]]</f>
        <v>0</v>
      </c>
      <c r="R25" s="19"/>
      <c r="S25" s="19">
        <f>Table25723[[#This Row],[Yoxlama 2]]-Table25723[[#This Row],[Faizlər üzrə yaradılmış ehtiyatlar]]</f>
        <v>0</v>
      </c>
    </row>
    <row r="26" spans="1:19" x14ac:dyDescent="0.25">
      <c r="A26" s="4">
        <v>25</v>
      </c>
      <c r="B26" s="34" t="s">
        <v>48</v>
      </c>
      <c r="C26" s="57">
        <v>648.76</v>
      </c>
      <c r="D26" s="57">
        <v>564.27800000000002</v>
      </c>
      <c r="E26" s="57">
        <v>472.14800000000002</v>
      </c>
      <c r="F26" s="57">
        <v>125.161</v>
      </c>
      <c r="G26" s="57">
        <v>7.8529999999999998</v>
      </c>
      <c r="H26" s="57">
        <v>7.0869999999999997</v>
      </c>
      <c r="I26" s="57">
        <v>21.506</v>
      </c>
      <c r="J26" s="57">
        <v>9.3379999999999992</v>
      </c>
      <c r="K26" s="57">
        <v>10.077</v>
      </c>
      <c r="L26" s="57">
        <v>15.157999999999999</v>
      </c>
      <c r="M26" s="89">
        <v>-1.5129999999999999</v>
      </c>
      <c r="N26" s="19">
        <v>0.747</v>
      </c>
      <c r="O26" s="14">
        <f>Table25723[[#This Row],[Faiz gəlirləri
 (mln. manat)]]+Table25723[[#This Row],[Qeyri-faiz gəlirləri 
(mln. manat)]]-Table25723[[#This Row],[Faiz xərcləri
 (mln. manat)]]-Table25723[[#This Row],[Qeyri-faiz xərcləri 
(mln. manat)]]</f>
        <v>7.086999999999998</v>
      </c>
      <c r="P26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26" s="19">
        <f>Table25723[[#This Row],[Xalis Əməliyyat Mənfəəti 
(mln. manat)]]-Table25723[[#This Row],[XƏM düstur]]</f>
        <v>0</v>
      </c>
      <c r="R26" s="19">
        <v>7.0000000000000001E-3</v>
      </c>
      <c r="S26" s="19">
        <f>Table25723[[#This Row],[Yoxlama 2]]-Table25723[[#This Row],[Faizlər üzrə yaradılmış ehtiyatlar]]</f>
        <v>-7.0000000000000001E-3</v>
      </c>
    </row>
    <row r="27" spans="1:19" x14ac:dyDescent="0.25">
      <c r="A27" s="4">
        <v>26</v>
      </c>
      <c r="B27" s="53" t="s">
        <v>21</v>
      </c>
      <c r="C27" s="57">
        <v>510.93400000000003</v>
      </c>
      <c r="D27" s="57">
        <v>319.75900000000001</v>
      </c>
      <c r="E27" s="57">
        <v>177.715</v>
      </c>
      <c r="F27" s="57">
        <v>69.277000000000001</v>
      </c>
      <c r="G27" s="57">
        <v>0.15</v>
      </c>
      <c r="H27" s="57">
        <v>8.5000000000000006E-2</v>
      </c>
      <c r="I27" s="57">
        <v>16.385000000000002</v>
      </c>
      <c r="J27" s="57">
        <v>10.811999999999999</v>
      </c>
      <c r="K27" s="57">
        <v>1.577</v>
      </c>
      <c r="L27" s="57">
        <v>7.0640000000000001</v>
      </c>
      <c r="M27" s="89">
        <v>-6.3E-2</v>
      </c>
      <c r="N27" s="19"/>
      <c r="O27" s="14">
        <f>Table25723[[#This Row],[Faiz gəlirləri
 (mln. manat)]]+Table25723[[#This Row],[Qeyri-faiz gəlirləri 
(mln. manat)]]-Table25723[[#This Row],[Faiz xərcləri
 (mln. manat)]]-Table25723[[#This Row],[Qeyri-faiz xərcləri 
(mln. manat)]]</f>
        <v>8.6000000000003851E-2</v>
      </c>
      <c r="P27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1.9999999999999879E-3</v>
      </c>
      <c r="Q27" s="19">
        <f>Table25723[[#This Row],[Xalis Əməliyyat Mənfəəti 
(mln. manat)]]-Table25723[[#This Row],[XƏM düstur]]</f>
        <v>-1.000000000003845E-3</v>
      </c>
      <c r="R27" s="19"/>
      <c r="S27" s="19">
        <f>Table25723[[#This Row],[Yoxlama 2]]-Table25723[[#This Row],[Faizlər üzrə yaradılmış ehtiyatlar]]</f>
        <v>-1.000000000003845E-3</v>
      </c>
    </row>
    <row r="28" spans="1:19" x14ac:dyDescent="0.25">
      <c r="A28" s="4">
        <v>27</v>
      </c>
      <c r="B28" s="53" t="s">
        <v>22</v>
      </c>
      <c r="C28" s="59">
        <v>799.49400000000003</v>
      </c>
      <c r="D28" s="59">
        <v>404.70299999999997</v>
      </c>
      <c r="E28" s="59">
        <v>529.22900000000004</v>
      </c>
      <c r="F28" s="59">
        <v>118.464</v>
      </c>
      <c r="G28" s="59">
        <v>62.435000000000002</v>
      </c>
      <c r="H28" s="59">
        <v>4.6916999999999902</v>
      </c>
      <c r="I28" s="59">
        <v>42.037999999999997</v>
      </c>
      <c r="J28" s="59">
        <v>16.937000000000001</v>
      </c>
      <c r="K28" s="59">
        <v>9.2027000000000001</v>
      </c>
      <c r="L28" s="59">
        <v>29.612000000000002</v>
      </c>
      <c r="M28" s="90">
        <v>-57.777999999999999</v>
      </c>
      <c r="N28" s="19">
        <v>3.5000000000000003E-2</v>
      </c>
      <c r="O28" s="14">
        <f>Table25723[[#This Row],[Faiz gəlirləri
 (mln. manat)]]+Table25723[[#This Row],[Qeyri-faiz gəlirləri 
(mln. manat)]]-Table25723[[#This Row],[Faiz xərcləri
 (mln. manat)]]-Table25723[[#This Row],[Qeyri-faiz xərcləri 
(mln. manat)]]</f>
        <v>4.6916999999999902</v>
      </c>
      <c r="P28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3.000000000133729E-4</v>
      </c>
      <c r="Q28" s="19">
        <f>Table25723[[#This Row],[Xalis Əməliyyat Mənfəəti 
(mln. manat)]]-Table25723[[#This Row],[XƏM düstur]]</f>
        <v>0</v>
      </c>
      <c r="R28" s="19"/>
      <c r="S28" s="19">
        <f>Table25723[[#This Row],[Yoxlama 2]]-Table25723[[#This Row],[Faizlər üzrə yaradılmış ehtiyatlar]]</f>
        <v>0</v>
      </c>
    </row>
    <row r="29" spans="1:19" x14ac:dyDescent="0.25">
      <c r="A29" s="4">
        <v>28</v>
      </c>
      <c r="B29" s="34" t="s">
        <v>23</v>
      </c>
      <c r="C29" s="57">
        <v>2135.27261</v>
      </c>
      <c r="D29" s="57">
        <v>1522.64004</v>
      </c>
      <c r="E29" s="57">
        <v>1389.81115</v>
      </c>
      <c r="F29" s="57">
        <v>399.24130000000002</v>
      </c>
      <c r="G29" s="57">
        <v>15.664020000000001</v>
      </c>
      <c r="H29" s="57">
        <v>23.60436</v>
      </c>
      <c r="I29" s="57">
        <v>47.682539999999996</v>
      </c>
      <c r="J29" s="57">
        <v>9.3680099999999999</v>
      </c>
      <c r="K29" s="57">
        <v>8.9434299999999993</v>
      </c>
      <c r="L29" s="57">
        <v>23.653600000000001</v>
      </c>
      <c r="M29" s="89">
        <v>4.5854499999999998</v>
      </c>
      <c r="N29" s="19">
        <f>3.52169+0.1668</f>
        <v>3.6884899999999998</v>
      </c>
      <c r="O29" s="14">
        <f>Table25723[[#This Row],[Faiz gəlirləri
 (mln. manat)]]+Table25723[[#This Row],[Qeyri-faiz gəlirləri 
(mln. manat)]]-Table25723[[#This Row],[Faiz xərcləri
 (mln. manat)]]-Table25723[[#This Row],[Qeyri-faiz xərcləri 
(mln. manat)]]</f>
        <v>23.604359999999996</v>
      </c>
      <c r="P29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0.33360000000000056</v>
      </c>
      <c r="Q29" s="19">
        <f>Table25723[[#This Row],[Xalis Əməliyyat Mənfəəti 
(mln. manat)]]-Table25723[[#This Row],[XƏM düstur]]</f>
        <v>0</v>
      </c>
      <c r="R29" s="19">
        <v>6.6867900000000002</v>
      </c>
      <c r="S29" s="19">
        <f>Table25723[[#This Row],[Yoxlama 2]]-Table25723[[#This Row],[Faizlər üzrə yaradılmış ehtiyatlar]]</f>
        <v>-6.6867900000000002</v>
      </c>
    </row>
    <row r="30" spans="1:19" x14ac:dyDescent="0.25">
      <c r="A30" s="4">
        <v>29</v>
      </c>
      <c r="B30" s="53" t="s">
        <v>24</v>
      </c>
      <c r="C30" s="57">
        <v>408.91699999999997</v>
      </c>
      <c r="D30" s="57">
        <v>167.84399999999999</v>
      </c>
      <c r="E30" s="57">
        <v>298.62799999999999</v>
      </c>
      <c r="F30" s="57">
        <v>80.63</v>
      </c>
      <c r="G30" s="57">
        <v>3.3839999999999999</v>
      </c>
      <c r="H30" s="57">
        <v>7.798</v>
      </c>
      <c r="I30" s="57">
        <v>16.507999999999999</v>
      </c>
      <c r="J30" s="57">
        <v>1.4810000000000001</v>
      </c>
      <c r="K30" s="57">
        <v>7.1539999999999999</v>
      </c>
      <c r="L30" s="57">
        <v>14.382999999999999</v>
      </c>
      <c r="M30" s="89">
        <v>3.4630000000000001</v>
      </c>
      <c r="N30" s="19">
        <f>1.096-0.145</f>
        <v>0.95100000000000007</v>
      </c>
      <c r="O30" s="14">
        <f>Table25723[[#This Row],[Faiz gəlirləri
 (mln. manat)]]+Table25723[[#This Row],[Qeyri-faiz gəlirləri 
(mln. manat)]]-Table25723[[#This Row],[Faiz xərcləri
 (mln. manat)]]-Table25723[[#This Row],[Qeyri-faiz xərcləri 
(mln. manat)]]</f>
        <v>7.7979999999999983</v>
      </c>
      <c r="P30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0</v>
      </c>
      <c r="Q30" s="19">
        <f>Table25723[[#This Row],[Xalis Əməliyyat Mənfəəti 
(mln. manat)]]-Table25723[[#This Row],[XƏM düstur]]</f>
        <v>0</v>
      </c>
      <c r="R30" s="19"/>
      <c r="S30" s="19">
        <f>Table25723[[#This Row],[Yoxlama 2]]-Table25723[[#This Row],[Faizlər üzrə yaradılmış ehtiyatlar]]</f>
        <v>0</v>
      </c>
    </row>
    <row r="31" spans="1:19" x14ac:dyDescent="0.25">
      <c r="A31" s="4">
        <v>30</v>
      </c>
      <c r="B31" s="53" t="s">
        <v>39</v>
      </c>
      <c r="C31" s="60">
        <v>194.15980999999999</v>
      </c>
      <c r="D31" s="60">
        <v>121.11605</v>
      </c>
      <c r="E31" s="60">
        <v>65.657799999999995</v>
      </c>
      <c r="F31" s="60">
        <v>69.432090000000002</v>
      </c>
      <c r="G31" s="60">
        <v>1.8029999999999999</v>
      </c>
      <c r="H31" s="60">
        <v>2.3963399999999999</v>
      </c>
      <c r="I31" s="60">
        <v>6.95791</v>
      </c>
      <c r="J31" s="60">
        <v>2.2806799999999998</v>
      </c>
      <c r="K31" s="60">
        <v>1.6846099999999999</v>
      </c>
      <c r="L31" s="60">
        <v>3.9655</v>
      </c>
      <c r="M31" s="91">
        <v>0.55000000000000004</v>
      </c>
      <c r="N31" s="19">
        <v>4.3119999999999999E-2</v>
      </c>
      <c r="O31" s="14">
        <f>Table25723[[#This Row],[Faiz gəlirləri
 (mln. manat)]]+Table25723[[#This Row],[Qeyri-faiz gəlirləri 
(mln. manat)]]-Table25723[[#This Row],[Faiz xərcləri
 (mln. manat)]]-Table25723[[#This Row],[Qeyri-faiz xərcləri 
(mln. manat)]]</f>
        <v>2.396339999999999</v>
      </c>
      <c r="P31" s="14">
        <f>Table25723[[#This Row],[Xalis Mənfəət
 (mln. manat)]]-Table25723[[#This Row],[Xalis Əməliyyat Mənfəəti 
(mln. manat)]]+Table25723[[#This Row],[Aktivlər üzrə mümkün zərərin 
ödənilməsi üçün ehtiyat ayırmaları 
(mln. manat)]]+Table25723[[#This Row],[Mənfəət vergisi]]</f>
        <v>-2.1999999999993552E-4</v>
      </c>
      <c r="Q31" s="19">
        <f>Table25723[[#This Row],[Xalis Əməliyyat Mənfəəti 
(mln. manat)]]-Table25723[[#This Row],[XƏM düstur]]</f>
        <v>0</v>
      </c>
      <c r="R31" s="19">
        <v>2.0249000000000001</v>
      </c>
      <c r="S31" s="19">
        <f>Table25723[[#This Row],[Yoxlama 2]]-Table25723[[#This Row],[Faizlər üzrə yaradılmış ehtiyatlar]]</f>
        <v>-2.0249000000000001</v>
      </c>
    </row>
    <row r="34" spans="2:13" x14ac:dyDescent="0.25">
      <c r="B34" s="7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2:13" x14ac:dyDescent="0.25"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3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x14ac:dyDescent="0.2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13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x14ac:dyDescent="0.2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x14ac:dyDescent="0.2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3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3:13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3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3:13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x14ac:dyDescent="0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x14ac:dyDescent="0.2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x14ac:dyDescent="0.2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x14ac:dyDescent="0.2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x14ac:dyDescent="0.2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3:13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3:13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x14ac:dyDescent="0.2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x14ac:dyDescent="0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x14ac:dyDescent="0.2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x14ac:dyDescent="0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x14ac:dyDescent="0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3" x14ac:dyDescent="0.2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3:13" x14ac:dyDescent="0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3:13" x14ac:dyDescent="0.2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3:13" x14ac:dyDescent="0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3:13" x14ac:dyDescent="0.2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3:13" x14ac:dyDescent="0.2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3:13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3:13" x14ac:dyDescent="0.2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3:13" x14ac:dyDescent="0.2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3:13" x14ac:dyDescent="0.2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3:13" x14ac:dyDescent="0.2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3:13" x14ac:dyDescent="0.2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3:13" x14ac:dyDescent="0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3:13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3:13" x14ac:dyDescent="0.2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3:13" x14ac:dyDescent="0.2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3:13" x14ac:dyDescent="0.2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3:13" x14ac:dyDescent="0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3:13" x14ac:dyDescent="0.2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3:13" x14ac:dyDescent="0.2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3:13" x14ac:dyDescent="0.2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3:13" x14ac:dyDescent="0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3:13" x14ac:dyDescent="0.2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3:13" x14ac:dyDescent="0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3:13" x14ac:dyDescent="0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3:13" x14ac:dyDescent="0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3:13" x14ac:dyDescent="0.25">
      <c r="C100" s="15"/>
    </row>
    <row r="101" spans="3:13" x14ac:dyDescent="0.25">
      <c r="C101" s="15"/>
    </row>
    <row r="102" spans="3:13" x14ac:dyDescent="0.25">
      <c r="C102" s="15"/>
    </row>
    <row r="103" spans="3:13" x14ac:dyDescent="0.25">
      <c r="C103" s="15"/>
    </row>
    <row r="104" spans="3:13" x14ac:dyDescent="0.25">
      <c r="C104" s="15"/>
    </row>
    <row r="105" spans="3:13" x14ac:dyDescent="0.25">
      <c r="C105" s="15"/>
    </row>
    <row r="106" spans="3:13" x14ac:dyDescent="0.25">
      <c r="C106" s="15"/>
    </row>
    <row r="107" spans="3:13" x14ac:dyDescent="0.25">
      <c r="C107" s="15"/>
    </row>
    <row r="108" spans="3:13" x14ac:dyDescent="0.25">
      <c r="C108" s="15"/>
    </row>
    <row r="109" spans="3:13" x14ac:dyDescent="0.25">
      <c r="C109" s="15"/>
    </row>
    <row r="110" spans="3:13" x14ac:dyDescent="0.25">
      <c r="C110" s="15"/>
    </row>
    <row r="111" spans="3:13" x14ac:dyDescent="0.25">
      <c r="C111" s="15"/>
    </row>
    <row r="112" spans="3:1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</sheetData>
  <conditionalFormatting sqref="B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{9D8E5EB4-DFE1-4CE6-854D-4A806A0AE903}</x14:id>
        </ext>
      </extLst>
    </cfRule>
  </conditionalFormatting>
  <conditionalFormatting sqref="Q2:Q3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{89D7A704-0391-4123-A2E9-D5C6FD9EC925}</x14:id>
        </ext>
      </extLst>
    </cfRule>
  </conditionalFormatting>
  <conditionalFormatting sqref="S2:S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{F1C66A01-08DA-4CD4-962D-68EF7C82D9DD}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E5EB4-DFE1-4CE6-854D-4A806A0AE9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89D7A704-0391-4123-A2E9-D5C6FD9EC9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Q2:Q31</xm:sqref>
        </x14:conditionalFormatting>
        <x14:conditionalFormatting xmlns:xm="http://schemas.microsoft.com/office/excel/2006/main">
          <x14:cfRule type="dataBar" id="{F1C66A01-08DA-4CD4-962D-68EF7C82D9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S2:S31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7" zoomScale="70" zoomScaleNormal="70" workbookViewId="0">
      <selection activeCell="A2" sqref="A2:A31"/>
    </sheetView>
  </sheetViews>
  <sheetFormatPr defaultRowHeight="15" x14ac:dyDescent="0.25"/>
  <cols>
    <col min="2" max="2" width="31.5703125" customWidth="1"/>
    <col min="3" max="3" width="31.28515625" customWidth="1"/>
    <col min="4" max="4" width="29.7109375" customWidth="1"/>
  </cols>
  <sheetData>
    <row r="1" spans="1:4" ht="30" x14ac:dyDescent="0.25">
      <c r="A1" s="9" t="s">
        <v>0</v>
      </c>
      <c r="B1" s="9" t="s">
        <v>27</v>
      </c>
      <c r="C1" s="40" t="s">
        <v>59</v>
      </c>
      <c r="D1" s="40" t="s">
        <v>58</v>
      </c>
    </row>
    <row r="2" spans="1:4" x14ac:dyDescent="0.25">
      <c r="A2" s="4">
        <v>1</v>
      </c>
      <c r="B2" s="8" t="s">
        <v>37</v>
      </c>
      <c r="C2" s="20">
        <v>1.2347350942831954</v>
      </c>
      <c r="D2" s="19">
        <v>39.635120000000001</v>
      </c>
    </row>
    <row r="3" spans="1:4" x14ac:dyDescent="0.25">
      <c r="A3" s="4">
        <v>2</v>
      </c>
      <c r="B3" s="8" t="s">
        <v>22</v>
      </c>
      <c r="C3" s="20">
        <v>0.88958894932448607</v>
      </c>
      <c r="D3" s="19">
        <v>55.771000000000001</v>
      </c>
    </row>
    <row r="4" spans="1:4" x14ac:dyDescent="0.25">
      <c r="A4" s="4">
        <v>3</v>
      </c>
      <c r="B4" s="8" t="s">
        <v>23</v>
      </c>
      <c r="C4" s="20">
        <v>0.41162090033640281</v>
      </c>
      <c r="D4" s="19">
        <v>116.41657000000004</v>
      </c>
    </row>
    <row r="5" spans="1:4" x14ac:dyDescent="0.25">
      <c r="A5" s="4">
        <v>4</v>
      </c>
      <c r="B5" s="8" t="s">
        <v>3</v>
      </c>
      <c r="C5" s="20">
        <v>0.25701122010558336</v>
      </c>
      <c r="D5" s="19">
        <v>13.224041999999997</v>
      </c>
    </row>
    <row r="6" spans="1:4" x14ac:dyDescent="0.25">
      <c r="A6" s="4">
        <v>5</v>
      </c>
      <c r="B6" s="8" t="s">
        <v>11</v>
      </c>
      <c r="C6" s="20">
        <v>0.21954866302722625</v>
      </c>
      <c r="D6" s="19">
        <v>12.628</v>
      </c>
    </row>
    <row r="7" spans="1:4" x14ac:dyDescent="0.25">
      <c r="A7" s="4">
        <v>6</v>
      </c>
      <c r="B7" s="8" t="s">
        <v>21</v>
      </c>
      <c r="C7" s="20">
        <v>0.17091185667201897</v>
      </c>
      <c r="D7" s="19">
        <v>10.112000000000002</v>
      </c>
    </row>
    <row r="8" spans="1:4" x14ac:dyDescent="0.25">
      <c r="A8" s="4">
        <v>7</v>
      </c>
      <c r="B8" s="8" t="s">
        <v>26</v>
      </c>
      <c r="C8" s="20">
        <v>0.13180858165601145</v>
      </c>
      <c r="D8" s="19">
        <v>171.18599999999992</v>
      </c>
    </row>
    <row r="9" spans="1:4" x14ac:dyDescent="0.25">
      <c r="A9" s="4">
        <v>8</v>
      </c>
      <c r="B9" s="8" t="s">
        <v>9</v>
      </c>
      <c r="C9" s="20">
        <v>6.8465436393889023E-2</v>
      </c>
      <c r="D9" s="19">
        <v>3.6210000000000022</v>
      </c>
    </row>
    <row r="10" spans="1:4" x14ac:dyDescent="0.25">
      <c r="A10" s="4">
        <v>9</v>
      </c>
      <c r="B10" s="8" t="s">
        <v>12</v>
      </c>
      <c r="C10" s="20">
        <v>6.5328824254444681E-2</v>
      </c>
      <c r="D10" s="19">
        <v>3.7022399999999962</v>
      </c>
    </row>
    <row r="11" spans="1:4" x14ac:dyDescent="0.25">
      <c r="A11" s="4">
        <v>10</v>
      </c>
      <c r="B11" s="8" t="s">
        <v>15</v>
      </c>
      <c r="C11" s="20">
        <v>4.7629752858834244E-2</v>
      </c>
      <c r="D11" s="30">
        <v>3.1779999999999973</v>
      </c>
    </row>
    <row r="12" spans="1:4" x14ac:dyDescent="0.25">
      <c r="A12" s="4">
        <v>11</v>
      </c>
      <c r="B12" s="8" t="s">
        <v>8</v>
      </c>
      <c r="C12" s="20">
        <v>4.2038548738671827E-2</v>
      </c>
      <c r="D12" s="19">
        <v>2.692300000000003</v>
      </c>
    </row>
    <row r="13" spans="1:4" x14ac:dyDescent="0.25">
      <c r="A13" s="4">
        <v>12</v>
      </c>
      <c r="B13" s="8" t="s">
        <v>7</v>
      </c>
      <c r="C13" s="20">
        <v>1.6434354828071276E-2</v>
      </c>
      <c r="D13" s="19">
        <v>1.5722200000000015</v>
      </c>
    </row>
    <row r="14" spans="1:4" x14ac:dyDescent="0.25">
      <c r="A14" s="4">
        <v>13</v>
      </c>
      <c r="B14" s="8" t="s">
        <v>13</v>
      </c>
      <c r="C14" s="20">
        <v>1.501918750827038E-2</v>
      </c>
      <c r="D14" s="19">
        <v>1.8159999999999883</v>
      </c>
    </row>
    <row r="15" spans="1:4" x14ac:dyDescent="0.25">
      <c r="A15" s="4">
        <v>14</v>
      </c>
      <c r="B15" s="8" t="s">
        <v>17</v>
      </c>
      <c r="C15" s="20">
        <v>1.4381358142770162E-2</v>
      </c>
      <c r="D15" s="19">
        <v>0.82699999999999818</v>
      </c>
    </row>
    <row r="16" spans="1:4" x14ac:dyDescent="0.25">
      <c r="A16" s="4">
        <v>15</v>
      </c>
      <c r="B16" s="8" t="s">
        <v>20</v>
      </c>
      <c r="C16" s="20">
        <v>1.3987964343563307E-2</v>
      </c>
      <c r="D16" s="19">
        <v>1.304000000000002</v>
      </c>
    </row>
    <row r="17" spans="1:4" x14ac:dyDescent="0.25">
      <c r="A17" s="4">
        <v>16</v>
      </c>
      <c r="B17" s="8" t="s">
        <v>16</v>
      </c>
      <c r="C17" s="20">
        <v>1.329496254903738E-2</v>
      </c>
      <c r="D17" s="37">
        <v>1.0548900000000003</v>
      </c>
    </row>
    <row r="18" spans="1:4" x14ac:dyDescent="0.25">
      <c r="A18" s="4">
        <v>17</v>
      </c>
      <c r="B18" s="8" t="s">
        <v>39</v>
      </c>
      <c r="C18" s="20">
        <v>8.9738276318267838E-3</v>
      </c>
      <c r="D18" s="30">
        <v>0.61753000000000213</v>
      </c>
    </row>
    <row r="19" spans="1:4" x14ac:dyDescent="0.25">
      <c r="A19" s="4">
        <v>18</v>
      </c>
      <c r="B19" s="8" t="s">
        <v>24</v>
      </c>
      <c r="C19" s="20">
        <v>7.5097777055817159E-3</v>
      </c>
      <c r="D19" s="30">
        <v>0.60099999999999909</v>
      </c>
    </row>
    <row r="20" spans="1:4" x14ac:dyDescent="0.25">
      <c r="A20" s="4">
        <v>19</v>
      </c>
      <c r="B20" s="8" t="s">
        <v>25</v>
      </c>
      <c r="C20" s="20">
        <v>6.7861895471354522E-3</v>
      </c>
      <c r="D20" s="35">
        <v>0.4244899999999987</v>
      </c>
    </row>
    <row r="21" spans="1:4" x14ac:dyDescent="0.25">
      <c r="A21" s="4">
        <v>20</v>
      </c>
      <c r="B21" s="8" t="s">
        <v>6</v>
      </c>
      <c r="C21" s="20">
        <v>4.5029498858624104E-3</v>
      </c>
      <c r="D21" s="19">
        <v>0.24252299999999849</v>
      </c>
    </row>
    <row r="22" spans="1:4" x14ac:dyDescent="0.25">
      <c r="A22" s="4">
        <v>21</v>
      </c>
      <c r="B22" s="8" t="s">
        <v>38</v>
      </c>
      <c r="C22" s="20">
        <v>4.0721846481685199E-4</v>
      </c>
      <c r="D22" s="19">
        <v>2.8130000000004429E-2</v>
      </c>
    </row>
    <row r="23" spans="1:4" x14ac:dyDescent="0.25">
      <c r="A23" s="4">
        <v>22</v>
      </c>
      <c r="B23" s="8" t="s">
        <v>5</v>
      </c>
      <c r="C23" s="29">
        <v>-4.7562159383851945E-3</v>
      </c>
      <c r="D23" s="30">
        <v>-0.68171000000000959</v>
      </c>
    </row>
    <row r="24" spans="1:4" x14ac:dyDescent="0.25">
      <c r="A24" s="4">
        <v>23</v>
      </c>
      <c r="B24" s="8" t="s">
        <v>1</v>
      </c>
      <c r="C24" s="20">
        <v>-1.1092123978020436E-2</v>
      </c>
      <c r="D24" s="19">
        <v>-1.0840000000000032</v>
      </c>
    </row>
    <row r="25" spans="1:4" x14ac:dyDescent="0.25">
      <c r="A25" s="4">
        <v>24</v>
      </c>
      <c r="B25" s="8" t="s">
        <v>18</v>
      </c>
      <c r="C25" s="20">
        <v>-1.3553312355712303E-2</v>
      </c>
      <c r="D25" s="19">
        <v>-0.13584999999999958</v>
      </c>
    </row>
    <row r="26" spans="1:4" x14ac:dyDescent="0.25">
      <c r="A26" s="4">
        <v>25</v>
      </c>
      <c r="B26" s="8" t="s">
        <v>19</v>
      </c>
      <c r="C26" s="20">
        <v>-6.265258097110292E-2</v>
      </c>
      <c r="D26" s="19">
        <v>-28.461000000000013</v>
      </c>
    </row>
    <row r="27" spans="1:4" x14ac:dyDescent="0.25">
      <c r="A27" s="4">
        <v>26</v>
      </c>
      <c r="B27" s="8" t="s">
        <v>48</v>
      </c>
      <c r="C27" s="20">
        <v>-8.8471256303943549E-2</v>
      </c>
      <c r="D27" s="19">
        <v>-12.14788999999999</v>
      </c>
    </row>
    <row r="28" spans="1:4" x14ac:dyDescent="0.25">
      <c r="A28" s="4">
        <v>27</v>
      </c>
      <c r="B28" s="8" t="s">
        <v>10</v>
      </c>
      <c r="C28" s="20">
        <v>-0.13118072329337338</v>
      </c>
      <c r="D28" s="30">
        <v>-8.0975693999999976</v>
      </c>
    </row>
    <row r="29" spans="1:4" x14ac:dyDescent="0.25">
      <c r="A29" s="4">
        <v>28</v>
      </c>
      <c r="B29" s="8" t="s">
        <v>14</v>
      </c>
      <c r="C29" s="20">
        <v>-0.13663486610309836</v>
      </c>
      <c r="D29" s="19">
        <v>-57.588999999999999</v>
      </c>
    </row>
    <row r="30" spans="1:4" x14ac:dyDescent="0.25">
      <c r="A30" s="4">
        <v>29</v>
      </c>
      <c r="B30" s="8" t="s">
        <v>2</v>
      </c>
      <c r="C30" s="20">
        <v>-0.13732626707573561</v>
      </c>
      <c r="D30" s="30">
        <v>-12.091630000000009</v>
      </c>
    </row>
    <row r="31" spans="1:4" x14ac:dyDescent="0.25">
      <c r="A31" s="4">
        <v>30</v>
      </c>
      <c r="B31" s="8" t="s">
        <v>4</v>
      </c>
      <c r="C31" s="20">
        <v>-0.18825472092328016</v>
      </c>
      <c r="D31" s="19">
        <v>-3.356320000000002</v>
      </c>
    </row>
  </sheetData>
  <conditionalFormatting sqref="C2:C19 C21:C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{10B82D55-0FEB-4176-BB87-383A68A11C41}</x14:id>
        </ext>
      </extLst>
    </cfRule>
  </conditionalFormatting>
  <conditionalFormatting sqref="D2:D19 D21:D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{AB0DEBFF-94BF-4A76-80D9-A72BB616E2BB}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{CF929110-0818-4588-ADAD-3FA831BD7997}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{77655DF9-2DA0-4E00-AA97-9AD2575DC20C}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{2C796EF2-6432-44B5-B0F4-126DC7D0B4EF}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{047A551A-11C2-4C9C-BFC2-D8B27F2B94AB}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B82D55-0FEB-4176-BB87-383A68A11C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AB0DEBFF-94BF-4A76-80D9-A72BB616E2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D2:D19 D21:D31</xm:sqref>
        </x14:conditionalFormatting>
        <x14:conditionalFormatting xmlns:xm="http://schemas.microsoft.com/office/excel/2006/main">
          <x14:cfRule type="dataBar" id="{CF929110-0818-4588-ADAD-3FA831BD79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77655DF9-2DA0-4E00-AA97-9AD2575DC2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2C796EF2-6432-44B5-B0F4-126DC7D0B4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047A551A-11C2-4C9C-BFC2-D8B27F2B9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0.7109375" style="1" customWidth="1"/>
    <col min="3" max="3" width="17.28515625" style="1" customWidth="1"/>
    <col min="4" max="4" width="18.5703125" style="1" customWidth="1"/>
    <col min="5" max="5" width="26.85546875" style="1" customWidth="1"/>
    <col min="6" max="16384" width="9.140625" style="1"/>
  </cols>
  <sheetData>
    <row r="1" spans="1:4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4" x14ac:dyDescent="0.25">
      <c r="A2" s="4">
        <v>1</v>
      </c>
      <c r="B2" s="3" t="s">
        <v>26</v>
      </c>
      <c r="C2" s="5">
        <v>300.33999999999997</v>
      </c>
      <c r="D2" s="45">
        <v>130.345</v>
      </c>
    </row>
    <row r="3" spans="1:4" x14ac:dyDescent="0.25">
      <c r="A3" s="4">
        <v>2</v>
      </c>
      <c r="B3" s="3" t="s">
        <v>14</v>
      </c>
      <c r="C3" s="5">
        <v>73.191999999999993</v>
      </c>
      <c r="D3" s="45">
        <v>47.625999999999998</v>
      </c>
    </row>
    <row r="4" spans="1:4" x14ac:dyDescent="0.25">
      <c r="A4" s="4">
        <v>3</v>
      </c>
      <c r="B4" s="3" t="s">
        <v>22</v>
      </c>
      <c r="C4" s="19">
        <v>62.435000000000002</v>
      </c>
      <c r="D4" s="45">
        <v>6.83</v>
      </c>
    </row>
    <row r="5" spans="1:4" x14ac:dyDescent="0.25">
      <c r="A5" s="4">
        <v>4</v>
      </c>
      <c r="B5" s="3" t="s">
        <v>19</v>
      </c>
      <c r="C5" s="5">
        <v>51.703000000000003</v>
      </c>
      <c r="D5" s="45">
        <v>35.680999999999997</v>
      </c>
    </row>
    <row r="6" spans="1:4" x14ac:dyDescent="0.25">
      <c r="A6" s="4">
        <v>5</v>
      </c>
      <c r="B6" s="3" t="s">
        <v>37</v>
      </c>
      <c r="C6" s="5">
        <v>32.286999999999999</v>
      </c>
      <c r="D6" s="45">
        <v>-7.7519999999999998</v>
      </c>
    </row>
    <row r="7" spans="1:4" x14ac:dyDescent="0.25">
      <c r="A7" s="4">
        <v>6</v>
      </c>
      <c r="B7" s="3" t="s">
        <v>23</v>
      </c>
      <c r="C7" s="5">
        <v>15.664020000000001</v>
      </c>
      <c r="D7" s="43">
        <v>7.1989900000000002</v>
      </c>
    </row>
    <row r="8" spans="1:4" x14ac:dyDescent="0.25">
      <c r="A8" s="4">
        <v>7</v>
      </c>
      <c r="B8" s="3" t="s">
        <v>11</v>
      </c>
      <c r="C8" s="5">
        <v>12.832000000000001</v>
      </c>
      <c r="D8" s="45">
        <v>0.73099999999999998</v>
      </c>
    </row>
    <row r="9" spans="1:4" x14ac:dyDescent="0.25">
      <c r="A9" s="4">
        <v>8</v>
      </c>
      <c r="B9" s="3" t="s">
        <v>48</v>
      </c>
      <c r="C9" s="5">
        <v>7.8529999999999998</v>
      </c>
      <c r="D9" s="43">
        <v>3.0152299999999999</v>
      </c>
    </row>
    <row r="10" spans="1:4" x14ac:dyDescent="0.25">
      <c r="A10" s="4">
        <v>9</v>
      </c>
      <c r="B10" s="3" t="s">
        <v>7</v>
      </c>
      <c r="C10" s="5">
        <v>5.1519199999999996</v>
      </c>
      <c r="D10" s="43">
        <v>3.2077399999999998</v>
      </c>
    </row>
    <row r="11" spans="1:4" x14ac:dyDescent="0.25">
      <c r="A11" s="4">
        <v>10</v>
      </c>
      <c r="B11" s="3" t="s">
        <v>20</v>
      </c>
      <c r="C11" s="5">
        <v>4.835</v>
      </c>
      <c r="D11" s="45">
        <v>3.258</v>
      </c>
    </row>
    <row r="12" spans="1:4" x14ac:dyDescent="0.25">
      <c r="A12" s="4">
        <v>11</v>
      </c>
      <c r="B12" s="3" t="s">
        <v>12</v>
      </c>
      <c r="C12" s="19">
        <v>4.7127400000000002</v>
      </c>
      <c r="D12" s="45">
        <v>1.4937</v>
      </c>
    </row>
    <row r="13" spans="1:4" x14ac:dyDescent="0.25">
      <c r="A13" s="4">
        <v>12</v>
      </c>
      <c r="B13" s="3" t="s">
        <v>24</v>
      </c>
      <c r="C13" s="5">
        <v>3.3839999999999999</v>
      </c>
      <c r="D13" s="45">
        <v>1.6859999999999999</v>
      </c>
    </row>
    <row r="14" spans="1:4" x14ac:dyDescent="0.25">
      <c r="A14" s="4">
        <v>13</v>
      </c>
      <c r="B14" s="3" t="s">
        <v>13</v>
      </c>
      <c r="C14" s="5">
        <v>3.1280000000000001</v>
      </c>
      <c r="D14" s="45">
        <v>1.3360000000000001</v>
      </c>
    </row>
    <row r="15" spans="1:4" x14ac:dyDescent="0.25">
      <c r="A15" s="4">
        <v>14</v>
      </c>
      <c r="B15" s="3" t="s">
        <v>38</v>
      </c>
      <c r="C15" s="5">
        <v>2.7464599999999999</v>
      </c>
      <c r="D15" s="43">
        <v>3.0261399999999998</v>
      </c>
    </row>
    <row r="16" spans="1:4" x14ac:dyDescent="0.25">
      <c r="A16" s="4">
        <v>15</v>
      </c>
      <c r="B16" s="3" t="s">
        <v>8</v>
      </c>
      <c r="C16" s="5">
        <v>2.6337999999999999</v>
      </c>
      <c r="D16" s="43">
        <v>1.4E-2</v>
      </c>
    </row>
    <row r="17" spans="1:4" x14ac:dyDescent="0.25">
      <c r="A17" s="4">
        <v>16</v>
      </c>
      <c r="B17" s="3" t="s">
        <v>16</v>
      </c>
      <c r="C17" s="5">
        <v>2.2233800000000001</v>
      </c>
      <c r="D17" s="43">
        <v>1.11754</v>
      </c>
    </row>
    <row r="18" spans="1:4" x14ac:dyDescent="0.25">
      <c r="A18" s="4">
        <v>17</v>
      </c>
      <c r="B18" s="3" t="s">
        <v>39</v>
      </c>
      <c r="C18" s="5">
        <v>1.8029999999999999</v>
      </c>
      <c r="D18" s="43">
        <v>0.95921999999999996</v>
      </c>
    </row>
    <row r="19" spans="1:4" x14ac:dyDescent="0.25">
      <c r="A19" s="4">
        <v>18</v>
      </c>
      <c r="B19" s="3" t="s">
        <v>2</v>
      </c>
      <c r="C19" s="5">
        <v>1.67744</v>
      </c>
      <c r="D19" s="43">
        <v>0.11065</v>
      </c>
    </row>
    <row r="20" spans="1:4" x14ac:dyDescent="0.25">
      <c r="A20" s="4">
        <v>19</v>
      </c>
      <c r="B20" s="3" t="s">
        <v>9</v>
      </c>
      <c r="C20" s="5">
        <v>0.89500000000000002</v>
      </c>
      <c r="D20" s="45">
        <v>-2.6880000000000002</v>
      </c>
    </row>
    <row r="21" spans="1:4" x14ac:dyDescent="0.25">
      <c r="A21" s="4">
        <v>20</v>
      </c>
      <c r="B21" s="3" t="s">
        <v>6</v>
      </c>
      <c r="C21" s="5">
        <v>0.77384600000000003</v>
      </c>
      <c r="D21" s="45">
        <v>0.39063999999999999</v>
      </c>
    </row>
    <row r="22" spans="1:4" x14ac:dyDescent="0.25">
      <c r="A22" s="4">
        <v>21</v>
      </c>
      <c r="B22" s="3" t="s">
        <v>25</v>
      </c>
      <c r="C22" s="5">
        <v>0.75229000000000001</v>
      </c>
      <c r="D22" s="43">
        <v>0.39080999999999999</v>
      </c>
    </row>
    <row r="23" spans="1:4" x14ac:dyDescent="0.25">
      <c r="A23" s="4">
        <v>22</v>
      </c>
      <c r="B23" s="3" t="s">
        <v>17</v>
      </c>
      <c r="C23" s="5">
        <v>0.18479999999999999</v>
      </c>
      <c r="D23" s="45">
        <v>-0.59489999999999998</v>
      </c>
    </row>
    <row r="24" spans="1:4" x14ac:dyDescent="0.25">
      <c r="A24" s="4">
        <v>23</v>
      </c>
      <c r="B24" s="3" t="s">
        <v>21</v>
      </c>
      <c r="C24" s="5">
        <v>0.15</v>
      </c>
      <c r="D24" s="45">
        <v>0.109</v>
      </c>
    </row>
    <row r="25" spans="1:4" x14ac:dyDescent="0.25">
      <c r="A25" s="4">
        <v>24</v>
      </c>
      <c r="B25" s="3" t="s">
        <v>5</v>
      </c>
      <c r="C25" s="5">
        <v>0.14874000000000001</v>
      </c>
      <c r="D25" s="43">
        <v>0.12687999999999999</v>
      </c>
    </row>
    <row r="26" spans="1:4" x14ac:dyDescent="0.25">
      <c r="A26" s="4">
        <v>25</v>
      </c>
      <c r="B26" s="3" t="s">
        <v>18</v>
      </c>
      <c r="C26" s="5">
        <v>-0.25196000000000002</v>
      </c>
      <c r="D26" s="45">
        <v>-0.11679</v>
      </c>
    </row>
    <row r="27" spans="1:4" x14ac:dyDescent="0.25">
      <c r="A27" s="4">
        <v>26</v>
      </c>
      <c r="B27" s="3" t="s">
        <v>3</v>
      </c>
      <c r="C27" s="5">
        <v>-0.89742999999999995</v>
      </c>
      <c r="D27" s="45">
        <v>-0.53136000000000005</v>
      </c>
    </row>
    <row r="28" spans="1:4" x14ac:dyDescent="0.25">
      <c r="A28" s="4">
        <v>27</v>
      </c>
      <c r="B28" s="3" t="s">
        <v>4</v>
      </c>
      <c r="C28" s="5">
        <v>-5.2786731700000002</v>
      </c>
      <c r="D28" s="45">
        <v>-1.694556</v>
      </c>
    </row>
    <row r="29" spans="1:4" x14ac:dyDescent="0.25">
      <c r="A29" s="4">
        <v>28</v>
      </c>
      <c r="B29" s="3" t="s">
        <v>15</v>
      </c>
      <c r="C29" s="5">
        <v>-9.8252000000000006</v>
      </c>
      <c r="D29" s="43">
        <v>-13.26418</v>
      </c>
    </row>
    <row r="30" spans="1:4" x14ac:dyDescent="0.25">
      <c r="A30" s="4">
        <v>29</v>
      </c>
      <c r="B30" s="3" t="s">
        <v>10</v>
      </c>
      <c r="C30" s="5">
        <v>-16.903563219999999</v>
      </c>
      <c r="D30" s="43">
        <v>-8.6027938200000005</v>
      </c>
    </row>
    <row r="31" spans="1:4" x14ac:dyDescent="0.25">
      <c r="A31" s="4">
        <v>30</v>
      </c>
      <c r="B31" s="3" t="s">
        <v>1</v>
      </c>
      <c r="C31" s="19">
        <v>-86.53</v>
      </c>
      <c r="D31" s="45">
        <v>-74.599999999999994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16384" width="9.140625" style="1"/>
  </cols>
  <sheetData>
    <row r="1" spans="1:5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5" x14ac:dyDescent="0.25">
      <c r="A2" s="4">
        <v>1</v>
      </c>
      <c r="B2" s="3" t="s">
        <v>26</v>
      </c>
      <c r="C2" s="5">
        <v>164.04300000000001</v>
      </c>
      <c r="D2" s="45">
        <v>85.155000000000001</v>
      </c>
    </row>
    <row r="3" spans="1:5" x14ac:dyDescent="0.25">
      <c r="A3" s="4">
        <v>2</v>
      </c>
      <c r="B3" s="3" t="s">
        <v>14</v>
      </c>
      <c r="C3" s="5">
        <v>137.43</v>
      </c>
      <c r="D3" s="45">
        <v>66.566000000000003</v>
      </c>
      <c r="E3" s="18"/>
    </row>
    <row r="4" spans="1:5" x14ac:dyDescent="0.25">
      <c r="A4" s="4">
        <v>3</v>
      </c>
      <c r="B4" s="3" t="s">
        <v>19</v>
      </c>
      <c r="C4" s="5">
        <v>59.173000000000002</v>
      </c>
      <c r="D4" s="45">
        <v>36.195</v>
      </c>
      <c r="E4" s="18"/>
    </row>
    <row r="5" spans="1:5" x14ac:dyDescent="0.25">
      <c r="A5" s="4">
        <v>4</v>
      </c>
      <c r="B5" s="3" t="s">
        <v>23</v>
      </c>
      <c r="C5" s="5">
        <v>23.60436</v>
      </c>
      <c r="D5" s="43">
        <v>9.9096700000000002</v>
      </c>
      <c r="E5" s="18"/>
    </row>
    <row r="6" spans="1:5" x14ac:dyDescent="0.25">
      <c r="A6" s="4">
        <v>5</v>
      </c>
      <c r="B6" s="3" t="s">
        <v>11</v>
      </c>
      <c r="C6" s="5">
        <v>20.811</v>
      </c>
      <c r="D6" s="45">
        <v>2.484</v>
      </c>
      <c r="E6" s="18"/>
    </row>
    <row r="7" spans="1:5" x14ac:dyDescent="0.25">
      <c r="A7" s="4">
        <v>6</v>
      </c>
      <c r="B7" s="3" t="s">
        <v>1</v>
      </c>
      <c r="C7" s="19">
        <v>15.718999999999999</v>
      </c>
      <c r="D7" s="45">
        <v>17.338999999999999</v>
      </c>
      <c r="E7" s="18"/>
    </row>
    <row r="8" spans="1:5" x14ac:dyDescent="0.25">
      <c r="A8" s="4">
        <v>7</v>
      </c>
      <c r="B8" s="3" t="s">
        <v>38</v>
      </c>
      <c r="C8" s="5">
        <v>11.881629999999999</v>
      </c>
      <c r="D8" s="43">
        <v>9.1247900000000008</v>
      </c>
      <c r="E8" s="18"/>
    </row>
    <row r="9" spans="1:5" x14ac:dyDescent="0.25">
      <c r="A9" s="4">
        <v>8</v>
      </c>
      <c r="B9" s="3" t="s">
        <v>24</v>
      </c>
      <c r="C9" s="5">
        <v>7.798</v>
      </c>
      <c r="D9" s="45">
        <v>4.1980000000000004</v>
      </c>
      <c r="E9" s="18"/>
    </row>
    <row r="10" spans="1:5" x14ac:dyDescent="0.25">
      <c r="A10" s="4">
        <v>9</v>
      </c>
      <c r="B10" s="3" t="s">
        <v>48</v>
      </c>
      <c r="C10" s="5">
        <v>7.0869999999999997</v>
      </c>
      <c r="D10" s="43">
        <v>2.7708900000000001</v>
      </c>
      <c r="E10" s="18"/>
    </row>
    <row r="11" spans="1:5" x14ac:dyDescent="0.25">
      <c r="A11" s="4">
        <v>10</v>
      </c>
      <c r="B11" s="3" t="s">
        <v>7</v>
      </c>
      <c r="C11" s="5">
        <v>6.8788999999999989</v>
      </c>
      <c r="D11" s="43">
        <v>4.4874900000000002</v>
      </c>
      <c r="E11" s="18"/>
    </row>
    <row r="12" spans="1:5" x14ac:dyDescent="0.25">
      <c r="A12" s="4">
        <v>11</v>
      </c>
      <c r="B12" s="3" t="s">
        <v>20</v>
      </c>
      <c r="C12" s="5">
        <v>4.9280000000000008</v>
      </c>
      <c r="D12" s="45">
        <v>2.875</v>
      </c>
      <c r="E12" s="18"/>
    </row>
    <row r="13" spans="1:5" x14ac:dyDescent="0.25">
      <c r="A13" s="4">
        <v>12</v>
      </c>
      <c r="B13" s="3" t="s">
        <v>22</v>
      </c>
      <c r="C13" s="19">
        <v>4.6916999999999902</v>
      </c>
      <c r="D13" s="45">
        <v>1.5380000000000003</v>
      </c>
      <c r="E13" s="18"/>
    </row>
    <row r="14" spans="1:5" x14ac:dyDescent="0.25">
      <c r="A14" s="4">
        <v>13</v>
      </c>
      <c r="B14" s="3" t="s">
        <v>2</v>
      </c>
      <c r="C14" s="5">
        <v>3.7444099999999998</v>
      </c>
      <c r="D14" s="43">
        <v>4.2438699999999994</v>
      </c>
      <c r="E14" s="18"/>
    </row>
    <row r="15" spans="1:5" x14ac:dyDescent="0.25">
      <c r="A15" s="4">
        <v>14</v>
      </c>
      <c r="B15" s="3" t="s">
        <v>13</v>
      </c>
      <c r="C15" s="5">
        <v>2.9270000000000032</v>
      </c>
      <c r="D15" s="45">
        <v>1.5650000000000002</v>
      </c>
      <c r="E15" s="18"/>
    </row>
    <row r="16" spans="1:5" x14ac:dyDescent="0.25">
      <c r="A16" s="4">
        <v>15</v>
      </c>
      <c r="B16" s="3" t="s">
        <v>8</v>
      </c>
      <c r="C16" s="5">
        <v>2.8905000000000007</v>
      </c>
      <c r="D16" s="43">
        <v>1.6337999999999999</v>
      </c>
      <c r="E16" s="18"/>
    </row>
    <row r="17" spans="1:5" x14ac:dyDescent="0.25">
      <c r="A17" s="4">
        <v>16</v>
      </c>
      <c r="B17" s="3" t="s">
        <v>16</v>
      </c>
      <c r="C17" s="5">
        <v>2.8262700000000001</v>
      </c>
      <c r="D17" s="43">
        <v>1.14296</v>
      </c>
      <c r="E17" s="18"/>
    </row>
    <row r="18" spans="1:5" x14ac:dyDescent="0.25">
      <c r="A18" s="4">
        <v>17</v>
      </c>
      <c r="B18" s="3" t="s">
        <v>39</v>
      </c>
      <c r="C18" s="5">
        <v>2.3963399999999999</v>
      </c>
      <c r="D18" s="43">
        <v>1.9100299999999999</v>
      </c>
      <c r="E18" s="18"/>
    </row>
    <row r="19" spans="1:5" x14ac:dyDescent="0.25">
      <c r="A19" s="4">
        <v>18</v>
      </c>
      <c r="B19" s="3" t="s">
        <v>15</v>
      </c>
      <c r="C19" s="5">
        <v>2.2939900000000009</v>
      </c>
      <c r="D19" s="43">
        <v>1.3368300000000009</v>
      </c>
      <c r="E19" s="18"/>
    </row>
    <row r="20" spans="1:5" x14ac:dyDescent="0.25">
      <c r="A20" s="4">
        <v>19</v>
      </c>
      <c r="B20" s="3" t="s">
        <v>37</v>
      </c>
      <c r="C20" s="5">
        <v>1.2510000000000048</v>
      </c>
      <c r="D20" s="45">
        <v>3.7310000000000008</v>
      </c>
      <c r="E20" s="18"/>
    </row>
    <row r="21" spans="1:5" x14ac:dyDescent="0.25">
      <c r="A21" s="4">
        <v>20</v>
      </c>
      <c r="B21" s="3" t="s">
        <v>10</v>
      </c>
      <c r="C21" s="5">
        <v>1.216712284</v>
      </c>
      <c r="D21" s="45">
        <v>0.55403654999999929</v>
      </c>
      <c r="E21" s="18"/>
    </row>
    <row r="22" spans="1:5" x14ac:dyDescent="0.25">
      <c r="A22" s="4">
        <v>21</v>
      </c>
      <c r="B22" s="3" t="s">
        <v>9</v>
      </c>
      <c r="C22" s="5">
        <v>0.77</v>
      </c>
      <c r="D22" s="45">
        <v>0.27900000000000003</v>
      </c>
      <c r="E22" s="18"/>
    </row>
    <row r="23" spans="1:5" x14ac:dyDescent="0.25">
      <c r="A23" s="4">
        <v>22</v>
      </c>
      <c r="B23" s="3" t="s">
        <v>6</v>
      </c>
      <c r="C23" s="5">
        <v>0.62012900000000004</v>
      </c>
      <c r="D23" s="45">
        <v>0.50599700000000003</v>
      </c>
      <c r="E23" s="18"/>
    </row>
    <row r="24" spans="1:5" x14ac:dyDescent="0.25">
      <c r="A24" s="4">
        <v>23</v>
      </c>
      <c r="B24" s="3" t="s">
        <v>25</v>
      </c>
      <c r="C24" s="5">
        <v>0.60367000000000004</v>
      </c>
      <c r="D24" s="43">
        <v>0.11463</v>
      </c>
      <c r="E24" s="18"/>
    </row>
    <row r="25" spans="1:5" x14ac:dyDescent="0.25">
      <c r="A25" s="4">
        <v>24</v>
      </c>
      <c r="B25" s="3" t="s">
        <v>21</v>
      </c>
      <c r="C25" s="5">
        <v>8.5000000000000006E-2</v>
      </c>
      <c r="D25" s="45">
        <v>-0.44400000000000001</v>
      </c>
      <c r="E25" s="18"/>
    </row>
    <row r="26" spans="1:5" x14ac:dyDescent="0.25">
      <c r="A26" s="4">
        <v>25</v>
      </c>
      <c r="B26" s="3" t="s">
        <v>18</v>
      </c>
      <c r="C26" s="5">
        <v>-0.24107000000000001</v>
      </c>
      <c r="D26" s="45">
        <v>-0.11851</v>
      </c>
      <c r="E26" s="18"/>
    </row>
    <row r="27" spans="1:5" x14ac:dyDescent="0.25">
      <c r="A27" s="4">
        <v>26</v>
      </c>
      <c r="B27" s="3" t="s">
        <v>17</v>
      </c>
      <c r="C27" s="5">
        <v>-0.42199999999999971</v>
      </c>
      <c r="D27" s="45">
        <v>-0.33789999999999998</v>
      </c>
      <c r="E27" s="18"/>
    </row>
    <row r="28" spans="1:5" x14ac:dyDescent="0.25">
      <c r="A28" s="4">
        <v>27</v>
      </c>
      <c r="B28" s="3" t="s">
        <v>5</v>
      </c>
      <c r="C28" s="5">
        <v>-2.25034</v>
      </c>
      <c r="D28" s="43">
        <v>-1.37338</v>
      </c>
      <c r="E28" s="18"/>
    </row>
    <row r="29" spans="1:5" x14ac:dyDescent="0.25">
      <c r="A29" s="4">
        <v>28</v>
      </c>
      <c r="B29" s="3" t="s">
        <v>12</v>
      </c>
      <c r="C29" s="19">
        <v>-3.77278</v>
      </c>
      <c r="D29" s="45">
        <v>-2.2219699999999998</v>
      </c>
      <c r="E29" s="18"/>
    </row>
    <row r="30" spans="1:5" x14ac:dyDescent="0.25">
      <c r="A30" s="4">
        <v>29</v>
      </c>
      <c r="B30" s="3" t="s">
        <v>4</v>
      </c>
      <c r="C30" s="5">
        <v>-4.13301871</v>
      </c>
      <c r="D30" s="45">
        <v>-2.0303261000000004</v>
      </c>
      <c r="E30" s="18"/>
    </row>
    <row r="31" spans="1:5" x14ac:dyDescent="0.25">
      <c r="A31" s="4">
        <v>30</v>
      </c>
      <c r="B31" s="3" t="s">
        <v>3</v>
      </c>
      <c r="C31" s="5">
        <v>-5.4339500000000003</v>
      </c>
      <c r="D31" s="45">
        <v>-0.88614000000000004</v>
      </c>
      <c r="E31" s="18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8.5703125" style="1" customWidth="1"/>
    <col min="6" max="16384" width="9.140625" style="1"/>
  </cols>
  <sheetData>
    <row r="1" spans="1:9" x14ac:dyDescent="0.25">
      <c r="A1" s="1" t="s">
        <v>0</v>
      </c>
      <c r="B1" s="1" t="s">
        <v>27</v>
      </c>
      <c r="C1" s="18" t="s">
        <v>57</v>
      </c>
      <c r="D1" s="18" t="s">
        <v>51</v>
      </c>
      <c r="I1" s="1" t="s">
        <v>42</v>
      </c>
    </row>
    <row r="2" spans="1:9" x14ac:dyDescent="0.25">
      <c r="A2" s="4">
        <v>1</v>
      </c>
      <c r="B2" s="3" t="s">
        <v>26</v>
      </c>
      <c r="C2" s="5">
        <v>219.74</v>
      </c>
      <c r="D2" s="45">
        <v>108.66200000000001</v>
      </c>
    </row>
    <row r="3" spans="1:9" x14ac:dyDescent="0.25">
      <c r="A3" s="4">
        <v>2</v>
      </c>
      <c r="B3" s="3" t="s">
        <v>14</v>
      </c>
      <c r="C3" s="5">
        <v>189.92500000000001</v>
      </c>
      <c r="D3" s="45">
        <v>93.296000000000006</v>
      </c>
    </row>
    <row r="4" spans="1:9" x14ac:dyDescent="0.25">
      <c r="A4" s="4">
        <v>3</v>
      </c>
      <c r="B4" s="3" t="s">
        <v>19</v>
      </c>
      <c r="C4" s="5">
        <v>100.265</v>
      </c>
      <c r="D4" s="45">
        <v>52.558</v>
      </c>
    </row>
    <row r="5" spans="1:9" x14ac:dyDescent="0.25">
      <c r="A5" s="4">
        <v>4</v>
      </c>
      <c r="B5" s="3" t="s">
        <v>37</v>
      </c>
      <c r="C5" s="5">
        <v>48.234999999999999</v>
      </c>
      <c r="D5" s="45">
        <v>10.505000000000001</v>
      </c>
    </row>
    <row r="6" spans="1:9" x14ac:dyDescent="0.25">
      <c r="A6" s="4">
        <v>5</v>
      </c>
      <c r="B6" s="3" t="s">
        <v>23</v>
      </c>
      <c r="C6" s="5">
        <v>47.682539999999996</v>
      </c>
      <c r="D6" s="43">
        <f>27.34762-3.00277</f>
        <v>24.344850000000001</v>
      </c>
    </row>
    <row r="7" spans="1:9" x14ac:dyDescent="0.25">
      <c r="A7" s="4">
        <v>6</v>
      </c>
      <c r="B7" s="3" t="s">
        <v>1</v>
      </c>
      <c r="C7" s="19">
        <v>46.100999999999999</v>
      </c>
      <c r="D7" s="45">
        <v>22.969000000000001</v>
      </c>
    </row>
    <row r="8" spans="1:9" x14ac:dyDescent="0.25">
      <c r="A8" s="4">
        <v>7</v>
      </c>
      <c r="B8" s="3" t="s">
        <v>22</v>
      </c>
      <c r="C8" s="19">
        <v>42.037999999999997</v>
      </c>
      <c r="D8" s="45">
        <v>19.783999999999999</v>
      </c>
    </row>
    <row r="9" spans="1:9" x14ac:dyDescent="0.25">
      <c r="A9" s="4">
        <v>8</v>
      </c>
      <c r="B9" s="3" t="s">
        <v>11</v>
      </c>
      <c r="C9" s="5">
        <v>31.545999999999999</v>
      </c>
      <c r="D9" s="45">
        <v>14.907</v>
      </c>
    </row>
    <row r="10" spans="1:9" x14ac:dyDescent="0.25">
      <c r="A10" s="4">
        <v>9</v>
      </c>
      <c r="B10" s="3" t="s">
        <v>38</v>
      </c>
      <c r="C10" s="5">
        <v>31.369769999999999</v>
      </c>
      <c r="D10" s="43">
        <v>17.986360000000001</v>
      </c>
    </row>
    <row r="11" spans="1:9" x14ac:dyDescent="0.25">
      <c r="A11" s="4">
        <v>10</v>
      </c>
      <c r="B11" s="3" t="s">
        <v>48</v>
      </c>
      <c r="C11" s="5">
        <v>21.506</v>
      </c>
      <c r="D11" s="43">
        <v>10.9481</v>
      </c>
    </row>
    <row r="12" spans="1:9" x14ac:dyDescent="0.25">
      <c r="A12" s="4">
        <v>11</v>
      </c>
      <c r="B12" s="3" t="s">
        <v>15</v>
      </c>
      <c r="C12" s="5">
        <v>19.090880000000002</v>
      </c>
      <c r="D12" s="43">
        <v>10.304600000000001</v>
      </c>
    </row>
    <row r="13" spans="1:9" x14ac:dyDescent="0.25">
      <c r="A13" s="4">
        <v>12</v>
      </c>
      <c r="B13" s="3" t="s">
        <v>13</v>
      </c>
      <c r="C13" s="5">
        <v>18.731000000000002</v>
      </c>
      <c r="D13" s="45">
        <v>9.3179999999999996</v>
      </c>
    </row>
    <row r="14" spans="1:9" x14ac:dyDescent="0.25">
      <c r="A14" s="4">
        <v>13</v>
      </c>
      <c r="B14" s="3" t="s">
        <v>20</v>
      </c>
      <c r="C14" s="5">
        <v>18.256</v>
      </c>
      <c r="D14" s="45">
        <v>9.6790000000000003</v>
      </c>
    </row>
    <row r="15" spans="1:9" x14ac:dyDescent="0.25">
      <c r="A15" s="4">
        <v>14</v>
      </c>
      <c r="B15" s="3" t="s">
        <v>5</v>
      </c>
      <c r="C15" s="5">
        <v>16.911740000000002</v>
      </c>
      <c r="D15" s="43">
        <v>8.6270900000000008</v>
      </c>
    </row>
    <row r="16" spans="1:9" x14ac:dyDescent="0.25">
      <c r="A16" s="4">
        <v>15</v>
      </c>
      <c r="B16" s="3" t="s">
        <v>24</v>
      </c>
      <c r="C16" s="5">
        <v>16.507999999999999</v>
      </c>
      <c r="D16" s="45">
        <v>8.36</v>
      </c>
    </row>
    <row r="17" spans="1:4" x14ac:dyDescent="0.25">
      <c r="A17" s="4">
        <v>16</v>
      </c>
      <c r="B17" s="3" t="s">
        <v>21</v>
      </c>
      <c r="C17" s="5">
        <v>16.385000000000002</v>
      </c>
      <c r="D17" s="45">
        <v>7.9859999999999998</v>
      </c>
    </row>
    <row r="18" spans="1:4" x14ac:dyDescent="0.25">
      <c r="A18" s="4">
        <v>17</v>
      </c>
      <c r="B18" s="3" t="s">
        <v>7</v>
      </c>
      <c r="C18" s="5">
        <v>13.045489999999999</v>
      </c>
      <c r="D18" s="43">
        <v>6.30002</v>
      </c>
    </row>
    <row r="19" spans="1:4" x14ac:dyDescent="0.25">
      <c r="A19" s="4">
        <v>18</v>
      </c>
      <c r="B19" s="3" t="s">
        <v>6</v>
      </c>
      <c r="C19" s="5">
        <v>10.76369</v>
      </c>
      <c r="D19" s="43">
        <v>5.4452230000000004</v>
      </c>
    </row>
    <row r="20" spans="1:4" x14ac:dyDescent="0.25">
      <c r="A20" s="4">
        <v>19</v>
      </c>
      <c r="B20" s="3" t="s">
        <v>9</v>
      </c>
      <c r="C20" s="5">
        <v>10.59</v>
      </c>
      <c r="D20" s="45">
        <v>5.2389999999999999</v>
      </c>
    </row>
    <row r="21" spans="1:4" x14ac:dyDescent="0.25">
      <c r="A21" s="4">
        <v>20</v>
      </c>
      <c r="B21" s="3" t="s">
        <v>2</v>
      </c>
      <c r="C21" s="5">
        <v>9.7078900000000008</v>
      </c>
      <c r="D21" s="43">
        <v>7.3568899999999999</v>
      </c>
    </row>
    <row r="22" spans="1:4" x14ac:dyDescent="0.25">
      <c r="A22" s="4">
        <v>21</v>
      </c>
      <c r="B22" s="3" t="s">
        <v>17</v>
      </c>
      <c r="C22" s="5">
        <v>9.1180000000000003</v>
      </c>
      <c r="D22" s="45">
        <v>4.5839999999999996</v>
      </c>
    </row>
    <row r="23" spans="1:4" x14ac:dyDescent="0.25">
      <c r="A23" s="4">
        <v>22</v>
      </c>
      <c r="B23" s="3" t="s">
        <v>39</v>
      </c>
      <c r="C23" s="5">
        <v>6.95791</v>
      </c>
      <c r="D23" s="43">
        <f>4.44511-0.3885</f>
        <v>4.05661</v>
      </c>
    </row>
    <row r="24" spans="1:4" x14ac:dyDescent="0.25">
      <c r="A24" s="4">
        <v>23</v>
      </c>
      <c r="B24" s="3" t="s">
        <v>3</v>
      </c>
      <c r="C24" s="5">
        <v>6.9391699999999998</v>
      </c>
      <c r="D24" s="45">
        <v>3.5100899999999999</v>
      </c>
    </row>
    <row r="25" spans="1:4" x14ac:dyDescent="0.25">
      <c r="A25" s="4">
        <v>24</v>
      </c>
      <c r="B25" s="3" t="s">
        <v>4</v>
      </c>
      <c r="C25" s="5">
        <v>5.8820800699999998</v>
      </c>
      <c r="D25" s="45">
        <v>3.0309282099999999</v>
      </c>
    </row>
    <row r="26" spans="1:4" x14ac:dyDescent="0.25">
      <c r="A26" s="4">
        <v>25</v>
      </c>
      <c r="B26" s="3" t="s">
        <v>8</v>
      </c>
      <c r="C26" s="5">
        <v>5.7313000000000001</v>
      </c>
      <c r="D26" s="43">
        <v>2.9039000000000001</v>
      </c>
    </row>
    <row r="27" spans="1:4" x14ac:dyDescent="0.25">
      <c r="A27" s="4">
        <v>26</v>
      </c>
      <c r="B27" s="3" t="s">
        <v>25</v>
      </c>
      <c r="C27" s="5">
        <v>5.1631499999999999</v>
      </c>
      <c r="D27" s="43">
        <f>2.81862-0.36726</f>
        <v>2.4513600000000002</v>
      </c>
    </row>
    <row r="28" spans="1:4" x14ac:dyDescent="0.25">
      <c r="A28" s="4">
        <v>27</v>
      </c>
      <c r="B28" s="3" t="s">
        <v>12</v>
      </c>
      <c r="C28" s="19">
        <v>4.1740599999999999</v>
      </c>
      <c r="D28" s="45">
        <v>2.0494300000000001</v>
      </c>
    </row>
    <row r="29" spans="1:4" x14ac:dyDescent="0.25">
      <c r="A29" s="4">
        <v>28</v>
      </c>
      <c r="B29" s="3" t="s">
        <v>16</v>
      </c>
      <c r="C29" s="5">
        <v>3.28105</v>
      </c>
      <c r="D29" s="43">
        <f>1.51183-0.01835</f>
        <v>1.4934799999999999</v>
      </c>
    </row>
    <row r="30" spans="1:4" x14ac:dyDescent="0.25">
      <c r="A30" s="4">
        <v>29</v>
      </c>
      <c r="B30" s="3" t="s">
        <v>10</v>
      </c>
      <c r="C30" s="5">
        <v>1.3802944539999999</v>
      </c>
      <c r="D30" s="43">
        <v>0.69979013000000001</v>
      </c>
    </row>
    <row r="31" spans="1:4" x14ac:dyDescent="0.25">
      <c r="A31" s="4">
        <v>30</v>
      </c>
      <c r="B31" s="3" t="s">
        <v>18</v>
      </c>
      <c r="C31" s="5">
        <v>0.19702</v>
      </c>
      <c r="D31" s="45">
        <v>0.10085</v>
      </c>
    </row>
    <row r="32" spans="1:4" x14ac:dyDescent="0.25">
      <c r="C32" s="18"/>
    </row>
    <row r="33" spans="3:3" x14ac:dyDescent="0.25">
      <c r="C33" s="18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pane xSplit="2" ySplit="1" topLeftCell="C17" activePane="bottomRight" state="frozen"/>
      <selection activeCell="G15" sqref="G15"/>
      <selection pane="topRight" activeCell="G15" sqref="G15"/>
      <selection pane="bottomLeft" activeCell="G15" sqref="G15"/>
      <selection pane="bottomRight" activeCell="C15" sqref="C15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4" x14ac:dyDescent="0.25">
      <c r="A2" s="4">
        <v>1</v>
      </c>
      <c r="B2" s="3" t="s">
        <v>26</v>
      </c>
      <c r="C2" s="5">
        <v>48.305999999999997</v>
      </c>
      <c r="D2" s="45">
        <v>23.408000000000001</v>
      </c>
    </row>
    <row r="3" spans="1:4" x14ac:dyDescent="0.25">
      <c r="A3" s="4">
        <v>2</v>
      </c>
      <c r="B3" s="3" t="s">
        <v>14</v>
      </c>
      <c r="C3" s="5">
        <v>31.998999999999999</v>
      </c>
      <c r="D3" s="45">
        <v>16.433</v>
      </c>
    </row>
    <row r="4" spans="1:4" x14ac:dyDescent="0.25">
      <c r="A4" s="4">
        <v>3</v>
      </c>
      <c r="B4" s="3" t="s">
        <v>1</v>
      </c>
      <c r="C4" s="19">
        <v>24.297999999999998</v>
      </c>
      <c r="D4" s="45">
        <v>12.776999999999999</v>
      </c>
    </row>
    <row r="5" spans="1:4" x14ac:dyDescent="0.25">
      <c r="A5" s="4">
        <v>4</v>
      </c>
      <c r="B5" s="3" t="s">
        <v>19</v>
      </c>
      <c r="C5" s="5">
        <v>18.759</v>
      </c>
      <c r="D5" s="45">
        <v>10.092000000000001</v>
      </c>
    </row>
    <row r="6" spans="1:4" x14ac:dyDescent="0.25">
      <c r="A6" s="4">
        <v>5</v>
      </c>
      <c r="B6" s="3" t="s">
        <v>22</v>
      </c>
      <c r="C6" s="19">
        <v>16.937000000000001</v>
      </c>
      <c r="D6" s="45">
        <v>7.8239999999999998</v>
      </c>
    </row>
    <row r="7" spans="1:4" x14ac:dyDescent="0.25">
      <c r="A7" s="4">
        <v>6</v>
      </c>
      <c r="B7" s="3" t="s">
        <v>11</v>
      </c>
      <c r="C7" s="5">
        <v>13.87</v>
      </c>
      <c r="D7" s="45">
        <v>6.7679999999999998</v>
      </c>
    </row>
    <row r="8" spans="1:4" x14ac:dyDescent="0.25">
      <c r="A8" s="4">
        <v>7</v>
      </c>
      <c r="B8" s="3" t="s">
        <v>15</v>
      </c>
      <c r="C8" s="5">
        <v>13.00243</v>
      </c>
      <c r="D8" s="43">
        <v>6.2387600000000001</v>
      </c>
    </row>
    <row r="9" spans="1:4" x14ac:dyDescent="0.25">
      <c r="A9" s="4">
        <v>8</v>
      </c>
      <c r="B9" s="3" t="s">
        <v>5</v>
      </c>
      <c r="C9" s="5">
        <v>11.75996</v>
      </c>
      <c r="D9" s="43">
        <v>5.6204000000000001</v>
      </c>
    </row>
    <row r="10" spans="1:4" x14ac:dyDescent="0.25">
      <c r="A10" s="4">
        <v>9</v>
      </c>
      <c r="B10" s="3" t="s">
        <v>21</v>
      </c>
      <c r="C10" s="5">
        <v>10.811999999999999</v>
      </c>
      <c r="D10" s="45">
        <v>5.4059999999999997</v>
      </c>
    </row>
    <row r="11" spans="1:4" x14ac:dyDescent="0.25">
      <c r="A11" s="4">
        <v>10</v>
      </c>
      <c r="B11" s="3" t="s">
        <v>3</v>
      </c>
      <c r="C11" s="5">
        <v>10.42469</v>
      </c>
      <c r="D11" s="45">
        <v>3.31426</v>
      </c>
    </row>
    <row r="12" spans="1:4" x14ac:dyDescent="0.25">
      <c r="A12" s="4">
        <v>11</v>
      </c>
      <c r="B12" s="3" t="s">
        <v>23</v>
      </c>
      <c r="C12" s="5">
        <v>9.3680099999999999</v>
      </c>
      <c r="D12" s="43">
        <v>5.7697700000000003</v>
      </c>
    </row>
    <row r="13" spans="1:4" x14ac:dyDescent="0.25">
      <c r="A13" s="4">
        <v>12</v>
      </c>
      <c r="B13" s="3" t="s">
        <v>48</v>
      </c>
      <c r="C13" s="5">
        <v>9.3379999999999992</v>
      </c>
      <c r="D13" s="43">
        <v>4.6532299999999998</v>
      </c>
    </row>
    <row r="14" spans="1:4" x14ac:dyDescent="0.25">
      <c r="A14" s="4">
        <v>13</v>
      </c>
      <c r="B14" s="3" t="s">
        <v>38</v>
      </c>
      <c r="C14" s="5">
        <v>7.3351899999999999</v>
      </c>
      <c r="D14" s="43">
        <v>3.5180500000000001</v>
      </c>
    </row>
    <row r="15" spans="1:4" x14ac:dyDescent="0.25">
      <c r="A15" s="4">
        <v>14</v>
      </c>
      <c r="B15" s="3" t="s">
        <v>49</v>
      </c>
      <c r="C15" s="19">
        <v>7.2210000000000001</v>
      </c>
      <c r="D15" s="45">
        <v>3.5289999999999999</v>
      </c>
    </row>
    <row r="16" spans="1:4" x14ac:dyDescent="0.25">
      <c r="A16" s="4">
        <v>15</v>
      </c>
      <c r="B16" s="3" t="s">
        <v>7</v>
      </c>
      <c r="C16" s="5">
        <v>6.9300600000000001</v>
      </c>
      <c r="D16" s="43">
        <v>3.16974</v>
      </c>
    </row>
    <row r="17" spans="1:4" x14ac:dyDescent="0.25">
      <c r="A17" s="4">
        <v>16</v>
      </c>
      <c r="B17" s="3" t="s">
        <v>4</v>
      </c>
      <c r="C17" s="5">
        <v>6.2516439200000002</v>
      </c>
      <c r="D17" s="45">
        <v>3.0175359500000001</v>
      </c>
    </row>
    <row r="18" spans="1:4" x14ac:dyDescent="0.25">
      <c r="A18" s="4">
        <v>17</v>
      </c>
      <c r="B18" s="3" t="s">
        <v>37</v>
      </c>
      <c r="C18" s="5">
        <v>6.181</v>
      </c>
      <c r="D18" s="45">
        <v>3.0790000000000002</v>
      </c>
    </row>
    <row r="19" spans="1:4" x14ac:dyDescent="0.25">
      <c r="A19" s="4">
        <v>18</v>
      </c>
      <c r="B19" s="3" t="s">
        <v>9</v>
      </c>
      <c r="C19" s="5">
        <v>5.7210000000000001</v>
      </c>
      <c r="D19" s="45">
        <v>2.8660000000000001</v>
      </c>
    </row>
    <row r="20" spans="1:4" x14ac:dyDescent="0.25">
      <c r="A20" s="4">
        <v>19</v>
      </c>
      <c r="B20" s="3" t="s">
        <v>20</v>
      </c>
      <c r="C20" s="5">
        <v>5.2030000000000003</v>
      </c>
      <c r="D20" s="45">
        <v>2.593</v>
      </c>
    </row>
    <row r="21" spans="1:4" x14ac:dyDescent="0.25">
      <c r="A21" s="4">
        <v>20</v>
      </c>
      <c r="B21" s="3" t="s">
        <v>13</v>
      </c>
      <c r="C21" s="5">
        <v>5.1529999999999996</v>
      </c>
      <c r="D21" s="45">
        <v>2.4700000000000002</v>
      </c>
    </row>
    <row r="22" spans="1:4" x14ac:dyDescent="0.25">
      <c r="A22" s="4">
        <v>21</v>
      </c>
      <c r="B22" s="3" t="s">
        <v>25</v>
      </c>
      <c r="C22" s="5">
        <v>4.3166200000000003</v>
      </c>
      <c r="D22" s="43">
        <v>2.06115</v>
      </c>
    </row>
    <row r="23" spans="1:4" x14ac:dyDescent="0.25">
      <c r="A23" s="4">
        <v>22</v>
      </c>
      <c r="B23" s="3" t="s">
        <v>6</v>
      </c>
      <c r="C23" s="5">
        <v>3.6946150000000002</v>
      </c>
      <c r="D23" s="43">
        <v>1.9292849999999999</v>
      </c>
    </row>
    <row r="24" spans="1:4" x14ac:dyDescent="0.25">
      <c r="A24" s="4">
        <v>23</v>
      </c>
      <c r="B24" s="3" t="s">
        <v>12</v>
      </c>
      <c r="C24" s="19">
        <v>2.6399699999999999</v>
      </c>
      <c r="D24" s="45">
        <v>1.75343</v>
      </c>
    </row>
    <row r="25" spans="1:4" x14ac:dyDescent="0.25">
      <c r="A25" s="4">
        <v>24</v>
      </c>
      <c r="B25" s="3" t="s">
        <v>39</v>
      </c>
      <c r="C25" s="5">
        <v>2.2806799999999998</v>
      </c>
      <c r="D25" s="43">
        <v>1.1436500000000001</v>
      </c>
    </row>
    <row r="26" spans="1:4" x14ac:dyDescent="0.25">
      <c r="A26" s="4">
        <v>25</v>
      </c>
      <c r="B26" s="3" t="s">
        <v>24</v>
      </c>
      <c r="C26" s="5">
        <v>1.4810000000000001</v>
      </c>
      <c r="D26" s="45">
        <v>0.74399999999999999</v>
      </c>
    </row>
    <row r="27" spans="1:4" x14ac:dyDescent="0.25">
      <c r="A27" s="4">
        <v>26</v>
      </c>
      <c r="B27" s="3" t="s">
        <v>8</v>
      </c>
      <c r="C27" s="5">
        <v>1.2466999999999999</v>
      </c>
      <c r="D27" s="43">
        <v>0.60619999999999996</v>
      </c>
    </row>
    <row r="28" spans="1:4" x14ac:dyDescent="0.25">
      <c r="A28" s="4">
        <v>27</v>
      </c>
      <c r="B28" s="3" t="s">
        <v>2</v>
      </c>
      <c r="C28" s="5">
        <v>1.1868000000000001</v>
      </c>
      <c r="D28" s="43">
        <v>0.56091999999999997</v>
      </c>
    </row>
    <row r="29" spans="1:4" x14ac:dyDescent="0.25">
      <c r="A29" s="4">
        <v>28</v>
      </c>
      <c r="B29" s="3" t="s">
        <v>16</v>
      </c>
      <c r="C29" s="5">
        <v>0.24479000000000001</v>
      </c>
      <c r="D29" s="43">
        <v>0.12043</v>
      </c>
    </row>
    <row r="30" spans="1:4" x14ac:dyDescent="0.25">
      <c r="A30" s="4">
        <v>29</v>
      </c>
      <c r="B30" s="3" t="s">
        <v>10</v>
      </c>
      <c r="C30" s="92">
        <v>4.3062900000000001E-2</v>
      </c>
      <c r="D30" s="48">
        <v>2.3975079999999999E-2</v>
      </c>
    </row>
    <row r="31" spans="1:4" x14ac:dyDescent="0.25">
      <c r="A31" s="4">
        <v>30</v>
      </c>
      <c r="B31" s="3" t="s">
        <v>18</v>
      </c>
      <c r="C31" s="92">
        <v>0</v>
      </c>
      <c r="D31" s="49">
        <v>0</v>
      </c>
    </row>
    <row r="32" spans="1:4" x14ac:dyDescent="0.25">
      <c r="C32" s="18"/>
    </row>
    <row r="33" spans="2:3" x14ac:dyDescent="0.25">
      <c r="B33" s="1" t="s">
        <v>60</v>
      </c>
      <c r="C33" s="18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4" x14ac:dyDescent="0.25">
      <c r="A2" s="4">
        <v>1</v>
      </c>
      <c r="B2" s="3" t="s">
        <v>14</v>
      </c>
      <c r="C2" s="5">
        <v>76.137</v>
      </c>
      <c r="D2" s="45">
        <v>36.037999999999997</v>
      </c>
    </row>
    <row r="3" spans="1:4" x14ac:dyDescent="0.25">
      <c r="A3" s="4">
        <v>2</v>
      </c>
      <c r="B3" s="3" t="s">
        <v>26</v>
      </c>
      <c r="C3" s="5">
        <v>64.763000000000005</v>
      </c>
      <c r="D3" s="45">
        <v>29.382000000000001</v>
      </c>
    </row>
    <row r="4" spans="1:4" x14ac:dyDescent="0.25">
      <c r="A4" s="4">
        <v>3</v>
      </c>
      <c r="B4" s="3" t="s">
        <v>11</v>
      </c>
      <c r="C4" s="5">
        <v>27.393000000000001</v>
      </c>
      <c r="D4" s="45">
        <v>5.8449999999999998</v>
      </c>
    </row>
    <row r="5" spans="1:4" x14ac:dyDescent="0.25">
      <c r="A5" s="4">
        <v>4</v>
      </c>
      <c r="B5" s="3" t="s">
        <v>1</v>
      </c>
      <c r="C5" s="19">
        <v>24.047999999999998</v>
      </c>
      <c r="D5" s="45">
        <v>22.388000000000002</v>
      </c>
    </row>
    <row r="6" spans="1:4" x14ac:dyDescent="0.25">
      <c r="A6" s="4">
        <v>5</v>
      </c>
      <c r="B6" s="3" t="s">
        <v>19</v>
      </c>
      <c r="C6" s="5">
        <v>21.34</v>
      </c>
      <c r="D6" s="45">
        <v>9.5530000000000008</v>
      </c>
    </row>
    <row r="7" spans="1:4" x14ac:dyDescent="0.25">
      <c r="A7" s="4">
        <v>6</v>
      </c>
      <c r="B7" s="3" t="s">
        <v>3</v>
      </c>
      <c r="C7" s="5">
        <v>14.92822</v>
      </c>
      <c r="D7" s="45">
        <v>8.42788</v>
      </c>
    </row>
    <row r="8" spans="1:4" x14ac:dyDescent="0.25">
      <c r="A8" s="4">
        <v>7</v>
      </c>
      <c r="B8" s="3" t="s">
        <v>48</v>
      </c>
      <c r="C8" s="5">
        <v>10.077</v>
      </c>
      <c r="D8" s="43">
        <v>4.7452800000000002</v>
      </c>
    </row>
    <row r="9" spans="1:4" x14ac:dyDescent="0.25">
      <c r="A9" s="4">
        <v>8</v>
      </c>
      <c r="B9" s="3" t="s">
        <v>15</v>
      </c>
      <c r="C9" s="5">
        <v>9.7627199999999998</v>
      </c>
      <c r="D9" s="43">
        <f>3.30274+0.65617</f>
        <v>3.9589099999999999</v>
      </c>
    </row>
    <row r="10" spans="1:4" x14ac:dyDescent="0.25">
      <c r="A10" s="4">
        <v>9</v>
      </c>
      <c r="B10" s="3" t="s">
        <v>22</v>
      </c>
      <c r="C10" s="19">
        <v>9.2027000000000001</v>
      </c>
      <c r="D10" s="46">
        <f>3.459+0.993+0.0068+0.123-0.044</f>
        <v>4.5378000000000007</v>
      </c>
    </row>
    <row r="11" spans="1:4" x14ac:dyDescent="0.25">
      <c r="A11" s="4">
        <v>10</v>
      </c>
      <c r="B11" s="3" t="s">
        <v>23</v>
      </c>
      <c r="C11" s="5">
        <v>8.9434299999999993</v>
      </c>
      <c r="D11" s="43">
        <v>2.77406</v>
      </c>
    </row>
    <row r="12" spans="1:4" x14ac:dyDescent="0.25">
      <c r="A12" s="4">
        <v>11</v>
      </c>
      <c r="B12" s="3" t="s">
        <v>24</v>
      </c>
      <c r="C12" s="5">
        <v>7.1539999999999999</v>
      </c>
      <c r="D12" s="45">
        <v>3.5979999999999999</v>
      </c>
    </row>
    <row r="13" spans="1:4" x14ac:dyDescent="0.25">
      <c r="A13" s="4">
        <v>12</v>
      </c>
      <c r="B13" s="3" t="s">
        <v>13</v>
      </c>
      <c r="C13" s="5">
        <v>7.0359999999999996</v>
      </c>
      <c r="D13" s="45">
        <v>3.54</v>
      </c>
    </row>
    <row r="14" spans="1:4" x14ac:dyDescent="0.25">
      <c r="A14" s="4">
        <v>13</v>
      </c>
      <c r="B14" s="3" t="s">
        <v>7</v>
      </c>
      <c r="C14" s="5">
        <v>6.5306600000000001</v>
      </c>
      <c r="D14" s="43">
        <v>3.9935299999999998</v>
      </c>
    </row>
    <row r="15" spans="1:4" x14ac:dyDescent="0.25">
      <c r="A15" s="4">
        <v>14</v>
      </c>
      <c r="B15" s="3" t="s">
        <v>6</v>
      </c>
      <c r="C15" s="5">
        <v>4.7922849999999997</v>
      </c>
      <c r="D15" s="43">
        <v>2.4216790000000001</v>
      </c>
    </row>
    <row r="16" spans="1:4" x14ac:dyDescent="0.25">
      <c r="A16" s="4">
        <v>15</v>
      </c>
      <c r="B16" s="3" t="s">
        <v>2</v>
      </c>
      <c r="C16" s="5">
        <v>4.7329999999999997</v>
      </c>
      <c r="D16" s="43">
        <v>2.3299300000000001</v>
      </c>
    </row>
    <row r="17" spans="1:4" x14ac:dyDescent="0.25">
      <c r="A17" s="4">
        <v>16</v>
      </c>
      <c r="B17" s="3" t="s">
        <v>20</v>
      </c>
      <c r="C17" s="5">
        <v>4.6820000000000004</v>
      </c>
      <c r="D17" s="45">
        <v>2.0819999999999999</v>
      </c>
    </row>
    <row r="18" spans="1:4" x14ac:dyDescent="0.25">
      <c r="A18" s="4">
        <v>17</v>
      </c>
      <c r="B18" s="3" t="s">
        <v>37</v>
      </c>
      <c r="C18" s="5">
        <v>3.6970000000000001</v>
      </c>
      <c r="D18" s="45">
        <f>1.406+1.84</f>
        <v>3.246</v>
      </c>
    </row>
    <row r="19" spans="1:4" x14ac:dyDescent="0.25">
      <c r="A19" s="4">
        <v>18</v>
      </c>
      <c r="B19" s="3" t="s">
        <v>25</v>
      </c>
      <c r="C19" s="5">
        <v>3.60886</v>
      </c>
      <c r="D19" s="43">
        <v>1.54183</v>
      </c>
    </row>
    <row r="20" spans="1:4" x14ac:dyDescent="0.25">
      <c r="A20" s="4">
        <v>19</v>
      </c>
      <c r="B20" s="3" t="s">
        <v>5</v>
      </c>
      <c r="C20" s="5">
        <v>2.9807999999999999</v>
      </c>
      <c r="D20" s="43">
        <v>0.91710000000000003</v>
      </c>
    </row>
    <row r="21" spans="1:4" x14ac:dyDescent="0.25">
      <c r="A21" s="4">
        <v>20</v>
      </c>
      <c r="B21" s="3" t="s">
        <v>9</v>
      </c>
      <c r="C21" s="5">
        <v>2.8879999999999999</v>
      </c>
      <c r="D21" s="45">
        <v>1.4019999999999999</v>
      </c>
    </row>
    <row r="22" spans="1:4" x14ac:dyDescent="0.25">
      <c r="A22" s="4">
        <v>21</v>
      </c>
      <c r="B22" s="3" t="s">
        <v>4</v>
      </c>
      <c r="C22" s="5">
        <v>2.8836435700000003</v>
      </c>
      <c r="D22" s="45">
        <f>0.46718669+0.76425916+0.01083974</f>
        <v>1.2422855900000001</v>
      </c>
    </row>
    <row r="23" spans="1:4" x14ac:dyDescent="0.25">
      <c r="A23" s="4">
        <v>22</v>
      </c>
      <c r="B23" s="3" t="s">
        <v>38</v>
      </c>
      <c r="C23" s="5">
        <v>2.70885</v>
      </c>
      <c r="D23" s="43">
        <v>1.2333400000000001</v>
      </c>
    </row>
    <row r="24" spans="1:4" x14ac:dyDescent="0.25">
      <c r="A24" s="4">
        <v>23</v>
      </c>
      <c r="B24" s="3" t="s">
        <v>12</v>
      </c>
      <c r="C24" s="19">
        <v>2.3062399999999998</v>
      </c>
      <c r="D24" s="45">
        <v>1.3459300000000001</v>
      </c>
    </row>
    <row r="25" spans="1:4" x14ac:dyDescent="0.25">
      <c r="A25" s="4">
        <v>24</v>
      </c>
      <c r="B25" s="3" t="s">
        <v>17</v>
      </c>
      <c r="C25" s="5">
        <v>1.8109999999999999</v>
      </c>
      <c r="D25" s="45">
        <v>0.93700000000000006</v>
      </c>
    </row>
    <row r="26" spans="1:4" x14ac:dyDescent="0.25">
      <c r="A26" s="4">
        <v>25</v>
      </c>
      <c r="B26" s="3" t="s">
        <v>39</v>
      </c>
      <c r="C26" s="5">
        <v>1.6846099999999999</v>
      </c>
      <c r="D26" s="43">
        <v>0.69282999999999995</v>
      </c>
    </row>
    <row r="27" spans="1:4" x14ac:dyDescent="0.25">
      <c r="A27" s="4">
        <v>26</v>
      </c>
      <c r="B27" s="3" t="s">
        <v>16</v>
      </c>
      <c r="C27" s="5">
        <v>1.68398</v>
      </c>
      <c r="D27" s="43">
        <v>0.70808000000000004</v>
      </c>
    </row>
    <row r="28" spans="1:4" x14ac:dyDescent="0.25">
      <c r="A28" s="4">
        <v>27</v>
      </c>
      <c r="B28" s="3" t="s">
        <v>21</v>
      </c>
      <c r="C28" s="5">
        <v>1.577</v>
      </c>
      <c r="D28" s="45">
        <v>0.66400000000000003</v>
      </c>
    </row>
    <row r="29" spans="1:4" x14ac:dyDescent="0.25">
      <c r="A29" s="4">
        <v>28</v>
      </c>
      <c r="B29" s="3" t="s">
        <v>8</v>
      </c>
      <c r="C29" s="5">
        <v>0.79290000000000005</v>
      </c>
      <c r="D29" s="43">
        <v>0.39510000000000001</v>
      </c>
    </row>
    <row r="30" spans="1:4" x14ac:dyDescent="0.25">
      <c r="A30" s="4">
        <v>29</v>
      </c>
      <c r="B30" s="3" t="s">
        <v>10</v>
      </c>
      <c r="C30" s="5">
        <v>0.53119680000000002</v>
      </c>
      <c r="D30" s="45">
        <f>0.000335-0.04091+0.20216539+0.03766569+0.00014</f>
        <v>0.19939608</v>
      </c>
    </row>
    <row r="31" spans="1:4" x14ac:dyDescent="0.25">
      <c r="A31" s="4">
        <v>30</v>
      </c>
      <c r="B31" s="3" t="s">
        <v>18</v>
      </c>
      <c r="C31" s="5">
        <v>-1.0580000000000001E-2</v>
      </c>
      <c r="D31" s="45">
        <v>-5.96E-3</v>
      </c>
    </row>
    <row r="32" spans="1:4" x14ac:dyDescent="0.25">
      <c r="C32" s="18"/>
    </row>
    <row r="33" spans="3:3" x14ac:dyDescent="0.25">
      <c r="C33" s="18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4" x14ac:dyDescent="0.25">
      <c r="A2" s="4">
        <v>1</v>
      </c>
      <c r="B2" s="3" t="s">
        <v>14</v>
      </c>
      <c r="C2" s="5">
        <v>96.632000000000005</v>
      </c>
      <c r="D2" s="45">
        <v>46.335000000000001</v>
      </c>
    </row>
    <row r="3" spans="1:4" x14ac:dyDescent="0.25">
      <c r="A3" s="4">
        <v>2</v>
      </c>
      <c r="B3" s="3" t="s">
        <v>26</v>
      </c>
      <c r="C3" s="5">
        <v>72.153999999999996</v>
      </c>
      <c r="D3" s="45">
        <v>29.481000000000002</v>
      </c>
    </row>
    <row r="4" spans="1:4" x14ac:dyDescent="0.25">
      <c r="A4" s="4">
        <v>3</v>
      </c>
      <c r="B4" s="3" t="s">
        <v>37</v>
      </c>
      <c r="C4" s="5">
        <v>44.5</v>
      </c>
      <c r="D4" s="45">
        <v>6.9420000000000002</v>
      </c>
    </row>
    <row r="5" spans="1:4" x14ac:dyDescent="0.25">
      <c r="A5" s="4">
        <v>4</v>
      </c>
      <c r="B5" s="3" t="s">
        <v>19</v>
      </c>
      <c r="C5" s="5">
        <v>43.673000000000002</v>
      </c>
      <c r="D5" s="45">
        <v>15.824999999999999</v>
      </c>
    </row>
    <row r="6" spans="1:4" x14ac:dyDescent="0.25">
      <c r="A6" s="4">
        <v>5</v>
      </c>
      <c r="B6" s="3" t="s">
        <v>1</v>
      </c>
      <c r="C6" s="19">
        <v>30.132000000000001</v>
      </c>
      <c r="D6" s="45">
        <v>15.241</v>
      </c>
    </row>
    <row r="7" spans="1:4" x14ac:dyDescent="0.25">
      <c r="A7" s="4">
        <v>6</v>
      </c>
      <c r="B7" s="3" t="s">
        <v>22</v>
      </c>
      <c r="C7" s="19">
        <v>29.612000000000002</v>
      </c>
      <c r="D7" s="45">
        <f>12.529+2.076+0.3467</f>
        <v>14.951700000000001</v>
      </c>
    </row>
    <row r="8" spans="1:4" x14ac:dyDescent="0.25">
      <c r="A8" s="4">
        <v>7</v>
      </c>
      <c r="B8" s="3" t="s">
        <v>11</v>
      </c>
      <c r="C8" s="5">
        <v>24.257999999999999</v>
      </c>
      <c r="D8" s="45">
        <v>11.500999999999999</v>
      </c>
    </row>
    <row r="9" spans="1:4" x14ac:dyDescent="0.25">
      <c r="A9" s="4">
        <v>8</v>
      </c>
      <c r="B9" s="3" t="s">
        <v>23</v>
      </c>
      <c r="C9" s="5">
        <v>23.653600000000001</v>
      </c>
      <c r="D9" s="43">
        <v>11.43947</v>
      </c>
    </row>
    <row r="10" spans="1:4" x14ac:dyDescent="0.25">
      <c r="A10" s="4">
        <v>9</v>
      </c>
      <c r="B10" s="3" t="s">
        <v>13</v>
      </c>
      <c r="C10" s="5">
        <v>17.687000000000001</v>
      </c>
      <c r="D10" s="45">
        <f>2.058+6.535</f>
        <v>8.593</v>
      </c>
    </row>
    <row r="11" spans="1:4" x14ac:dyDescent="0.25">
      <c r="A11" s="4">
        <v>10</v>
      </c>
      <c r="B11" s="3" t="s">
        <v>3</v>
      </c>
      <c r="C11" s="5">
        <v>16.876650000000001</v>
      </c>
      <c r="D11" s="45">
        <v>8.5077400000000001</v>
      </c>
    </row>
    <row r="12" spans="1:4" x14ac:dyDescent="0.25">
      <c r="A12" s="4">
        <v>11</v>
      </c>
      <c r="B12" s="3" t="s">
        <v>48</v>
      </c>
      <c r="C12" s="5">
        <v>15.157999999999999</v>
      </c>
      <c r="D12" s="43">
        <v>8.4001400000000004</v>
      </c>
    </row>
    <row r="13" spans="1:4" x14ac:dyDescent="0.25">
      <c r="A13" s="4">
        <v>12</v>
      </c>
      <c r="B13" s="3" t="s">
        <v>38</v>
      </c>
      <c r="C13" s="5">
        <v>14.861000000000001</v>
      </c>
      <c r="D13" s="43">
        <v>6.5768599999999999</v>
      </c>
    </row>
    <row r="14" spans="1:4" x14ac:dyDescent="0.25">
      <c r="A14" s="4">
        <v>13</v>
      </c>
      <c r="B14" s="3" t="s">
        <v>24</v>
      </c>
      <c r="C14" s="5">
        <v>14.382999999999999</v>
      </c>
      <c r="D14" s="45">
        <v>7.0149999999999997</v>
      </c>
    </row>
    <row r="15" spans="1:4" x14ac:dyDescent="0.25">
      <c r="A15" s="4">
        <v>14</v>
      </c>
      <c r="B15" s="3" t="s">
        <v>15</v>
      </c>
      <c r="C15" s="5">
        <v>13.557180000000001</v>
      </c>
      <c r="D15" s="43">
        <f>3.86565+2.0809+0.74137</f>
        <v>6.6879200000000001</v>
      </c>
    </row>
    <row r="16" spans="1:4" x14ac:dyDescent="0.25">
      <c r="A16" s="4">
        <v>15</v>
      </c>
      <c r="B16" s="3" t="s">
        <v>20</v>
      </c>
      <c r="C16" s="5">
        <v>12.806999999999999</v>
      </c>
      <c r="D16" s="45">
        <f>1.206+5.086</f>
        <v>6.2919999999999998</v>
      </c>
    </row>
    <row r="17" spans="1:4" x14ac:dyDescent="0.25">
      <c r="A17" s="4">
        <v>16</v>
      </c>
      <c r="B17" s="3" t="s">
        <v>6</v>
      </c>
      <c r="C17" s="5">
        <v>11.241232</v>
      </c>
      <c r="D17" s="45">
        <f>0.850054+4.581566</f>
        <v>5.4316199999999997</v>
      </c>
    </row>
    <row r="18" spans="1:4" x14ac:dyDescent="0.25">
      <c r="A18" s="4">
        <v>17</v>
      </c>
      <c r="B18" s="3" t="s">
        <v>5</v>
      </c>
      <c r="C18" s="5">
        <v>10.38292</v>
      </c>
      <c r="D18" s="43">
        <v>5.2971700000000004</v>
      </c>
    </row>
    <row r="19" spans="1:4" x14ac:dyDescent="0.25">
      <c r="A19" s="4">
        <v>18</v>
      </c>
      <c r="B19" s="3" t="s">
        <v>2</v>
      </c>
      <c r="C19" s="5">
        <v>9.51065</v>
      </c>
      <c r="D19" s="43">
        <v>4.8820199999999998</v>
      </c>
    </row>
    <row r="20" spans="1:4" x14ac:dyDescent="0.25">
      <c r="A20" s="4">
        <v>19</v>
      </c>
      <c r="B20" s="3" t="s">
        <v>12</v>
      </c>
      <c r="C20" s="19">
        <v>7.6131099999999998</v>
      </c>
      <c r="D20" s="45">
        <v>3.86389</v>
      </c>
    </row>
    <row r="21" spans="1:4" x14ac:dyDescent="0.25">
      <c r="A21" s="4">
        <v>20</v>
      </c>
      <c r="B21" s="3" t="s">
        <v>21</v>
      </c>
      <c r="C21" s="5">
        <v>7.0640000000000001</v>
      </c>
      <c r="D21" s="45">
        <v>3.6869999999999998</v>
      </c>
    </row>
    <row r="22" spans="1:4" x14ac:dyDescent="0.25">
      <c r="A22" s="4">
        <v>21</v>
      </c>
      <c r="B22" s="3" t="s">
        <v>9</v>
      </c>
      <c r="C22" s="5">
        <v>6.9870000000000001</v>
      </c>
      <c r="D22" s="45">
        <v>3.496</v>
      </c>
    </row>
    <row r="23" spans="1:4" x14ac:dyDescent="0.25">
      <c r="A23" s="4">
        <v>22</v>
      </c>
      <c r="B23" s="3" t="s">
        <v>4</v>
      </c>
      <c r="C23" s="5">
        <v>6.6470984299999998</v>
      </c>
      <c r="D23" s="45">
        <f>0.28122795+3.004776</f>
        <v>3.28600395</v>
      </c>
    </row>
    <row r="24" spans="1:4" x14ac:dyDescent="0.25">
      <c r="A24" s="4">
        <v>23</v>
      </c>
      <c r="B24" s="3" t="s">
        <v>7</v>
      </c>
      <c r="C24" s="5">
        <v>5.7671900000000003</v>
      </c>
      <c r="D24" s="43">
        <v>2.63632</v>
      </c>
    </row>
    <row r="25" spans="1:4" x14ac:dyDescent="0.25">
      <c r="A25" s="4">
        <v>24</v>
      </c>
      <c r="B25" s="3" t="s">
        <v>17</v>
      </c>
      <c r="C25" s="5">
        <v>4.13</v>
      </c>
      <c r="D25" s="45">
        <v>2.3290000000000002</v>
      </c>
    </row>
    <row r="26" spans="1:4" x14ac:dyDescent="0.25">
      <c r="A26" s="4">
        <v>25</v>
      </c>
      <c r="B26" s="3" t="s">
        <v>39</v>
      </c>
      <c r="C26" s="5">
        <v>3.9655</v>
      </c>
      <c r="D26" s="43">
        <v>1.6957599999999999</v>
      </c>
    </row>
    <row r="27" spans="1:4" x14ac:dyDescent="0.25">
      <c r="A27" s="4">
        <v>26</v>
      </c>
      <c r="B27" s="3" t="s">
        <v>25</v>
      </c>
      <c r="C27" s="5">
        <v>3.8517199999999998</v>
      </c>
      <c r="D27" s="43">
        <v>1.8173900000000001</v>
      </c>
    </row>
    <row r="28" spans="1:4" x14ac:dyDescent="0.25">
      <c r="A28" s="4">
        <v>27</v>
      </c>
      <c r="B28" s="3" t="s">
        <v>8</v>
      </c>
      <c r="C28" s="5">
        <v>2.387</v>
      </c>
      <c r="D28" s="43">
        <v>1.0589999999999999</v>
      </c>
    </row>
    <row r="29" spans="1:4" x14ac:dyDescent="0.25">
      <c r="A29" s="4">
        <v>28</v>
      </c>
      <c r="B29" s="3" t="s">
        <v>16</v>
      </c>
      <c r="C29" s="5">
        <v>1.89398</v>
      </c>
      <c r="D29" s="43">
        <v>0.93818000000000001</v>
      </c>
    </row>
    <row r="30" spans="1:4" x14ac:dyDescent="0.25">
      <c r="A30" s="4">
        <v>29</v>
      </c>
      <c r="B30" s="3" t="s">
        <v>10</v>
      </c>
      <c r="C30" s="5">
        <v>0.65171606999999998</v>
      </c>
      <c r="D30" s="48">
        <f>0.01129288+0.3050056+0.0095</f>
        <v>0.32579848</v>
      </c>
    </row>
    <row r="31" spans="1:4" x14ac:dyDescent="0.25">
      <c r="A31" s="4">
        <v>30</v>
      </c>
      <c r="B31" s="3" t="s">
        <v>18</v>
      </c>
      <c r="C31" s="5">
        <v>0.42751</v>
      </c>
      <c r="D31" s="45">
        <v>0.21340000000000001</v>
      </c>
    </row>
    <row r="32" spans="1:4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F27" sqref="F27"/>
    </sheetView>
  </sheetViews>
  <sheetFormatPr defaultRowHeight="15" x14ac:dyDescent="0.25"/>
  <cols>
    <col min="1" max="1" width="9.140625" style="1"/>
    <col min="2" max="2" width="46.42578125" style="1" customWidth="1"/>
    <col min="3" max="3" width="18.140625" style="1" customWidth="1"/>
    <col min="4" max="4" width="18.5703125" style="1" customWidth="1"/>
    <col min="5" max="16384" width="9.140625" style="1"/>
  </cols>
  <sheetData>
    <row r="1" spans="1:4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4" x14ac:dyDescent="0.25">
      <c r="A2" s="4">
        <v>1</v>
      </c>
      <c r="B2" s="3" t="s">
        <v>1</v>
      </c>
      <c r="C2" s="19">
        <v>102.249</v>
      </c>
      <c r="D2" s="45">
        <v>91.938999999999993</v>
      </c>
    </row>
    <row r="3" spans="1:4" x14ac:dyDescent="0.25">
      <c r="A3" s="4">
        <v>2</v>
      </c>
      <c r="B3" s="3" t="s">
        <v>14</v>
      </c>
      <c r="C3" s="5">
        <v>44.570999999999998</v>
      </c>
      <c r="D3" s="45">
        <v>6.5049999999999999</v>
      </c>
    </row>
    <row r="4" spans="1:4" x14ac:dyDescent="0.25">
      <c r="A4" s="4">
        <v>3</v>
      </c>
      <c r="B4" s="3" t="s">
        <v>10</v>
      </c>
      <c r="C4" s="5">
        <v>18.124583340000001</v>
      </c>
      <c r="D4" s="43">
        <v>9.1568303699999998</v>
      </c>
    </row>
    <row r="5" spans="1:4" x14ac:dyDescent="0.25">
      <c r="A5" s="4">
        <v>4</v>
      </c>
      <c r="B5" s="3" t="s">
        <v>15</v>
      </c>
      <c r="C5" s="5">
        <v>12.11919</v>
      </c>
      <c r="D5" s="43">
        <v>14.60101</v>
      </c>
    </row>
    <row r="6" spans="1:4" x14ac:dyDescent="0.25">
      <c r="A6" s="4">
        <v>5</v>
      </c>
      <c r="B6" s="3" t="s">
        <v>38</v>
      </c>
      <c r="C6" s="5">
        <v>9.1351700000000005</v>
      </c>
      <c r="D6" s="43">
        <v>6.0986500000000001</v>
      </c>
    </row>
    <row r="7" spans="1:4" x14ac:dyDescent="0.25">
      <c r="A7" s="4">
        <v>6</v>
      </c>
      <c r="B7" s="3" t="s">
        <v>11</v>
      </c>
      <c r="C7" s="5">
        <v>7.9790000000000001</v>
      </c>
      <c r="D7" s="45">
        <v>1.7529999999999999</v>
      </c>
    </row>
    <row r="8" spans="1:4" x14ac:dyDescent="0.25">
      <c r="A8" s="4">
        <v>7</v>
      </c>
      <c r="B8" s="3" t="s">
        <v>19</v>
      </c>
      <c r="C8" s="5">
        <v>7.806</v>
      </c>
      <c r="D8" s="45">
        <v>0.51400000000000001</v>
      </c>
    </row>
    <row r="9" spans="1:4" x14ac:dyDescent="0.25">
      <c r="A9" s="4">
        <v>8</v>
      </c>
      <c r="B9" s="3" t="s">
        <v>23</v>
      </c>
      <c r="C9" s="5">
        <v>4.5854499999999998</v>
      </c>
      <c r="D9" s="43">
        <v>1.05802</v>
      </c>
    </row>
    <row r="10" spans="1:4" x14ac:dyDescent="0.25">
      <c r="A10" s="4">
        <v>9</v>
      </c>
      <c r="B10" s="3" t="s">
        <v>24</v>
      </c>
      <c r="C10" s="5">
        <v>3.4630000000000001</v>
      </c>
      <c r="D10" s="45">
        <v>1.9730000000000001</v>
      </c>
    </row>
    <row r="11" spans="1:4" x14ac:dyDescent="0.25">
      <c r="A11" s="4">
        <v>10</v>
      </c>
      <c r="B11" s="3" t="s">
        <v>2</v>
      </c>
      <c r="C11" s="5">
        <v>2.06697</v>
      </c>
      <c r="D11" s="43">
        <f>2.02798+2.10525</f>
        <v>4.1332299999999993</v>
      </c>
    </row>
    <row r="12" spans="1:4" x14ac:dyDescent="0.25">
      <c r="A12" s="4">
        <v>11</v>
      </c>
      <c r="B12" s="3" t="s">
        <v>4</v>
      </c>
      <c r="C12" s="5">
        <v>1.14565446</v>
      </c>
      <c r="D12" s="43">
        <v>-0.33576992</v>
      </c>
    </row>
    <row r="13" spans="1:4" x14ac:dyDescent="0.25">
      <c r="A13" s="4">
        <v>12</v>
      </c>
      <c r="B13" s="3" t="s">
        <v>16</v>
      </c>
      <c r="C13" s="5">
        <v>0.60289000000000004</v>
      </c>
      <c r="D13" s="43">
        <v>2.5409999999999999E-2</v>
      </c>
    </row>
    <row r="14" spans="1:4" x14ac:dyDescent="0.25">
      <c r="A14" s="4">
        <v>13</v>
      </c>
      <c r="B14" s="3" t="s">
        <v>39</v>
      </c>
      <c r="C14" s="5">
        <v>0.55000000000000004</v>
      </c>
      <c r="D14" s="43">
        <v>0.95081000000000004</v>
      </c>
    </row>
    <row r="15" spans="1:4" x14ac:dyDescent="0.25">
      <c r="A15" s="4">
        <v>14</v>
      </c>
      <c r="B15" s="3" t="s">
        <v>7</v>
      </c>
      <c r="C15" s="5">
        <v>0.40277000000000002</v>
      </c>
      <c r="D15" s="43">
        <v>0.54898999999999998</v>
      </c>
    </row>
    <row r="16" spans="1:4" x14ac:dyDescent="0.25">
      <c r="A16" s="4">
        <v>15</v>
      </c>
      <c r="B16" s="3" t="s">
        <v>8</v>
      </c>
      <c r="C16" s="5">
        <v>0.2651</v>
      </c>
      <c r="D16" s="43">
        <v>1.6279999999999999</v>
      </c>
    </row>
    <row r="17" spans="1:4" x14ac:dyDescent="0.25">
      <c r="A17" s="4">
        <v>16</v>
      </c>
      <c r="B17" s="3" t="s">
        <v>20</v>
      </c>
      <c r="C17" s="5">
        <v>9.4E-2</v>
      </c>
      <c r="D17" s="45">
        <v>-0.38300000000000001</v>
      </c>
    </row>
    <row r="18" spans="1:4" x14ac:dyDescent="0.25">
      <c r="A18" s="4">
        <v>17</v>
      </c>
      <c r="B18" s="3" t="s">
        <v>18</v>
      </c>
      <c r="C18" s="5">
        <v>1.089E-2</v>
      </c>
      <c r="D18" s="49">
        <v>-1.72E-3</v>
      </c>
    </row>
    <row r="19" spans="1:4" x14ac:dyDescent="0.25">
      <c r="A19" s="4">
        <v>18</v>
      </c>
      <c r="B19" s="3" t="s">
        <v>21</v>
      </c>
      <c r="C19" s="5">
        <v>-6.3E-2</v>
      </c>
      <c r="D19" s="45">
        <v>-0.55300000000000005</v>
      </c>
    </row>
    <row r="20" spans="1:4" x14ac:dyDescent="0.25">
      <c r="A20" s="4">
        <v>19</v>
      </c>
      <c r="B20" s="3" t="s">
        <v>9</v>
      </c>
      <c r="C20" s="5">
        <v>-0.125</v>
      </c>
      <c r="D20" s="45">
        <v>2.9660000000000002</v>
      </c>
    </row>
    <row r="21" spans="1:4" x14ac:dyDescent="0.25">
      <c r="A21" s="4">
        <v>20</v>
      </c>
      <c r="B21" s="3" t="s">
        <v>25</v>
      </c>
      <c r="C21" s="5">
        <v>-0.14862</v>
      </c>
      <c r="D21" s="43">
        <v>-0.27617000000000003</v>
      </c>
    </row>
    <row r="22" spans="1:4" x14ac:dyDescent="0.25">
      <c r="A22" s="4">
        <v>21</v>
      </c>
      <c r="B22" s="3" t="s">
        <v>6</v>
      </c>
      <c r="C22" s="5">
        <v>-0.15371699999999999</v>
      </c>
      <c r="D22" s="45">
        <v>0.115357</v>
      </c>
    </row>
    <row r="23" spans="1:4" x14ac:dyDescent="0.25">
      <c r="A23" s="4">
        <v>22</v>
      </c>
      <c r="B23" s="3" t="s">
        <v>13</v>
      </c>
      <c r="C23" s="5">
        <v>-0.20100000000000001</v>
      </c>
      <c r="D23" s="45">
        <v>0.22900000000000001</v>
      </c>
    </row>
    <row r="24" spans="1:4" x14ac:dyDescent="0.25">
      <c r="A24" s="4">
        <v>23</v>
      </c>
      <c r="B24" s="3" t="s">
        <v>17</v>
      </c>
      <c r="C24" s="5">
        <v>-0.60599999999999998</v>
      </c>
      <c r="D24" s="45">
        <v>0.25700000000000001</v>
      </c>
    </row>
    <row r="25" spans="1:4" x14ac:dyDescent="0.25">
      <c r="A25" s="4">
        <v>24</v>
      </c>
      <c r="B25" s="3" t="s">
        <v>48</v>
      </c>
      <c r="C25" s="5">
        <v>-1.5129999999999999</v>
      </c>
      <c r="D25" s="43">
        <v>-0.24434</v>
      </c>
    </row>
    <row r="26" spans="1:4" x14ac:dyDescent="0.25">
      <c r="A26" s="4">
        <v>25</v>
      </c>
      <c r="B26" s="3" t="s">
        <v>5</v>
      </c>
      <c r="C26" s="5">
        <v>-2.3990800000000001</v>
      </c>
      <c r="D26" s="43">
        <v>-1.5002599999999999</v>
      </c>
    </row>
    <row r="27" spans="1:4" x14ac:dyDescent="0.25">
      <c r="A27" s="4">
        <v>26</v>
      </c>
      <c r="B27" s="3" t="s">
        <v>3</v>
      </c>
      <c r="C27" s="5">
        <v>-4.96821</v>
      </c>
      <c r="D27" s="47">
        <v>-0.43791000000000002</v>
      </c>
    </row>
    <row r="28" spans="1:4" x14ac:dyDescent="0.25">
      <c r="A28" s="4">
        <v>27</v>
      </c>
      <c r="B28" s="3" t="s">
        <v>12</v>
      </c>
      <c r="C28" s="19">
        <v>-8.4855199999999993</v>
      </c>
      <c r="D28" s="49">
        <v>-3.7156699999999998</v>
      </c>
    </row>
    <row r="29" spans="1:4" x14ac:dyDescent="0.25">
      <c r="A29" s="4">
        <v>28</v>
      </c>
      <c r="B29" s="3" t="s">
        <v>37</v>
      </c>
      <c r="C29" s="5">
        <v>-39.390999999999998</v>
      </c>
      <c r="D29" s="45">
        <v>11.483000000000001</v>
      </c>
    </row>
    <row r="30" spans="1:4" x14ac:dyDescent="0.25">
      <c r="A30" s="4">
        <v>29</v>
      </c>
      <c r="B30" s="3" t="s">
        <v>22</v>
      </c>
      <c r="C30" s="19">
        <v>-57.777999999999999</v>
      </c>
      <c r="D30" s="45">
        <v>-5.2919999999999998</v>
      </c>
    </row>
    <row r="31" spans="1:4" x14ac:dyDescent="0.25">
      <c r="A31" s="4">
        <v>30</v>
      </c>
      <c r="B31" s="3" t="s">
        <v>26</v>
      </c>
      <c r="C31" s="5">
        <v>-136.297</v>
      </c>
      <c r="D31" s="45">
        <v>-45.19</v>
      </c>
    </row>
    <row r="32" spans="1:4" x14ac:dyDescent="0.25">
      <c r="C32" s="18"/>
    </row>
    <row r="33" spans="3:3" x14ac:dyDescent="0.25">
      <c r="C33" s="1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70" zoomScaleNormal="70" workbookViewId="0">
      <pane xSplit="2" ySplit="1" topLeftCell="C2" activePane="bottomRight" state="frozen"/>
      <selection activeCell="C14" sqref="C14"/>
      <selection pane="topRight" activeCell="C14" sqref="C14"/>
      <selection pane="bottomLeft" activeCell="C14" sqref="C14"/>
      <selection pane="bottomRight" activeCell="B16" sqref="B16"/>
    </sheetView>
  </sheetViews>
  <sheetFormatPr defaultRowHeight="15" x14ac:dyDescent="0.25"/>
  <cols>
    <col min="2" max="2" width="29" customWidth="1"/>
    <col min="3" max="3" width="19.28515625" customWidth="1"/>
    <col min="4" max="4" width="17.28515625" customWidth="1"/>
    <col min="5" max="5" width="17.85546875" customWidth="1"/>
    <col min="6" max="6" width="16.28515625" customWidth="1"/>
    <col min="7" max="7" width="13.5703125" customWidth="1"/>
    <col min="8" max="8" width="16.28515625" customWidth="1"/>
    <col min="9" max="9" width="19" customWidth="1"/>
    <col min="10" max="10" width="12.140625" customWidth="1"/>
    <col min="11" max="11" width="12.7109375" customWidth="1"/>
    <col min="12" max="12" width="13.85546875" customWidth="1"/>
    <col min="13" max="13" width="16.140625" customWidth="1"/>
    <col min="14" max="14" width="17.5703125" hidden="1" customWidth="1"/>
    <col min="15" max="15" width="13.85546875" hidden="1" customWidth="1"/>
  </cols>
  <sheetData>
    <row r="1" spans="1:15" ht="47.25" customHeight="1" x14ac:dyDescent="0.25">
      <c r="A1" s="16" t="s">
        <v>0</v>
      </c>
      <c r="B1" s="16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46</v>
      </c>
      <c r="L1" s="17" t="s">
        <v>36</v>
      </c>
      <c r="M1" s="17" t="s">
        <v>47</v>
      </c>
      <c r="N1" t="s">
        <v>43</v>
      </c>
      <c r="O1" t="s">
        <v>44</v>
      </c>
    </row>
    <row r="2" spans="1:15" x14ac:dyDescent="0.25">
      <c r="A2" s="61">
        <v>1</v>
      </c>
      <c r="B2" s="62" t="s">
        <v>1</v>
      </c>
      <c r="C2" s="63">
        <v>800.13400000000001</v>
      </c>
      <c r="D2" s="64">
        <v>470.83</v>
      </c>
      <c r="E2" s="63">
        <v>570.11199999999997</v>
      </c>
      <c r="F2" s="63">
        <v>97.727000000000004</v>
      </c>
      <c r="G2" s="63">
        <v>-74.599999999999994</v>
      </c>
      <c r="H2" s="63">
        <v>17.338999999999999</v>
      </c>
      <c r="I2" s="63">
        <v>22.969000000000001</v>
      </c>
      <c r="J2" s="63">
        <v>12.776999999999999</v>
      </c>
      <c r="K2" s="63">
        <v>22.388000000000002</v>
      </c>
      <c r="L2" s="63">
        <v>15.241</v>
      </c>
      <c r="M2" s="82">
        <v>91.938999999999993</v>
      </c>
      <c r="N2" s="2"/>
      <c r="O2" s="14">
        <f>Table2572[[#This Row],[Faiz gəlirləri
 (mln. manat)]]+Table2572[[#This Row],[Qeyri-faiz gəlirləri 
(mln. manat)]]-Table2572[[#This Row],[Faiz xərcləri
 (mln. manat)]]-Table2572[[#This Row],[Qeyri-faiz xərcləri 
(mln. manat)]]</f>
        <v>17.338999999999999</v>
      </c>
    </row>
    <row r="3" spans="1:15" x14ac:dyDescent="0.25">
      <c r="A3" s="65">
        <v>2</v>
      </c>
      <c r="B3" s="66" t="s">
        <v>2</v>
      </c>
      <c r="C3" s="67">
        <v>373.53064000000001</v>
      </c>
      <c r="D3" s="68">
        <v>206.90199000000001</v>
      </c>
      <c r="E3" s="67">
        <v>161.06896</v>
      </c>
      <c r="F3" s="67">
        <v>88.050380000000004</v>
      </c>
      <c r="G3" s="67">
        <v>0.11065</v>
      </c>
      <c r="H3" s="67">
        <f>2.13862+2.10525</f>
        <v>4.2438699999999994</v>
      </c>
      <c r="I3" s="67">
        <v>7.3568899999999999</v>
      </c>
      <c r="J3" s="67">
        <v>0.56091999999999997</v>
      </c>
      <c r="K3" s="67">
        <v>2.3299300000000001</v>
      </c>
      <c r="L3" s="67">
        <v>4.8820199999999998</v>
      </c>
      <c r="M3" s="83">
        <f>2.02798+2.10525</f>
        <v>4.1332299999999993</v>
      </c>
      <c r="N3" s="2"/>
      <c r="O3" s="14">
        <f>Table2572[[#This Row],[Faiz gəlirləri
 (mln. manat)]]+Table2572[[#This Row],[Qeyri-faiz gəlirləri 
(mln. manat)]]-Table2572[[#This Row],[Faiz xərcləri
 (mln. manat)]]-Table2572[[#This Row],[Qeyri-faiz xərcləri 
(mln. manat)]]</f>
        <v>4.2438800000000017</v>
      </c>
    </row>
    <row r="4" spans="1:15" x14ac:dyDescent="0.25">
      <c r="A4" s="69">
        <v>3</v>
      </c>
      <c r="B4" s="66" t="s">
        <v>3</v>
      </c>
      <c r="C4" s="70">
        <v>495.16978999999998</v>
      </c>
      <c r="D4" s="57">
        <v>247.97978000000001</v>
      </c>
      <c r="E4" s="70">
        <v>221.17214999999999</v>
      </c>
      <c r="F4" s="70">
        <v>51.45317</v>
      </c>
      <c r="G4" s="70">
        <v>-0.53136000000000005</v>
      </c>
      <c r="H4" s="70">
        <v>-0.88614000000000004</v>
      </c>
      <c r="I4" s="70">
        <v>3.5100899999999999</v>
      </c>
      <c r="J4" s="70">
        <v>3.31426</v>
      </c>
      <c r="K4" s="70">
        <v>8.42788</v>
      </c>
      <c r="L4" s="70">
        <v>8.5077400000000001</v>
      </c>
      <c r="M4" s="84">
        <v>-0.43791000000000002</v>
      </c>
      <c r="N4" s="2">
        <v>8.3129999999999996E-2</v>
      </c>
      <c r="O4" s="14">
        <f>Table2572[[#This Row],[Faiz gəlirləri
 (mln. manat)]]+Table2572[[#This Row],[Qeyri-faiz gəlirləri 
(mln. manat)]]-Table2572[[#This Row],[Faiz xərcləri
 (mln. manat)]]-Table2572[[#This Row],[Qeyri-faiz xərcləri 
(mln. manat)]]</f>
        <v>0.11596999999999902</v>
      </c>
    </row>
    <row r="5" spans="1:15" x14ac:dyDescent="0.25">
      <c r="A5" s="65">
        <v>4</v>
      </c>
      <c r="B5" s="65" t="s">
        <v>4</v>
      </c>
      <c r="C5" s="70">
        <v>202.12155899999999</v>
      </c>
      <c r="D5" s="71">
        <v>107.45844</v>
      </c>
      <c r="E5" s="70">
        <v>165.29937200000001</v>
      </c>
      <c r="F5" s="70">
        <v>17.828610000000001</v>
      </c>
      <c r="G5" s="70">
        <v>-1.694556</v>
      </c>
      <c r="H5" s="70">
        <f>Table2572[[#This Row],[XƏM düstur]]</f>
        <v>-2.0303261000000004</v>
      </c>
      <c r="I5" s="70">
        <v>3.0309282099999999</v>
      </c>
      <c r="J5" s="70">
        <v>3.0175359500000001</v>
      </c>
      <c r="K5" s="70">
        <f>0.46718669+0.76425916+0.01083974</f>
        <v>1.2422855900000001</v>
      </c>
      <c r="L5" s="70">
        <f>0.28122795+3.004776</f>
        <v>3.28600395</v>
      </c>
      <c r="M5" s="83">
        <v>-0.33576992</v>
      </c>
      <c r="N5" s="2"/>
      <c r="O5" s="14">
        <f>Table2572[[#This Row],[Faiz gəlirləri
 (mln. manat)]]+Table2572[[#This Row],[Qeyri-faiz gəlirləri 
(mln. manat)]]-Table2572[[#This Row],[Faiz xərcləri
 (mln. manat)]]-Table2572[[#This Row],[Qeyri-faiz xərcləri 
(mln. manat)]]</f>
        <v>-2.0303261000000004</v>
      </c>
    </row>
    <row r="6" spans="1:15" x14ac:dyDescent="0.25">
      <c r="A6" s="65">
        <v>5</v>
      </c>
      <c r="B6" s="65" t="s">
        <v>5</v>
      </c>
      <c r="C6" s="67">
        <v>579.22342000000003</v>
      </c>
      <c r="D6" s="68">
        <v>421.49599000000001</v>
      </c>
      <c r="E6" s="67">
        <v>302.32637</v>
      </c>
      <c r="F6" s="67">
        <v>143.33033</v>
      </c>
      <c r="G6" s="67">
        <v>0.12687999999999999</v>
      </c>
      <c r="H6" s="67">
        <v>-1.37338</v>
      </c>
      <c r="I6" s="67">
        <v>8.6270900000000008</v>
      </c>
      <c r="J6" s="67">
        <v>5.6204000000000001</v>
      </c>
      <c r="K6" s="67">
        <v>0.91710000000000003</v>
      </c>
      <c r="L6" s="67">
        <v>5.2971700000000004</v>
      </c>
      <c r="M6" s="83">
        <v>-1.5002599999999999</v>
      </c>
      <c r="N6" s="2"/>
      <c r="O6" s="14">
        <f>Table2572[[#This Row],[Faiz gəlirləri
 (mln. manat)]]+Table2572[[#This Row],[Qeyri-faiz gəlirləri 
(mln. manat)]]-Table2572[[#This Row],[Faiz xərcləri
 (mln. manat)]]-Table2572[[#This Row],[Qeyri-faiz xərcləri 
(mln. manat)]]</f>
        <v>-1.37338</v>
      </c>
    </row>
    <row r="7" spans="1:15" x14ac:dyDescent="0.25">
      <c r="A7" s="65">
        <v>6</v>
      </c>
      <c r="B7" s="65" t="s">
        <v>6</v>
      </c>
      <c r="C7" s="67">
        <v>330.16720299999997</v>
      </c>
      <c r="D7" s="68">
        <v>157.349075</v>
      </c>
      <c r="E7" s="67">
        <v>175.76778300000001</v>
      </c>
      <c r="F7" s="67">
        <v>53.858694</v>
      </c>
      <c r="G7" s="70">
        <v>0.39063999999999999</v>
      </c>
      <c r="H7" s="70">
        <f>Table2572[[#This Row],[Xalis Mənfəət
 (mln. manat)]]+Table2572[[#This Row],[Aktivlər üzrə mümkün zərərin ödənilməsi üçün ehtiyat ayırmaları 
(mln. manat)]]</f>
        <v>0.50599700000000003</v>
      </c>
      <c r="I7" s="67">
        <v>5.4452230000000004</v>
      </c>
      <c r="J7" s="67">
        <v>1.9292849999999999</v>
      </c>
      <c r="K7" s="67">
        <v>2.4216790000000001</v>
      </c>
      <c r="L7" s="70">
        <f>0.850054+4.581566</f>
        <v>5.4316199999999997</v>
      </c>
      <c r="M7" s="85">
        <v>0.115357</v>
      </c>
      <c r="N7" s="33"/>
      <c r="O7" s="14">
        <f>Table2572[[#This Row],[Faiz gəlirləri
 (mln. manat)]]+Table2572[[#This Row],[Qeyri-faiz gəlirləri 
(mln. manat)]]-Table2572[[#This Row],[Faiz xərcləri
 (mln. manat)]]-Table2572[[#This Row],[Qeyri-faiz xərcləri 
(mln. manat)]]</f>
        <v>0.5059970000000007</v>
      </c>
    </row>
    <row r="8" spans="1:15" x14ac:dyDescent="0.25">
      <c r="A8" s="65">
        <v>7</v>
      </c>
      <c r="B8" s="65" t="s">
        <v>26</v>
      </c>
      <c r="C8" s="67">
        <v>8461.2639999999992</v>
      </c>
      <c r="D8" s="68">
        <v>1937.769</v>
      </c>
      <c r="E8" s="67">
        <f>385.628+3498.627+788.061</f>
        <v>4672.3159999999998</v>
      </c>
      <c r="F8" s="67">
        <v>1298.7470000000001</v>
      </c>
      <c r="G8" s="70">
        <v>130.345</v>
      </c>
      <c r="H8" s="70">
        <v>85.155000000000001</v>
      </c>
      <c r="I8" s="70">
        <v>108.66200000000001</v>
      </c>
      <c r="J8" s="70">
        <v>23.408000000000001</v>
      </c>
      <c r="K8" s="70">
        <v>29.382000000000001</v>
      </c>
      <c r="L8" s="70">
        <v>29.481000000000002</v>
      </c>
      <c r="M8" s="85">
        <v>-45.19</v>
      </c>
      <c r="N8" s="2"/>
      <c r="O8" s="14">
        <f>Table2572[[#This Row],[Faiz gəlirləri
 (mln. manat)]]+Table2572[[#This Row],[Qeyri-faiz gəlirləri 
(mln. manat)]]-Table2572[[#This Row],[Faiz xərcləri
 (mln. manat)]]-Table2572[[#This Row],[Qeyri-faiz xərcləri 
(mln. manat)]]</f>
        <v>85.155000000000001</v>
      </c>
    </row>
    <row r="9" spans="1:15" x14ac:dyDescent="0.25">
      <c r="A9" s="65">
        <v>8</v>
      </c>
      <c r="B9" s="65" t="s">
        <v>7</v>
      </c>
      <c r="C9" s="67">
        <v>903.66916000000003</v>
      </c>
      <c r="D9" s="68">
        <v>294.86232999999999</v>
      </c>
      <c r="E9" s="67">
        <v>634.95797000000005</v>
      </c>
      <c r="F9" s="67">
        <v>95.666669999999996</v>
      </c>
      <c r="G9" s="67">
        <v>3.2077399999999998</v>
      </c>
      <c r="H9" s="67">
        <v>4.4874900000000002</v>
      </c>
      <c r="I9" s="67">
        <v>6.30002</v>
      </c>
      <c r="J9" s="67">
        <v>3.16974</v>
      </c>
      <c r="K9" s="67">
        <v>3.9935299999999998</v>
      </c>
      <c r="L9" s="67">
        <v>2.63632</v>
      </c>
      <c r="M9" s="83">
        <v>0.54898999999999998</v>
      </c>
      <c r="N9" s="33">
        <v>0.73075999999999997</v>
      </c>
      <c r="O9" s="14">
        <f>Table2572[[#This Row],[Faiz gəlirləri
 (mln. manat)]]+Table2572[[#This Row],[Qeyri-faiz gəlirləri 
(mln. manat)]]-Table2572[[#This Row],[Faiz xərcləri
 (mln. manat)]]-Table2572[[#This Row],[Qeyri-faiz xərcləri 
(mln. manat)]]</f>
        <v>4.4874899999999993</v>
      </c>
    </row>
    <row r="10" spans="1:15" x14ac:dyDescent="0.25">
      <c r="A10" s="65">
        <v>9</v>
      </c>
      <c r="B10" s="65" t="s">
        <v>8</v>
      </c>
      <c r="C10" s="67">
        <v>155.34710000000001</v>
      </c>
      <c r="D10" s="68">
        <v>91.801900000000003</v>
      </c>
      <c r="E10" s="67">
        <f>17.345+23.8902</f>
        <v>41.235199999999999</v>
      </c>
      <c r="F10" s="67">
        <v>64.043599999999998</v>
      </c>
      <c r="G10" s="67">
        <v>1.4E-2</v>
      </c>
      <c r="H10" s="67">
        <v>1.6337999999999999</v>
      </c>
      <c r="I10" s="67">
        <v>2.9039000000000001</v>
      </c>
      <c r="J10" s="67">
        <v>0.60619999999999996</v>
      </c>
      <c r="K10" s="67">
        <v>0.39510000000000001</v>
      </c>
      <c r="L10" s="67">
        <v>1.0589999999999999</v>
      </c>
      <c r="M10" s="83">
        <v>1.6279999999999999</v>
      </c>
      <c r="N10" s="2">
        <v>1.1999999999999999E-3</v>
      </c>
      <c r="O10" s="14">
        <f>Table2572[[#This Row],[Faiz gəlirləri
 (mln. manat)]]+Table2572[[#This Row],[Qeyri-faiz gəlirləri 
(mln. manat)]]-Table2572[[#This Row],[Faiz xərcləri
 (mln. manat)]]-Table2572[[#This Row],[Qeyri-faiz xərcləri 
(mln. manat)]]</f>
        <v>1.6338000000000006</v>
      </c>
    </row>
    <row r="11" spans="1:15" x14ac:dyDescent="0.25">
      <c r="A11" s="65">
        <v>10</v>
      </c>
      <c r="B11" s="65" t="s">
        <v>9</v>
      </c>
      <c r="C11" s="70">
        <v>291.08800000000002</v>
      </c>
      <c r="D11" s="59">
        <v>171.28</v>
      </c>
      <c r="E11" s="70">
        <v>107.705</v>
      </c>
      <c r="F11" s="70">
        <v>52.887999999999998</v>
      </c>
      <c r="G11" s="70">
        <v>-2.6880000000000002</v>
      </c>
      <c r="H11" s="70">
        <v>0.27900000000000003</v>
      </c>
      <c r="I11" s="70">
        <v>5.2389999999999999</v>
      </c>
      <c r="J11" s="70">
        <v>2.8660000000000001</v>
      </c>
      <c r="K11" s="70">
        <v>1.4019999999999999</v>
      </c>
      <c r="L11" s="70">
        <v>3.496</v>
      </c>
      <c r="M11" s="85">
        <v>2.9660000000000002</v>
      </c>
      <c r="N11" s="2"/>
      <c r="O11" s="14">
        <f>Table2572[[#This Row],[Faiz gəlirləri
 (mln. manat)]]+Table2572[[#This Row],[Qeyri-faiz gəlirləri 
(mln. manat)]]-Table2572[[#This Row],[Faiz xərcləri
 (mln. manat)]]-Table2572[[#This Row],[Qeyri-faiz xərcləri 
(mln. manat)]]</f>
        <v>0.27899999999999991</v>
      </c>
    </row>
    <row r="12" spans="1:15" x14ac:dyDescent="0.25">
      <c r="A12" s="65">
        <v>11</v>
      </c>
      <c r="B12" s="65" t="s">
        <v>10</v>
      </c>
      <c r="C12" s="67">
        <v>104.15254618</v>
      </c>
      <c r="D12" s="68">
        <v>3.7334871700000001</v>
      </c>
      <c r="E12" s="67">
        <v>11.15348505</v>
      </c>
      <c r="F12" s="67">
        <v>61.72834847</v>
      </c>
      <c r="G12" s="67">
        <v>-8.6027938200000005</v>
      </c>
      <c r="H12" s="70">
        <f>Table2572[[#This Row],[Xalis Mənfəət
 (mln. manat)]]+Table2572[[#This Row],[Aktivlər üzrə mümkün zərərin ödənilməsi üçün ehtiyat ayırmaları 
(mln. manat)]]</f>
        <v>0.55403654999999929</v>
      </c>
      <c r="I12" s="67">
        <v>0.69979013000000001</v>
      </c>
      <c r="J12" s="67">
        <v>2.3975079999999999E-2</v>
      </c>
      <c r="K12" s="70">
        <f>0.000335-0.04091+0.20216539+0.03766569+0.00014</f>
        <v>0.19939608</v>
      </c>
      <c r="L12" s="72">
        <f>0.01129288+0.3050056+0.0095</f>
        <v>0.32579848</v>
      </c>
      <c r="M12" s="83">
        <v>9.1568303699999998</v>
      </c>
      <c r="N12" s="2">
        <v>4.6235199999999999E-3</v>
      </c>
      <c r="O12" s="14">
        <f>Table2572[[#This Row],[Faiz gəlirləri
 (mln. manat)]]+Table2572[[#This Row],[Qeyri-faiz gəlirləri 
(mln. manat)]]-Table2572[[#This Row],[Faiz xərcləri
 (mln. manat)]]-Table2572[[#This Row],[Qeyri-faiz xərcləri 
(mln. manat)]]</f>
        <v>0.54941264999999995</v>
      </c>
    </row>
    <row r="13" spans="1:15" x14ac:dyDescent="0.25">
      <c r="A13" s="65">
        <v>12</v>
      </c>
      <c r="B13" s="65" t="s">
        <v>50</v>
      </c>
      <c r="C13" s="67">
        <v>270.63067000000001</v>
      </c>
      <c r="D13" s="73">
        <v>180.92661000000001</v>
      </c>
      <c r="E13" s="67">
        <v>142.34505999999999</v>
      </c>
      <c r="F13" s="67">
        <v>32.100099999999998</v>
      </c>
      <c r="G13" s="70">
        <v>-7.7519999999999998</v>
      </c>
      <c r="H13" s="70">
        <f>Table2572[[#This Row],[Xalis Mənfəət
 (mln. manat)]]+Table2572[[#This Row],[Aktivlər üzrə mümkün zərərin ödənilməsi üçün ehtiyat ayırmaları 
(mln. manat)]]</f>
        <v>3.7310000000000008</v>
      </c>
      <c r="I13" s="70">
        <v>10.505000000000001</v>
      </c>
      <c r="J13" s="70">
        <v>3.0790000000000002</v>
      </c>
      <c r="K13" s="70">
        <f>1.406+1.84</f>
        <v>3.246</v>
      </c>
      <c r="L13" s="70">
        <v>6.9420000000000002</v>
      </c>
      <c r="M13" s="85">
        <v>11.483000000000001</v>
      </c>
      <c r="N13" s="2"/>
      <c r="O13" s="14">
        <f>Table2572[[#This Row],[Faiz gəlirləri
 (mln. manat)]]+Table2572[[#This Row],[Qeyri-faiz gəlirləri 
(mln. manat)]]-Table2572[[#This Row],[Faiz xərcləri
 (mln. manat)]]-Table2572[[#This Row],[Qeyri-faiz xərcləri 
(mln. manat)]]</f>
        <v>3.7300000000000004</v>
      </c>
    </row>
    <row r="14" spans="1:15" x14ac:dyDescent="0.25">
      <c r="A14" s="65">
        <v>13</v>
      </c>
      <c r="B14" s="65" t="s">
        <v>11</v>
      </c>
      <c r="C14" s="67">
        <v>1086.039</v>
      </c>
      <c r="D14" s="70">
        <v>360.55900000000003</v>
      </c>
      <c r="E14" s="70">
        <v>792.44500000000005</v>
      </c>
      <c r="F14" s="70">
        <v>57.518000000000001</v>
      </c>
      <c r="G14" s="70">
        <v>0.73099999999999998</v>
      </c>
      <c r="H14" s="70">
        <v>2.484</v>
      </c>
      <c r="I14" s="70">
        <v>14.907</v>
      </c>
      <c r="J14" s="70">
        <v>6.7679999999999998</v>
      </c>
      <c r="K14" s="70">
        <v>5.8449999999999998</v>
      </c>
      <c r="L14" s="70">
        <v>11.500999999999999</v>
      </c>
      <c r="M14" s="85">
        <v>1.7529999999999999</v>
      </c>
      <c r="N14" s="2"/>
      <c r="O14" s="14">
        <f>Table2572[[#This Row],[Faiz gəlirləri
 (mln. manat)]]+Table2572[[#This Row],[Qeyri-faiz gəlirləri 
(mln. manat)]]-Table2572[[#This Row],[Faiz xərcləri
 (mln. manat)]]-Table2572[[#This Row],[Qeyri-faiz xərcləri 
(mln. manat)]]</f>
        <v>2.4829999999999988</v>
      </c>
    </row>
    <row r="15" spans="1:15" x14ac:dyDescent="0.25">
      <c r="A15" s="65">
        <v>14</v>
      </c>
      <c r="B15" s="65" t="s">
        <v>12</v>
      </c>
      <c r="C15" s="70">
        <v>151.52171999999999</v>
      </c>
      <c r="D15" s="71">
        <v>61.143749999999997</v>
      </c>
      <c r="E15" s="70">
        <v>68.115600000000001</v>
      </c>
      <c r="F15" s="70">
        <v>56.670850000000002</v>
      </c>
      <c r="G15" s="70">
        <v>1.4937</v>
      </c>
      <c r="H15" s="70">
        <v>-2.2219699999999998</v>
      </c>
      <c r="I15" s="70">
        <v>2.0494300000000001</v>
      </c>
      <c r="J15" s="70">
        <v>1.75343</v>
      </c>
      <c r="K15" s="70">
        <v>1.3459300000000001</v>
      </c>
      <c r="L15" s="70">
        <v>3.86389</v>
      </c>
      <c r="M15" s="86">
        <v>-3.7156699999999998</v>
      </c>
      <c r="N15" s="2"/>
      <c r="O15" s="14">
        <f>Table2572[[#This Row],[Faiz gəlirləri
 (mln. manat)]]+Table2572[[#This Row],[Qeyri-faiz gəlirləri 
(mln. manat)]]-Table2572[[#This Row],[Faiz xərcləri
 (mln. manat)]]-Table2572[[#This Row],[Qeyri-faiz xərcləri 
(mln. manat)]]</f>
        <v>-2.2219600000000002</v>
      </c>
    </row>
    <row r="16" spans="1:15" x14ac:dyDescent="0.25">
      <c r="A16" s="69">
        <v>15</v>
      </c>
      <c r="B16" s="65" t="s">
        <v>13</v>
      </c>
      <c r="C16" s="70">
        <v>322.43799999999999</v>
      </c>
      <c r="D16" s="57">
        <v>240.83</v>
      </c>
      <c r="E16" s="70">
        <v>155.41</v>
      </c>
      <c r="F16" s="70">
        <v>120.91200000000001</v>
      </c>
      <c r="G16" s="70">
        <v>1.3360000000000001</v>
      </c>
      <c r="H16" s="70">
        <f>Table2572[[#This Row],[Xalis Mənfəət
 (mln. manat)]]+Table2572[[#This Row],[Aktivlər üzrə mümkün zərərin ödənilməsi üçün ehtiyat ayırmaları 
(mln. manat)]]</f>
        <v>1.5650000000000002</v>
      </c>
      <c r="I16" s="70">
        <v>9.3179999999999996</v>
      </c>
      <c r="J16" s="70">
        <v>2.4700000000000002</v>
      </c>
      <c r="K16" s="70">
        <v>3.54</v>
      </c>
      <c r="L16" s="70">
        <f>2.058+6.535</f>
        <v>8.593</v>
      </c>
      <c r="M16" s="85">
        <v>0.22900000000000001</v>
      </c>
      <c r="N16" s="2"/>
      <c r="O16" s="14">
        <f>Table2572[[#This Row],[Faiz gəlirləri
 (mln. manat)]]+Table2572[[#This Row],[Qeyri-faiz gəlirləri 
(mln. manat)]]-Table2572[[#This Row],[Faiz xərcləri
 (mln. manat)]]-Table2572[[#This Row],[Qeyri-faiz xərcləri 
(mln. manat)]]</f>
        <v>1.7949999999999999</v>
      </c>
    </row>
    <row r="17" spans="1:15" x14ac:dyDescent="0.25">
      <c r="A17" s="65">
        <v>16</v>
      </c>
      <c r="B17" s="65" t="s">
        <v>25</v>
      </c>
      <c r="C17" s="67">
        <v>203.73096000000001</v>
      </c>
      <c r="D17" s="68">
        <v>146.67080999999999</v>
      </c>
      <c r="E17" s="67">
        <v>78.604280000000003</v>
      </c>
      <c r="F17" s="67">
        <v>62.552039999999998</v>
      </c>
      <c r="G17" s="67">
        <v>0.39080999999999999</v>
      </c>
      <c r="H17" s="67">
        <v>0.11463</v>
      </c>
      <c r="I17" s="67">
        <f>2.81862-0.36726</f>
        <v>2.4513600000000002</v>
      </c>
      <c r="J17" s="67">
        <v>2.06115</v>
      </c>
      <c r="K17" s="67">
        <v>1.54183</v>
      </c>
      <c r="L17" s="67">
        <v>1.8173900000000001</v>
      </c>
      <c r="M17" s="83">
        <v>-0.27617000000000003</v>
      </c>
      <c r="N17" s="2"/>
      <c r="O17" s="14">
        <f>Table2572[[#This Row],[Faiz gəlirləri
 (mln. manat)]]+Table2572[[#This Row],[Qeyri-faiz gəlirləri 
(mln. manat)]]-Table2572[[#This Row],[Faiz xərcləri
 (mln. manat)]]-Table2572[[#This Row],[Qeyri-faiz xərcləri 
(mln. manat)]]</f>
        <v>0.11465000000000014</v>
      </c>
    </row>
    <row r="18" spans="1:15" x14ac:dyDescent="0.25">
      <c r="A18" s="65">
        <v>17</v>
      </c>
      <c r="B18" s="65" t="s">
        <v>14</v>
      </c>
      <c r="C18" s="70">
        <v>3584.384</v>
      </c>
      <c r="D18" s="57">
        <v>1536.39</v>
      </c>
      <c r="E18" s="70">
        <v>2700.4409999999998</v>
      </c>
      <c r="F18" s="70">
        <v>421.48099999999999</v>
      </c>
      <c r="G18" s="70">
        <v>47.625999999999998</v>
      </c>
      <c r="H18" s="70">
        <v>66.566000000000003</v>
      </c>
      <c r="I18" s="70">
        <v>93.296000000000006</v>
      </c>
      <c r="J18" s="70">
        <v>16.433</v>
      </c>
      <c r="K18" s="70">
        <v>36.037999999999997</v>
      </c>
      <c r="L18" s="70">
        <v>46.335000000000001</v>
      </c>
      <c r="M18" s="85">
        <v>6.5049999999999999</v>
      </c>
      <c r="N18" s="33">
        <v>12.435</v>
      </c>
      <c r="O18" s="14">
        <f>Table2572[[#This Row],[Faiz gəlirləri
 (mln. manat)]]+Table2572[[#This Row],[Qeyri-faiz gəlirləri 
(mln. manat)]]-Table2572[[#This Row],[Faiz xərcləri
 (mln. manat)]]-Table2572[[#This Row],[Qeyri-faiz xərcləri 
(mln. manat)]]</f>
        <v>66.566000000000003</v>
      </c>
    </row>
    <row r="19" spans="1:15" x14ac:dyDescent="0.25">
      <c r="A19" s="65">
        <v>18</v>
      </c>
      <c r="B19" s="65" t="s">
        <v>15</v>
      </c>
      <c r="C19" s="75">
        <v>524.08299999999997</v>
      </c>
      <c r="D19" s="76">
        <v>364.84399999999999</v>
      </c>
      <c r="E19" s="75">
        <v>246.94300000000001</v>
      </c>
      <c r="F19" s="75">
        <v>66.722999999999999</v>
      </c>
      <c r="G19" s="67">
        <v>-13.26418</v>
      </c>
      <c r="H19" s="67">
        <f>Table2572[[#This Row],[Xalis Mənfəət
 (mln. manat)]]+Table2572[[#This Row],[Aktivlər üzrə mümkün zərərin ödənilməsi üçün ehtiyat ayırmaları 
(mln. manat)]]</f>
        <v>1.3368300000000009</v>
      </c>
      <c r="I19" s="67">
        <v>10.304600000000001</v>
      </c>
      <c r="J19" s="67">
        <v>6.2387600000000001</v>
      </c>
      <c r="K19" s="67">
        <f>3.30274+0.65617</f>
        <v>3.9589099999999999</v>
      </c>
      <c r="L19" s="67">
        <f>3.86565+2.0809+0.74137</f>
        <v>6.6879200000000001</v>
      </c>
      <c r="M19" s="83">
        <v>14.60101</v>
      </c>
      <c r="N19" s="33"/>
      <c r="O19" s="14">
        <f>Table2572[[#This Row],[Faiz gəlirləri
 (mln. manat)]]+Table2572[[#This Row],[Qeyri-faiz gəlirləri 
(mln. manat)]]-Table2572[[#This Row],[Faiz xərcləri
 (mln. manat)]]-Table2572[[#This Row],[Qeyri-faiz xərcləri 
(mln. manat)]]</f>
        <v>1.3368300000000009</v>
      </c>
    </row>
    <row r="20" spans="1:15" x14ac:dyDescent="0.25">
      <c r="A20" s="65">
        <v>19</v>
      </c>
      <c r="B20" s="65" t="s">
        <v>16</v>
      </c>
      <c r="C20" s="72">
        <v>191.95206999999999</v>
      </c>
      <c r="D20" s="68">
        <v>67.727239999999995</v>
      </c>
      <c r="E20" s="67">
        <v>69.367850000000004</v>
      </c>
      <c r="F20" s="67">
        <v>79.345089999999999</v>
      </c>
      <c r="G20" s="67">
        <v>1.11754</v>
      </c>
      <c r="H20" s="67">
        <v>1.14296</v>
      </c>
      <c r="I20" s="67">
        <f>1.51183-0.01835</f>
        <v>1.4934799999999999</v>
      </c>
      <c r="J20" s="67">
        <v>0.12043</v>
      </c>
      <c r="K20" s="67">
        <v>0.70808000000000004</v>
      </c>
      <c r="L20" s="67">
        <v>0.93818000000000001</v>
      </c>
      <c r="M20" s="83">
        <v>2.5409999999999999E-2</v>
      </c>
      <c r="N20" s="19"/>
      <c r="O20" s="14">
        <f>Table2572[[#This Row],[Faiz gəlirləri
 (mln. manat)]]+Table2572[[#This Row],[Qeyri-faiz gəlirləri 
(mln. manat)]]-Table2572[[#This Row],[Faiz xərcləri
 (mln. manat)]]-Table2572[[#This Row],[Qeyri-faiz xərcləri 
(mln. manat)]]</f>
        <v>1.1429499999999999</v>
      </c>
    </row>
    <row r="21" spans="1:15" x14ac:dyDescent="0.25">
      <c r="A21" s="65">
        <v>20</v>
      </c>
      <c r="B21" s="66" t="s">
        <v>17</v>
      </c>
      <c r="C21" s="70">
        <v>288.37400000000002</v>
      </c>
      <c r="D21" s="71">
        <v>212.489</v>
      </c>
      <c r="E21" s="70">
        <v>106.13500000000001</v>
      </c>
      <c r="F21" s="70">
        <v>57.505000000000003</v>
      </c>
      <c r="G21" s="70">
        <v>-0.59489999999999998</v>
      </c>
      <c r="H21" s="70">
        <f>Table2572[[#This Row],[Xalis Mənfəət
 (mln. manat)]]+Table2572[[#This Row],[Aktivlər üzrə mümkün zərərin ödənilməsi üçün ehtiyat ayırmaları 
(mln. manat)]]</f>
        <v>-0.33789999999999998</v>
      </c>
      <c r="I21" s="70">
        <v>4.5839999999999996</v>
      </c>
      <c r="J21" s="70">
        <v>3.5289999999999999</v>
      </c>
      <c r="K21" s="70">
        <v>0.93700000000000006</v>
      </c>
      <c r="L21" s="70">
        <v>2.3290000000000002</v>
      </c>
      <c r="M21" s="85">
        <v>0.25700000000000001</v>
      </c>
      <c r="N21" s="2"/>
      <c r="O21" s="14">
        <f>Table2572[[#This Row],[Faiz gəlirləri
 (mln. manat)]]+Table2572[[#This Row],[Qeyri-faiz gəlirləri 
(mln. manat)]]-Table2572[[#This Row],[Faiz xərcləri
 (mln. manat)]]-Table2572[[#This Row],[Qeyri-faiz xərcləri 
(mln. manat)]]</f>
        <v>-0.33700000000000019</v>
      </c>
    </row>
    <row r="22" spans="1:15" x14ac:dyDescent="0.25">
      <c r="A22" s="65">
        <v>21</v>
      </c>
      <c r="B22" s="66" t="s">
        <v>38</v>
      </c>
      <c r="C22" s="67">
        <v>422.95334000000003</v>
      </c>
      <c r="D22" s="68">
        <v>260.24518999999998</v>
      </c>
      <c r="E22" s="67">
        <v>227.24535</v>
      </c>
      <c r="F22" s="67">
        <v>69.078400000000002</v>
      </c>
      <c r="G22" s="67">
        <v>3.0261399999999998</v>
      </c>
      <c r="H22" s="67">
        <v>9.1247900000000008</v>
      </c>
      <c r="I22" s="67">
        <v>17.986360000000001</v>
      </c>
      <c r="J22" s="67">
        <v>3.5180500000000001</v>
      </c>
      <c r="K22" s="67">
        <v>1.2333400000000001</v>
      </c>
      <c r="L22" s="67">
        <v>6.5768599999999999</v>
      </c>
      <c r="M22" s="83">
        <v>6.0986500000000001</v>
      </c>
      <c r="N22" s="2"/>
      <c r="O22" s="14">
        <f>Table2572[[#This Row],[Faiz gəlirləri
 (mln. manat)]]+Table2572[[#This Row],[Qeyri-faiz gəlirləri 
(mln. manat)]]-Table2572[[#This Row],[Faiz xərcləri
 (mln. manat)]]-Table2572[[#This Row],[Qeyri-faiz xərcləri 
(mln. manat)]]</f>
        <v>9.1247900000000026</v>
      </c>
    </row>
    <row r="23" spans="1:15" x14ac:dyDescent="0.25">
      <c r="A23" s="65">
        <v>22</v>
      </c>
      <c r="B23" s="66" t="s">
        <v>18</v>
      </c>
      <c r="C23" s="67">
        <v>10.589410000000001</v>
      </c>
      <c r="D23" s="59">
        <v>1.19225</v>
      </c>
      <c r="E23" s="70">
        <v>0.55886000000000002</v>
      </c>
      <c r="F23" s="70">
        <v>10.02338</v>
      </c>
      <c r="G23" s="70">
        <v>-0.11679</v>
      </c>
      <c r="H23" s="70">
        <v>-0.11851</v>
      </c>
      <c r="I23" s="70">
        <v>0.10085</v>
      </c>
      <c r="J23" s="74">
        <v>0</v>
      </c>
      <c r="K23" s="70">
        <v>-5.96E-3</v>
      </c>
      <c r="L23" s="70">
        <v>0.21340000000000001</v>
      </c>
      <c r="M23" s="86">
        <v>-1.72E-3</v>
      </c>
      <c r="N23" s="2"/>
      <c r="O23" s="14">
        <f>Table2572[[#This Row],[Faiz gəlirləri
 (mln. manat)]]+Table2572[[#This Row],[Qeyri-faiz gəlirləri 
(mln. manat)]]-Table2572[[#This Row],[Faiz xərcləri
 (mln. manat)]]-Table2572[[#This Row],[Qeyri-faiz xərcləri 
(mln. manat)]]</f>
        <v>-0.11851</v>
      </c>
    </row>
    <row r="24" spans="1:15" x14ac:dyDescent="0.25">
      <c r="A24" s="65">
        <v>23</v>
      </c>
      <c r="B24" s="66" t="s">
        <v>19</v>
      </c>
      <c r="C24" s="67">
        <v>4647.9409999999998</v>
      </c>
      <c r="D24" s="68">
        <v>1269.6890000000001</v>
      </c>
      <c r="E24" s="67">
        <v>3861.413</v>
      </c>
      <c r="F24" s="70">
        <v>454.267</v>
      </c>
      <c r="G24" s="70">
        <v>35.680999999999997</v>
      </c>
      <c r="H24" s="70">
        <f>Table2572[[#This Row],[Xalis Mənfəət
 (mln. manat)]]+Table2572[[#This Row],[Aktivlər üzrə mümkün zərərin ödənilməsi üçün ehtiyat ayırmaları 
(mln. manat)]]</f>
        <v>36.195</v>
      </c>
      <c r="I24" s="70">
        <v>52.558</v>
      </c>
      <c r="J24" s="70">
        <v>10.092000000000001</v>
      </c>
      <c r="K24" s="70">
        <v>9.5530000000000008</v>
      </c>
      <c r="L24" s="70">
        <v>15.824999999999999</v>
      </c>
      <c r="M24" s="85">
        <v>0.51400000000000001</v>
      </c>
      <c r="N24" s="33"/>
      <c r="O24" s="14">
        <f>Table2572[[#This Row],[Faiz gəlirləri
 (mln. manat)]]+Table2572[[#This Row],[Qeyri-faiz gəlirləri 
(mln. manat)]]-Table2572[[#This Row],[Faiz xərcləri
 (mln. manat)]]-Table2572[[#This Row],[Qeyri-faiz xərcləri 
(mln. manat)]]</f>
        <v>36.194000000000003</v>
      </c>
    </row>
    <row r="25" spans="1:15" x14ac:dyDescent="0.25">
      <c r="A25" s="65">
        <v>24</v>
      </c>
      <c r="B25" s="66" t="s">
        <v>20</v>
      </c>
      <c r="C25" s="67">
        <v>717.95500000000004</v>
      </c>
      <c r="D25" s="67">
        <v>334.03399999999999</v>
      </c>
      <c r="E25" s="70">
        <v>515.53200000000004</v>
      </c>
      <c r="F25" s="70">
        <v>93.222999999999999</v>
      </c>
      <c r="G25" s="70">
        <v>3.258</v>
      </c>
      <c r="H25" s="70">
        <f>Table2572[[#This Row],[Xalis Mənfəət
 (mln. manat)]]+Table2572[[#This Row],[Aktivlər üzrə mümkün zərərin ödənilməsi üçün ehtiyat ayırmaları 
(mln. manat)]]</f>
        <v>2.875</v>
      </c>
      <c r="I25" s="70">
        <v>9.6790000000000003</v>
      </c>
      <c r="J25" s="70">
        <v>2.593</v>
      </c>
      <c r="K25" s="70">
        <v>2.0819999999999999</v>
      </c>
      <c r="L25" s="70">
        <f>1.206+5.086</f>
        <v>6.2919999999999998</v>
      </c>
      <c r="M25" s="85">
        <v>-0.38300000000000001</v>
      </c>
      <c r="N25" s="19"/>
      <c r="O25" s="14">
        <f>Table2572[[#This Row],[Faiz gəlirləri
 (mln. manat)]]+Table2572[[#This Row],[Qeyri-faiz gəlirləri 
(mln. manat)]]-Table2572[[#This Row],[Faiz xərcləri
 (mln. manat)]]-Table2572[[#This Row],[Qeyri-faiz xərcləri 
(mln. manat)]]</f>
        <v>2.8759999999999994</v>
      </c>
    </row>
    <row r="26" spans="1:15" x14ac:dyDescent="0.25">
      <c r="A26" s="65">
        <v>25</v>
      </c>
      <c r="B26" s="65" t="s">
        <v>48</v>
      </c>
      <c r="C26" s="67">
        <v>654.12346000000002</v>
      </c>
      <c r="D26" s="68">
        <v>589.69965999999999</v>
      </c>
      <c r="E26" s="67">
        <v>465.04923000000002</v>
      </c>
      <c r="F26" s="67">
        <v>137.30888999999999</v>
      </c>
      <c r="G26" s="67">
        <v>3.0152299999999999</v>
      </c>
      <c r="H26" s="67">
        <v>2.7708900000000001</v>
      </c>
      <c r="I26" s="67">
        <v>10.9481</v>
      </c>
      <c r="J26" s="67">
        <v>4.6532299999999998</v>
      </c>
      <c r="K26" s="67">
        <v>4.7452800000000002</v>
      </c>
      <c r="L26" s="67">
        <v>8.4001400000000004</v>
      </c>
      <c r="M26" s="83">
        <v>-0.24434</v>
      </c>
      <c r="N26" s="2"/>
      <c r="O26" s="14">
        <f>Table2572[[#This Row],[Faiz gəlirləri
 (mln. manat)]]+Table2572[[#This Row],[Qeyri-faiz gəlirləri 
(mln. manat)]]-Table2572[[#This Row],[Faiz xərcləri
 (mln. manat)]]-Table2572[[#This Row],[Qeyri-faiz xərcləri 
(mln. manat)]]</f>
        <v>2.6400100000000002</v>
      </c>
    </row>
    <row r="27" spans="1:15" x14ac:dyDescent="0.25">
      <c r="A27" s="65">
        <v>26</v>
      </c>
      <c r="B27" s="66" t="s">
        <v>21</v>
      </c>
      <c r="C27" s="70">
        <v>500.17099999999999</v>
      </c>
      <c r="D27" s="70">
        <v>314.70100000000002</v>
      </c>
      <c r="E27" s="70">
        <v>235.75800000000001</v>
      </c>
      <c r="F27" s="70">
        <v>59.164999999999999</v>
      </c>
      <c r="G27" s="70">
        <v>0.109</v>
      </c>
      <c r="H27" s="70">
        <v>-0.44400000000000001</v>
      </c>
      <c r="I27" s="70">
        <v>7.9859999999999998</v>
      </c>
      <c r="J27" s="70">
        <v>5.4059999999999997</v>
      </c>
      <c r="K27" s="70">
        <v>0.66400000000000003</v>
      </c>
      <c r="L27" s="70">
        <v>3.6869999999999998</v>
      </c>
      <c r="M27" s="85">
        <v>-0.55300000000000005</v>
      </c>
      <c r="N27" s="2"/>
      <c r="O27" s="14">
        <f>Table2572[[#This Row],[Faiz gəlirləri
 (mln. manat)]]+Table2572[[#This Row],[Qeyri-faiz gəlirləri 
(mln. manat)]]-Table2572[[#This Row],[Faiz xərcləri
 (mln. manat)]]-Table2572[[#This Row],[Qeyri-faiz xərcləri 
(mln. manat)]]</f>
        <v>-0.44299999999999917</v>
      </c>
    </row>
    <row r="28" spans="1:15" x14ac:dyDescent="0.25">
      <c r="A28" s="65">
        <v>27</v>
      </c>
      <c r="B28" s="66" t="s">
        <v>22</v>
      </c>
      <c r="C28" s="70">
        <v>736.46100000000001</v>
      </c>
      <c r="D28" s="57">
        <v>399.80799999999999</v>
      </c>
      <c r="E28" s="70">
        <v>501.03</v>
      </c>
      <c r="F28" s="70">
        <v>62.692999999999998</v>
      </c>
      <c r="G28" s="70">
        <v>6.83</v>
      </c>
      <c r="H28" s="70">
        <f>Table2572[[#This Row],[Xalis Mənfəət
 (mln. manat)]]+Table2572[[#This Row],[Aktivlər üzrə mümkün zərərin ödənilməsi üçün ehtiyat ayırmaları 
(mln. manat)]]</f>
        <v>1.5380000000000003</v>
      </c>
      <c r="I28" s="70">
        <v>19.783999999999999</v>
      </c>
      <c r="J28" s="70">
        <v>7.8239999999999998</v>
      </c>
      <c r="K28" s="77">
        <f>3.459+0.993+0.0068+0.123-0.044</f>
        <v>4.5378000000000007</v>
      </c>
      <c r="L28" s="70">
        <f>12.529+2.076+0.3467</f>
        <v>14.951700000000001</v>
      </c>
      <c r="M28" s="85">
        <v>-5.2919999999999998</v>
      </c>
      <c r="N28" s="2"/>
      <c r="O28" s="14">
        <f>Table2572[[#This Row],[Faiz gəlirləri
 (mln. manat)]]+Table2572[[#This Row],[Qeyri-faiz gəlirləri 
(mln. manat)]]-Table2572[[#This Row],[Faiz xərcləri
 (mln. manat)]]-Table2572[[#This Row],[Qeyri-faiz xərcləri 
(mln. manat)]]</f>
        <v>1.5460999999999974</v>
      </c>
    </row>
    <row r="29" spans="1:15" x14ac:dyDescent="0.25">
      <c r="A29" s="65">
        <v>28</v>
      </c>
      <c r="B29" s="65" t="s">
        <v>23</v>
      </c>
      <c r="C29" s="67">
        <v>2214.3537500000002</v>
      </c>
      <c r="D29" s="68">
        <v>1458.4469999999999</v>
      </c>
      <c r="E29" s="67">
        <v>1440.8147100000001</v>
      </c>
      <c r="F29" s="67">
        <v>282.82472999999999</v>
      </c>
      <c r="G29" s="67">
        <v>7.1989900000000002</v>
      </c>
      <c r="H29" s="67">
        <v>9.9096700000000002</v>
      </c>
      <c r="I29" s="67">
        <f>27.34762-3.00277</f>
        <v>24.344850000000001</v>
      </c>
      <c r="J29" s="67">
        <v>5.7697700000000003</v>
      </c>
      <c r="K29" s="67">
        <v>2.77406</v>
      </c>
      <c r="L29" s="67">
        <v>11.43947</v>
      </c>
      <c r="M29" s="83">
        <v>1.05802</v>
      </c>
      <c r="N29" s="2">
        <f>1.75134-0.09868</f>
        <v>1.6526599999999998</v>
      </c>
      <c r="O29" s="14">
        <f>Table2572[[#This Row],[Faiz gəlirləri
 (mln. manat)]]+Table2572[[#This Row],[Qeyri-faiz gəlirləri 
(mln. manat)]]-Table2572[[#This Row],[Faiz xərcləri
 (mln. manat)]]-Table2572[[#This Row],[Qeyri-faiz xərcləri 
(mln. manat)]]</f>
        <v>9.9096699999999984</v>
      </c>
    </row>
    <row r="30" spans="1:15" x14ac:dyDescent="0.25">
      <c r="A30" s="65">
        <v>29</v>
      </c>
      <c r="B30" s="66" t="s">
        <v>24</v>
      </c>
      <c r="C30" s="70">
        <v>385.16</v>
      </c>
      <c r="D30" s="57">
        <v>163.08099999999999</v>
      </c>
      <c r="E30" s="70">
        <v>278.74</v>
      </c>
      <c r="F30" s="70">
        <v>80.028999999999996</v>
      </c>
      <c r="G30" s="70">
        <v>1.6859999999999999</v>
      </c>
      <c r="H30" s="70">
        <v>4.1980000000000004</v>
      </c>
      <c r="I30" s="70">
        <v>8.36</v>
      </c>
      <c r="J30" s="70">
        <v>0.74399999999999999</v>
      </c>
      <c r="K30" s="70">
        <v>3.5979999999999999</v>
      </c>
      <c r="L30" s="70">
        <v>7.0149999999999997</v>
      </c>
      <c r="M30" s="85">
        <v>1.9730000000000001</v>
      </c>
      <c r="N30" s="33">
        <v>0.53900000000000003</v>
      </c>
      <c r="O30" s="14">
        <f>Table2572[[#This Row],[Faiz gəlirləri
 (mln. manat)]]+Table2572[[#This Row],[Qeyri-faiz gəlirləri 
(mln. manat)]]-Table2572[[#This Row],[Faiz xərcləri
 (mln. manat)]]-Table2572[[#This Row],[Qeyri-faiz xərcləri 
(mln. manat)]]</f>
        <v>4.198999999999999</v>
      </c>
    </row>
    <row r="31" spans="1:15" x14ac:dyDescent="0.25">
      <c r="A31" s="78">
        <v>30</v>
      </c>
      <c r="B31" s="79" t="s">
        <v>39</v>
      </c>
      <c r="C31" s="80">
        <v>219.73935</v>
      </c>
      <c r="D31" s="81">
        <v>112.16059</v>
      </c>
      <c r="E31" s="80">
        <v>74.038640000000001</v>
      </c>
      <c r="F31" s="80">
        <v>68.81456</v>
      </c>
      <c r="G31" s="80">
        <v>0.95921999999999996</v>
      </c>
      <c r="H31" s="80">
        <v>1.9100299999999999</v>
      </c>
      <c r="I31" s="80">
        <f>4.44511-0.3885</f>
        <v>4.05661</v>
      </c>
      <c r="J31" s="80">
        <v>1.1436500000000001</v>
      </c>
      <c r="K31" s="80">
        <v>0.69282999999999995</v>
      </c>
      <c r="L31" s="80">
        <v>1.6957599999999999</v>
      </c>
      <c r="M31" s="87">
        <v>0.95081000000000004</v>
      </c>
      <c r="N31" s="2">
        <v>0</v>
      </c>
      <c r="O31" s="14">
        <f>Table2572[[#This Row],[Faiz gəlirləri
 (mln. manat)]]+Table2572[[#This Row],[Qeyri-faiz gəlirləri 
(mln. manat)]]-Table2572[[#This Row],[Faiz xərcləri
 (mln. manat)]]-Table2572[[#This Row],[Qeyri-faiz xərcləri 
(mln. manat)]]</f>
        <v>1.9100299999999999</v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2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7" t="s">
        <v>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conditionalFormatting sqref="B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{CAC8385C-C47B-4BA8-8913-57F03934C48A}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C8385C-C47B-4BA8-8913-57F03934C4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5" x14ac:dyDescent="0.25"/>
  <cols>
    <col min="1" max="1" width="9.140625" style="1"/>
    <col min="2" max="2" width="42.28515625" style="1" customWidth="1"/>
    <col min="3" max="3" width="26.140625" style="1" customWidth="1"/>
    <col min="4" max="4" width="27" style="1" customWidth="1"/>
    <col min="5" max="5" width="24" style="1" customWidth="1"/>
    <col min="6" max="6" width="23" style="1" hidden="1" customWidth="1"/>
    <col min="7" max="7" width="9.140625" style="1" hidden="1" customWidth="1"/>
    <col min="8" max="8" width="7" style="1" hidden="1" customWidth="1"/>
    <col min="9" max="9" width="7.7109375" style="1" hidden="1" customWidth="1"/>
    <col min="10" max="10" width="9.140625" customWidth="1"/>
    <col min="11" max="16384" width="9.140625" style="1"/>
  </cols>
  <sheetData>
    <row r="1" spans="1:16" x14ac:dyDescent="0.25">
      <c r="G1" s="1" t="s">
        <v>42</v>
      </c>
    </row>
    <row r="2" spans="1:16" x14ac:dyDescent="0.25">
      <c r="A2" s="1" t="s">
        <v>0</v>
      </c>
      <c r="B2" s="1" t="s">
        <v>27</v>
      </c>
      <c r="C2" s="18" t="s">
        <v>57</v>
      </c>
      <c r="D2" s="18" t="s">
        <v>51</v>
      </c>
    </row>
    <row r="3" spans="1:16" x14ac:dyDescent="0.25">
      <c r="A3" s="4">
        <v>1</v>
      </c>
      <c r="B3" s="3" t="s">
        <v>26</v>
      </c>
      <c r="C3" s="5">
        <v>8487.7260000000006</v>
      </c>
      <c r="D3" s="43">
        <v>8461.2639999999992</v>
      </c>
      <c r="E3" s="10"/>
      <c r="F3" s="20"/>
      <c r="G3" s="20"/>
      <c r="H3" s="20">
        <f>I3/Table41113141516181928[[#This Row],[IR/2019]]</f>
        <v>3.1274287151424841E-3</v>
      </c>
      <c r="I3" s="23">
        <f>Table41113141516181928[[#This Row],[IIR/2019]]-Table41113141516181928[[#This Row],[IR/2019]]</f>
        <v>26.462000000001353</v>
      </c>
      <c r="K3" s="20"/>
      <c r="L3" s="20"/>
      <c r="M3" s="20"/>
      <c r="N3" s="20"/>
      <c r="O3" s="20"/>
      <c r="P3" s="20"/>
    </row>
    <row r="4" spans="1:16" x14ac:dyDescent="0.25">
      <c r="A4" s="4">
        <v>2</v>
      </c>
      <c r="B4" s="3" t="s">
        <v>19</v>
      </c>
      <c r="C4" s="5">
        <v>4430.357</v>
      </c>
      <c r="D4" s="43">
        <v>4647.9409999999998</v>
      </c>
      <c r="E4" s="10"/>
      <c r="F4" s="20"/>
      <c r="G4" s="20"/>
      <c r="H4" s="20">
        <f>I4/Table41113141516181928[[#This Row],[IR/2019]]</f>
        <v>-4.6812986653660155E-2</v>
      </c>
      <c r="I4" s="23">
        <f>Table41113141516181928[[#This Row],[IIR/2019]]-Table41113141516181928[[#This Row],[IR/2019]]</f>
        <v>-217.58399999999983</v>
      </c>
      <c r="K4" s="20"/>
      <c r="L4" s="20"/>
      <c r="M4" s="20"/>
      <c r="N4" s="20"/>
      <c r="O4" s="20"/>
      <c r="P4" s="20"/>
    </row>
    <row r="5" spans="1:16" x14ac:dyDescent="0.25">
      <c r="A5" s="4">
        <v>3</v>
      </c>
      <c r="B5" s="3" t="s">
        <v>14</v>
      </c>
      <c r="C5" s="5">
        <v>3663.2109999999998</v>
      </c>
      <c r="D5" s="45">
        <v>3584.384</v>
      </c>
      <c r="E5" s="10"/>
      <c r="F5" s="20"/>
      <c r="G5" s="20"/>
      <c r="H5" s="20">
        <f>I5/Table41113141516181928[[#This Row],[IR/2019]]</f>
        <v>2.1991784362389681E-2</v>
      </c>
      <c r="I5" s="23">
        <f>Table41113141516181928[[#This Row],[IIR/2019]]-Table41113141516181928[[#This Row],[IR/2019]]</f>
        <v>78.826999999999771</v>
      </c>
      <c r="K5" s="20"/>
      <c r="L5" s="20"/>
      <c r="M5" s="20"/>
      <c r="N5" s="20"/>
      <c r="O5" s="20"/>
      <c r="P5" s="20"/>
    </row>
    <row r="6" spans="1:16" x14ac:dyDescent="0.25">
      <c r="A6" s="4">
        <v>4</v>
      </c>
      <c r="B6" s="3" t="s">
        <v>23</v>
      </c>
      <c r="C6" s="5">
        <v>2135.27261</v>
      </c>
      <c r="D6" s="43">
        <v>2214.3537500000002</v>
      </c>
      <c r="E6" s="10"/>
      <c r="F6" s="20"/>
      <c r="G6" s="20"/>
      <c r="H6" s="20">
        <f>I6/Table41113141516181928[[#This Row],[IR/2019]]</f>
        <v>-3.5712965916127999E-2</v>
      </c>
      <c r="I6" s="23">
        <f>Table41113141516181928[[#This Row],[IIR/2019]]-Table41113141516181928[[#This Row],[IR/2019]]</f>
        <v>-79.081140000000232</v>
      </c>
      <c r="K6" s="20"/>
      <c r="L6" s="20"/>
      <c r="M6" s="20"/>
      <c r="N6" s="20"/>
      <c r="O6" s="20"/>
      <c r="P6" s="20"/>
    </row>
    <row r="7" spans="1:16" x14ac:dyDescent="0.25">
      <c r="A7" s="4">
        <v>5</v>
      </c>
      <c r="B7" s="3" t="s">
        <v>11</v>
      </c>
      <c r="C7" s="5">
        <v>1215.808</v>
      </c>
      <c r="D7" s="43">
        <v>1086.039</v>
      </c>
      <c r="E7" s="10"/>
      <c r="F7" s="20"/>
      <c r="G7" s="20"/>
      <c r="H7" s="20">
        <f>I7/Table41113141516181928[[#This Row],[IR/2019]]</f>
        <v>0.11948834249967083</v>
      </c>
      <c r="I7" s="23">
        <f>Table41113141516181928[[#This Row],[IIR/2019]]-Table41113141516181928[[#This Row],[IR/2019]]</f>
        <v>129.76900000000001</v>
      </c>
      <c r="K7" s="20"/>
      <c r="L7" s="20"/>
      <c r="M7" s="20"/>
      <c r="N7" s="20"/>
      <c r="O7" s="20"/>
      <c r="P7" s="20"/>
    </row>
    <row r="8" spans="1:16" x14ac:dyDescent="0.25">
      <c r="A8" s="4">
        <v>6</v>
      </c>
      <c r="B8" s="3" t="s">
        <v>7</v>
      </c>
      <c r="C8" s="5">
        <v>916.16054999999994</v>
      </c>
      <c r="D8" s="43">
        <v>903.66916000000003</v>
      </c>
      <c r="E8" s="10"/>
      <c r="F8" s="20"/>
      <c r="G8" s="20"/>
      <c r="H8" s="20">
        <f>I8/Table41113141516181928[[#This Row],[IR/2019]]</f>
        <v>1.3822968131389932E-2</v>
      </c>
      <c r="I8" s="23">
        <f>Table41113141516181928[[#This Row],[IIR/2019]]-Table41113141516181928[[#This Row],[IR/2019]]</f>
        <v>12.49138999999991</v>
      </c>
      <c r="K8" s="20"/>
      <c r="L8" s="20"/>
      <c r="M8" s="20"/>
      <c r="N8" s="20"/>
      <c r="O8" s="20"/>
      <c r="P8" s="20"/>
    </row>
    <row r="9" spans="1:16" x14ac:dyDescent="0.25">
      <c r="A9" s="4">
        <v>7</v>
      </c>
      <c r="B9" s="3" t="s">
        <v>1</v>
      </c>
      <c r="C9" s="5">
        <v>811.64700000000005</v>
      </c>
      <c r="D9" s="45">
        <v>800.13400000000001</v>
      </c>
      <c r="E9" s="10"/>
      <c r="F9" s="20"/>
      <c r="G9" s="20"/>
      <c r="H9" s="20">
        <f>I9/Table41113141516181928[[#This Row],[IR/2019]]</f>
        <v>1.4388839869321931E-2</v>
      </c>
      <c r="I9" s="23">
        <f>Table41113141516181928[[#This Row],[IIR/2019]]-Table41113141516181928[[#This Row],[IR/2019]]</f>
        <v>11.513000000000034</v>
      </c>
      <c r="K9" s="20"/>
      <c r="L9" s="20"/>
      <c r="M9" s="20"/>
      <c r="N9" s="20"/>
      <c r="O9" s="20"/>
      <c r="P9" s="20"/>
    </row>
    <row r="10" spans="1:16" x14ac:dyDescent="0.25">
      <c r="A10" s="4">
        <v>8</v>
      </c>
      <c r="B10" s="3" t="s">
        <v>22</v>
      </c>
      <c r="C10" s="19">
        <v>799.49400000000003</v>
      </c>
      <c r="D10" s="45">
        <v>736.46100000000001</v>
      </c>
      <c r="E10" s="10"/>
      <c r="F10" s="20"/>
      <c r="G10" s="20"/>
      <c r="H10" s="20">
        <f>I10/Table41113141516181928[[#This Row],[IR/2019]]</f>
        <v>8.5589053595506101E-2</v>
      </c>
      <c r="I10" s="23">
        <f>Table41113141516181928[[#This Row],[IIR/2019]]-Table41113141516181928[[#This Row],[IR/2019]]</f>
        <v>63.033000000000015</v>
      </c>
      <c r="K10" s="20"/>
      <c r="L10" s="20"/>
      <c r="M10" s="20"/>
      <c r="N10" s="20"/>
      <c r="O10" s="20"/>
      <c r="P10" s="20"/>
    </row>
    <row r="11" spans="1:16" x14ac:dyDescent="0.25">
      <c r="A11" s="4">
        <v>9</v>
      </c>
      <c r="B11" s="3" t="s">
        <v>48</v>
      </c>
      <c r="C11" s="5">
        <v>648.76</v>
      </c>
      <c r="D11" s="43">
        <v>654.12346000000002</v>
      </c>
      <c r="E11" s="10"/>
      <c r="F11" s="20"/>
      <c r="G11" s="20"/>
      <c r="H11" s="20">
        <f>I11/Table41113141516181928[[#This Row],[IR/2019]]</f>
        <v>-8.1994613065858105E-3</v>
      </c>
      <c r="I11" s="23">
        <f>Table41113141516181928[[#This Row],[IIR/2019]]-Table41113141516181928[[#This Row],[IR/2019]]</f>
        <v>-5.3634600000000319</v>
      </c>
      <c r="K11" s="20"/>
      <c r="L11" s="20"/>
      <c r="M11" s="20"/>
      <c r="N11" s="20"/>
      <c r="O11" s="20"/>
      <c r="P11" s="20"/>
    </row>
    <row r="12" spans="1:16" x14ac:dyDescent="0.25">
      <c r="A12" s="4">
        <v>10</v>
      </c>
      <c r="B12" s="3" t="s">
        <v>20</v>
      </c>
      <c r="C12" s="5">
        <v>611.404</v>
      </c>
      <c r="D12" s="43">
        <v>717.95500000000004</v>
      </c>
      <c r="E12" s="10"/>
      <c r="F12" s="20"/>
      <c r="G12" s="20"/>
      <c r="H12" s="20">
        <f>I12/Table41113141516181928[[#This Row],[IR/2019]]</f>
        <v>-0.14840902284962154</v>
      </c>
      <c r="I12" s="23">
        <f>Table41113141516181928[[#This Row],[IIR/2019]]-Table41113141516181928[[#This Row],[IR/2019]]</f>
        <v>-106.55100000000004</v>
      </c>
      <c r="K12" s="20"/>
      <c r="L12" s="20"/>
      <c r="M12" s="20"/>
      <c r="N12" s="20"/>
      <c r="O12" s="20"/>
      <c r="P12" s="20"/>
    </row>
    <row r="13" spans="1:16" x14ac:dyDescent="0.25">
      <c r="A13" s="4">
        <v>11</v>
      </c>
      <c r="B13" s="3" t="s">
        <v>15</v>
      </c>
      <c r="C13" s="5">
        <v>587.22400000000005</v>
      </c>
      <c r="D13" s="50">
        <v>524.08299999999997</v>
      </c>
      <c r="E13" s="10"/>
      <c r="F13" s="20"/>
      <c r="G13" s="20"/>
      <c r="H13" s="20">
        <f>I13/Table41113141516181928[[#This Row],[IR/2019]]</f>
        <v>0.120479008096046</v>
      </c>
      <c r="I13" s="23">
        <f>Table41113141516181928[[#This Row],[IIR/2019]]-Table41113141516181928[[#This Row],[IR/2019]]</f>
        <v>63.141000000000076</v>
      </c>
      <c r="K13" s="20"/>
      <c r="L13" s="20"/>
      <c r="M13" s="20"/>
      <c r="N13" s="20"/>
      <c r="O13" s="20"/>
      <c r="P13" s="20"/>
    </row>
    <row r="14" spans="1:16" x14ac:dyDescent="0.25">
      <c r="A14" s="4">
        <v>12</v>
      </c>
      <c r="B14" s="3" t="s">
        <v>5</v>
      </c>
      <c r="C14" s="5">
        <v>571.23931000000005</v>
      </c>
      <c r="D14" s="43">
        <v>579.22342000000003</v>
      </c>
      <c r="E14" s="10"/>
      <c r="F14" s="20"/>
      <c r="G14" s="20"/>
      <c r="H14" s="20">
        <f>I14/Table41113141516181928[[#This Row],[IR/2019]]</f>
        <v>-1.3784162940096564E-2</v>
      </c>
      <c r="I14" s="23">
        <f>Table41113141516181928[[#This Row],[IIR/2019]]-Table41113141516181928[[#This Row],[IR/2019]]</f>
        <v>-7.9841099999999869</v>
      </c>
      <c r="K14" s="20"/>
      <c r="L14" s="20"/>
      <c r="M14" s="20"/>
      <c r="N14" s="20"/>
      <c r="O14" s="20"/>
      <c r="P14" s="20"/>
    </row>
    <row r="15" spans="1:16" x14ac:dyDescent="0.25">
      <c r="A15" s="4">
        <v>13</v>
      </c>
      <c r="B15" s="3" t="s">
        <v>21</v>
      </c>
      <c r="C15" s="5">
        <v>510.93400000000003</v>
      </c>
      <c r="D15" s="45">
        <v>500.17099999999999</v>
      </c>
      <c r="E15" s="10"/>
      <c r="F15" s="20"/>
      <c r="G15" s="20"/>
      <c r="H15" s="20">
        <f>I15/Table41113141516181928[[#This Row],[IR/2019]]</f>
        <v>2.1518640624906351E-2</v>
      </c>
      <c r="I15" s="23">
        <f>Table41113141516181928[[#This Row],[IIR/2019]]-Table41113141516181928[[#This Row],[IR/2019]]</f>
        <v>10.763000000000034</v>
      </c>
      <c r="K15" s="20"/>
      <c r="L15" s="20"/>
      <c r="M15" s="20"/>
      <c r="N15" s="20"/>
      <c r="O15" s="20"/>
      <c r="P15" s="20"/>
    </row>
    <row r="16" spans="1:16" x14ac:dyDescent="0.25">
      <c r="A16" s="4">
        <v>14</v>
      </c>
      <c r="B16" s="3" t="s">
        <v>3</v>
      </c>
      <c r="C16" s="5">
        <v>471.62042000000002</v>
      </c>
      <c r="D16" s="45">
        <v>495.16978999999998</v>
      </c>
      <c r="E16" s="10"/>
      <c r="F16" s="20"/>
      <c r="G16" s="20"/>
      <c r="H16" s="20">
        <f>I16/Table41113141516181928[[#This Row],[IR/2019]]</f>
        <v>-4.7558171915132293E-2</v>
      </c>
      <c r="I16" s="23">
        <f>Table41113141516181928[[#This Row],[IIR/2019]]-Table41113141516181928[[#This Row],[IR/2019]]</f>
        <v>-23.549369999999954</v>
      </c>
      <c r="K16" s="20"/>
      <c r="L16" s="20"/>
      <c r="M16" s="20"/>
      <c r="N16" s="20"/>
      <c r="O16" s="20"/>
      <c r="P16" s="20"/>
    </row>
    <row r="17" spans="1:16" x14ac:dyDescent="0.25">
      <c r="A17" s="4">
        <v>15</v>
      </c>
      <c r="B17" s="3" t="s">
        <v>38</v>
      </c>
      <c r="C17" s="5">
        <v>429.02778000000001</v>
      </c>
      <c r="D17" s="43">
        <v>422.95334000000003</v>
      </c>
      <c r="E17" s="10"/>
      <c r="F17" s="20"/>
      <c r="G17" s="20"/>
      <c r="H17" s="20">
        <f>I17/Table41113141516181928[[#This Row],[IR/2019]]</f>
        <v>1.4361962480305702E-2</v>
      </c>
      <c r="I17" s="23">
        <f>Table41113141516181928[[#This Row],[IIR/2019]]-Table41113141516181928[[#This Row],[IR/2019]]</f>
        <v>6.0744399999999814</v>
      </c>
      <c r="K17" s="20"/>
      <c r="L17" s="20"/>
      <c r="M17" s="20"/>
      <c r="N17" s="20"/>
      <c r="O17" s="20"/>
      <c r="P17" s="20"/>
    </row>
    <row r="18" spans="1:16" x14ac:dyDescent="0.25">
      <c r="A18" s="4">
        <v>16</v>
      </c>
      <c r="B18" s="3" t="s">
        <v>2</v>
      </c>
      <c r="C18" s="5">
        <v>423.67299000000003</v>
      </c>
      <c r="D18" s="43">
        <v>373.53064000000001</v>
      </c>
      <c r="E18" s="10"/>
      <c r="F18" s="20"/>
      <c r="G18" s="20"/>
      <c r="H18" s="20">
        <f>I18/Table41113141516181928[[#This Row],[IR/2019]]</f>
        <v>0.13423892080178487</v>
      </c>
      <c r="I18" s="23">
        <f>Table41113141516181928[[#This Row],[IIR/2019]]-Table41113141516181928[[#This Row],[IR/2019]]</f>
        <v>50.142350000000022</v>
      </c>
      <c r="K18" s="20"/>
      <c r="L18" s="20"/>
      <c r="M18" s="20"/>
      <c r="N18" s="20"/>
      <c r="O18" s="20"/>
      <c r="P18" s="20"/>
    </row>
    <row r="19" spans="1:16" x14ac:dyDescent="0.25">
      <c r="A19" s="4">
        <v>17</v>
      </c>
      <c r="B19" s="3" t="s">
        <v>24</v>
      </c>
      <c r="C19" s="5">
        <v>408.91699999999997</v>
      </c>
      <c r="D19" s="45">
        <v>385.16</v>
      </c>
      <c r="E19" s="10"/>
      <c r="F19" s="20"/>
      <c r="G19" s="20"/>
      <c r="H19" s="20">
        <f>I19/Table41113141516181928[[#This Row],[IR/2019]]</f>
        <v>6.1680859902378093E-2</v>
      </c>
      <c r="I19" s="23">
        <f>Table41113141516181928[[#This Row],[IIR/2019]]-Table41113141516181928[[#This Row],[IR/2019]]</f>
        <v>23.756999999999948</v>
      </c>
      <c r="K19" s="20"/>
      <c r="L19" s="20"/>
      <c r="M19" s="20"/>
      <c r="N19" s="20"/>
      <c r="O19" s="20"/>
      <c r="P19" s="20"/>
    </row>
    <row r="20" spans="1:16" x14ac:dyDescent="0.25">
      <c r="A20" s="4">
        <v>18</v>
      </c>
      <c r="B20" s="3" t="s">
        <v>13</v>
      </c>
      <c r="C20" s="5">
        <v>348.66199999999998</v>
      </c>
      <c r="D20" s="45">
        <v>322.43799999999999</v>
      </c>
      <c r="E20" s="10"/>
      <c r="F20" s="20"/>
      <c r="G20" s="20"/>
      <c r="H20" s="20">
        <f>I20/Table41113141516181928[[#This Row],[IR/2019]]</f>
        <v>8.1330364287087717E-2</v>
      </c>
      <c r="I20" s="23">
        <f>Table41113141516181928[[#This Row],[IIR/2019]]-Table41113141516181928[[#This Row],[IR/2019]]</f>
        <v>26.22399999999999</v>
      </c>
      <c r="K20" s="20"/>
      <c r="L20" s="20"/>
      <c r="M20" s="20"/>
      <c r="N20" s="20"/>
      <c r="O20" s="20"/>
      <c r="P20" s="20"/>
    </row>
    <row r="21" spans="1:16" x14ac:dyDescent="0.25">
      <c r="A21" s="4">
        <v>19</v>
      </c>
      <c r="B21" s="3" t="s">
        <v>6</v>
      </c>
      <c r="C21" s="5">
        <v>336.00927799999999</v>
      </c>
      <c r="D21" s="43">
        <v>330.16720299999997</v>
      </c>
      <c r="E21" s="10"/>
      <c r="F21" s="20"/>
      <c r="G21" s="20"/>
      <c r="H21" s="20">
        <f>I21/Table41113141516181928[[#This Row],[IR/2019]]</f>
        <v>1.769429230679833E-2</v>
      </c>
      <c r="I21" s="23">
        <f>Table41113141516181928[[#This Row],[IIR/2019]]-Table41113141516181928[[#This Row],[IR/2019]]</f>
        <v>5.8420750000000226</v>
      </c>
      <c r="K21" s="20"/>
      <c r="L21" s="20"/>
      <c r="M21" s="20"/>
      <c r="N21" s="20"/>
      <c r="O21" s="20"/>
      <c r="P21" s="20"/>
    </row>
    <row r="22" spans="1:16" x14ac:dyDescent="0.25">
      <c r="A22" s="4">
        <v>20</v>
      </c>
      <c r="B22" s="3" t="s">
        <v>9</v>
      </c>
      <c r="C22" s="5">
        <v>303.77199999999999</v>
      </c>
      <c r="D22" s="45">
        <v>291.08800000000002</v>
      </c>
      <c r="E22" s="10"/>
      <c r="F22" s="20"/>
      <c r="G22" s="20"/>
      <c r="H22" s="20">
        <f>I22/Table41113141516181928[[#This Row],[IR/2019]]</f>
        <v>4.3574451712196892E-2</v>
      </c>
      <c r="I22" s="23">
        <f>Table41113141516181928[[#This Row],[IIR/2019]]-Table41113141516181928[[#This Row],[IR/2019]]</f>
        <v>12.683999999999969</v>
      </c>
      <c r="K22" s="20"/>
      <c r="L22" s="20"/>
      <c r="M22" s="20"/>
      <c r="N22" s="20"/>
      <c r="O22" s="20"/>
      <c r="P22" s="20"/>
    </row>
    <row r="23" spans="1:16" x14ac:dyDescent="0.25">
      <c r="A23" s="4">
        <v>21</v>
      </c>
      <c r="B23" s="3" t="s">
        <v>17</v>
      </c>
      <c r="C23" s="5">
        <v>293.71100000000001</v>
      </c>
      <c r="D23" s="45">
        <v>288.37400000000002</v>
      </c>
      <c r="E23" s="10"/>
      <c r="F23" s="20"/>
      <c r="G23" s="20"/>
      <c r="H23" s="20">
        <f>I23/Table41113141516181928[[#This Row],[IR/2019]]</f>
        <v>1.8507216323246856E-2</v>
      </c>
      <c r="I23" s="23">
        <f>Table41113141516181928[[#This Row],[IIR/2019]]-Table41113141516181928[[#This Row],[IR/2019]]</f>
        <v>5.3369999999999891</v>
      </c>
      <c r="K23" s="20"/>
      <c r="L23" s="20"/>
      <c r="M23" s="20"/>
      <c r="N23" s="20"/>
      <c r="O23" s="20"/>
      <c r="P23" s="20"/>
    </row>
    <row r="24" spans="1:16" x14ac:dyDescent="0.25">
      <c r="A24" s="4">
        <v>22</v>
      </c>
      <c r="B24" s="3" t="s">
        <v>37</v>
      </c>
      <c r="C24" s="5">
        <v>291.23795000000001</v>
      </c>
      <c r="D24" s="43">
        <v>270.63067000000001</v>
      </c>
      <c r="E24" s="10"/>
      <c r="F24" s="20"/>
      <c r="G24" s="20"/>
      <c r="H24" s="20">
        <f>I24/Table41113141516181928[[#This Row],[IR/2019]]</f>
        <v>7.6145397711205473E-2</v>
      </c>
      <c r="I24" s="23">
        <f>Table41113141516181928[[#This Row],[IIR/2019]]-Table41113141516181928[[#This Row],[IR/2019]]</f>
        <v>20.607280000000003</v>
      </c>
      <c r="K24" s="20"/>
      <c r="L24" s="20"/>
      <c r="M24" s="20"/>
      <c r="N24" s="20"/>
      <c r="O24" s="20"/>
      <c r="P24" s="20"/>
    </row>
    <row r="25" spans="1:16" x14ac:dyDescent="0.25">
      <c r="A25" s="4">
        <v>23</v>
      </c>
      <c r="B25" s="3" t="s">
        <v>25</v>
      </c>
      <c r="C25" s="5">
        <v>224.24941999999999</v>
      </c>
      <c r="D25" s="43">
        <v>203.73096000000001</v>
      </c>
      <c r="E25" s="10"/>
      <c r="F25" s="20"/>
      <c r="G25" s="20"/>
      <c r="H25" s="20">
        <f>I25/Table41113141516181928[[#This Row],[IR/2019]]</f>
        <v>0.10071350962072713</v>
      </c>
      <c r="I25" s="23">
        <f>Table41113141516181928[[#This Row],[IIR/2019]]-Table41113141516181928[[#This Row],[IR/2019]]</f>
        <v>20.518459999999976</v>
      </c>
      <c r="K25" s="20"/>
      <c r="L25" s="20"/>
      <c r="M25" s="20"/>
      <c r="N25" s="20"/>
      <c r="O25" s="20"/>
      <c r="P25" s="20"/>
    </row>
    <row r="26" spans="1:16" x14ac:dyDescent="0.25">
      <c r="A26" s="4">
        <v>24</v>
      </c>
      <c r="B26" s="3" t="s">
        <v>16</v>
      </c>
      <c r="C26" s="5">
        <v>215.76358999999999</v>
      </c>
      <c r="D26" s="48">
        <v>191.95206999999999</v>
      </c>
      <c r="E26" s="10"/>
      <c r="F26" s="20"/>
      <c r="G26" s="20"/>
      <c r="H26" s="20">
        <f>I26/Table41113141516181928[[#This Row],[IR/2019]]</f>
        <v>0.12404930043213393</v>
      </c>
      <c r="I26" s="23">
        <f>Table41113141516181928[[#This Row],[IIR/2019]]-Table41113141516181928[[#This Row],[IR/2019]]</f>
        <v>23.811520000000002</v>
      </c>
      <c r="K26" s="20"/>
      <c r="L26" s="20"/>
      <c r="M26" s="20"/>
      <c r="N26" s="20"/>
      <c r="O26" s="20"/>
      <c r="P26" s="20"/>
    </row>
    <row r="27" spans="1:16" x14ac:dyDescent="0.25">
      <c r="A27" s="4">
        <v>25</v>
      </c>
      <c r="B27" s="3" t="s">
        <v>4</v>
      </c>
      <c r="C27" s="5">
        <v>201.9806275</v>
      </c>
      <c r="D27" s="45">
        <v>202.12155899999999</v>
      </c>
      <c r="E27" s="10"/>
      <c r="F27" s="20"/>
      <c r="G27" s="20"/>
      <c r="H27" s="20">
        <f>I27/Table41113141516181928[[#This Row],[IR/2019]]</f>
        <v>-6.9726109721919148E-4</v>
      </c>
      <c r="I27" s="23">
        <f>Table41113141516181928[[#This Row],[IIR/2019]]-Table41113141516181928[[#This Row],[IR/2019]]</f>
        <v>-0.14093149999999355</v>
      </c>
      <c r="K27" s="20"/>
      <c r="L27" s="20"/>
      <c r="M27" s="20"/>
      <c r="N27" s="20"/>
      <c r="O27" s="20"/>
      <c r="P27" s="20"/>
    </row>
    <row r="28" spans="1:16" x14ac:dyDescent="0.25">
      <c r="A28" s="4">
        <v>26</v>
      </c>
      <c r="B28" s="3" t="s">
        <v>8</v>
      </c>
      <c r="C28" s="5">
        <v>195.8972</v>
      </c>
      <c r="D28" s="43">
        <v>155.34710000000001</v>
      </c>
      <c r="E28" s="10"/>
      <c r="F28" s="20"/>
      <c r="G28" s="20"/>
      <c r="H28" s="20">
        <f>I28/Table41113141516181928[[#This Row],[IR/2019]]</f>
        <v>0.26102901180646426</v>
      </c>
      <c r="I28" s="23">
        <f>Table41113141516181928[[#This Row],[IIR/2019]]-Table41113141516181928[[#This Row],[IR/2019]]</f>
        <v>40.550099999999986</v>
      </c>
      <c r="K28" s="20"/>
      <c r="L28" s="20"/>
      <c r="M28" s="20"/>
      <c r="N28" s="20"/>
      <c r="O28" s="20"/>
      <c r="P28" s="20"/>
    </row>
    <row r="29" spans="1:16" x14ac:dyDescent="0.25">
      <c r="A29" s="4">
        <v>27</v>
      </c>
      <c r="B29" s="3" t="s">
        <v>39</v>
      </c>
      <c r="C29" s="5">
        <v>194.15980999999999</v>
      </c>
      <c r="D29" s="43">
        <v>219.73935</v>
      </c>
      <c r="E29" s="10"/>
      <c r="F29" s="20"/>
      <c r="G29" s="20"/>
      <c r="H29" s="20">
        <f>I29/Table41113141516181928[[#This Row],[IR/2019]]</f>
        <v>-0.11640855404368862</v>
      </c>
      <c r="I29" s="23">
        <f>Table41113141516181928[[#This Row],[IIR/2019]]-Table41113141516181928[[#This Row],[IR/2019]]</f>
        <v>-25.579540000000009</v>
      </c>
      <c r="K29" s="20"/>
      <c r="L29" s="20"/>
      <c r="M29" s="20"/>
      <c r="N29" s="20"/>
      <c r="O29" s="20"/>
      <c r="P29" s="20"/>
    </row>
    <row r="30" spans="1:16" x14ac:dyDescent="0.25">
      <c r="A30" s="4">
        <v>28</v>
      </c>
      <c r="B30" s="3" t="s">
        <v>12</v>
      </c>
      <c r="C30" s="5">
        <v>144.43068</v>
      </c>
      <c r="D30" s="45">
        <v>151.52171999999999</v>
      </c>
      <c r="E30" s="10"/>
      <c r="F30" s="20"/>
      <c r="G30" s="20"/>
      <c r="H30" s="20">
        <f>I30/Table41113141516181928[[#This Row],[IR/2019]]</f>
        <v>-4.6798835176897362E-2</v>
      </c>
      <c r="I30" s="23">
        <f>Table41113141516181928[[#This Row],[IIR/2019]]-Table41113141516181928[[#This Row],[IR/2019]]</f>
        <v>-7.0910399999999925</v>
      </c>
      <c r="K30" s="20"/>
      <c r="L30" s="20"/>
      <c r="M30" s="20"/>
      <c r="N30" s="20"/>
      <c r="O30" s="20"/>
      <c r="P30" s="20"/>
    </row>
    <row r="31" spans="1:16" x14ac:dyDescent="0.25">
      <c r="A31" s="4">
        <v>29</v>
      </c>
      <c r="B31" s="3" t="s">
        <v>10</v>
      </c>
      <c r="C31" s="5">
        <v>96.981249730000002</v>
      </c>
      <c r="D31" s="43">
        <v>104.15254618</v>
      </c>
      <c r="E31" s="10"/>
      <c r="F31" s="20"/>
      <c r="G31" s="20"/>
      <c r="H31" s="20">
        <f>I31/Table41113141516181928[[#This Row],[IR/2019]]</f>
        <v>-6.885377950920489E-2</v>
      </c>
      <c r="I31" s="23">
        <f>Table41113141516181928[[#This Row],[IIR/2019]]-Table41113141516181928[[#This Row],[IR/2019]]</f>
        <v>-7.1712964499999998</v>
      </c>
      <c r="K31" s="20"/>
      <c r="L31" s="20"/>
      <c r="M31" s="20"/>
      <c r="N31" s="20"/>
      <c r="O31" s="20"/>
      <c r="P31" s="20"/>
    </row>
    <row r="32" spans="1:16" x14ac:dyDescent="0.25">
      <c r="A32" s="4">
        <v>30</v>
      </c>
      <c r="B32" s="3" t="s">
        <v>18</v>
      </c>
      <c r="C32" s="5">
        <v>10.294140000000001</v>
      </c>
      <c r="D32" s="43">
        <v>10.589410000000001</v>
      </c>
      <c r="E32" s="10"/>
      <c r="F32" s="20"/>
      <c r="G32" s="20"/>
      <c r="H32" s="20">
        <f>I32/Table41113141516181928[[#This Row],[IR/2019]]</f>
        <v>-2.7883517589742994E-2</v>
      </c>
      <c r="I32" s="23">
        <f>Table41113141516181928[[#This Row],[IIR/2019]]-Table41113141516181928[[#This Row],[IR/2019]]</f>
        <v>-0.29527000000000037</v>
      </c>
      <c r="K32" s="20"/>
      <c r="L32" s="20"/>
      <c r="M32" s="20"/>
      <c r="N32" s="20"/>
      <c r="O32" s="20"/>
      <c r="P32" s="2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>
      <selection activeCell="B19" sqref="B19"/>
    </sheetView>
  </sheetViews>
  <sheetFormatPr defaultRowHeight="15" x14ac:dyDescent="0.25"/>
  <cols>
    <col min="2" max="2" width="31.8554687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4" ht="30" x14ac:dyDescent="0.25">
      <c r="A1" s="9" t="s">
        <v>0</v>
      </c>
      <c r="B1" s="9" t="s">
        <v>27</v>
      </c>
      <c r="C1" s="40" t="s">
        <v>59</v>
      </c>
      <c r="D1" s="40" t="s">
        <v>58</v>
      </c>
    </row>
    <row r="2" spans="1:4" x14ac:dyDescent="0.25">
      <c r="A2" s="4">
        <v>1</v>
      </c>
      <c r="B2" s="8" t="s">
        <v>8</v>
      </c>
      <c r="C2" s="21">
        <v>0.26102901180646426</v>
      </c>
      <c r="D2" s="32">
        <v>40.550099999999986</v>
      </c>
    </row>
    <row r="3" spans="1:4" x14ac:dyDescent="0.25">
      <c r="A3" s="4">
        <v>2</v>
      </c>
      <c r="B3" s="8" t="s">
        <v>2</v>
      </c>
      <c r="C3" s="21">
        <v>0.13423892080178487</v>
      </c>
      <c r="D3" s="32">
        <v>50.142350000000022</v>
      </c>
    </row>
    <row r="4" spans="1:4" x14ac:dyDescent="0.25">
      <c r="A4" s="4">
        <v>3</v>
      </c>
      <c r="B4" s="8" t="s">
        <v>16</v>
      </c>
      <c r="C4" s="21">
        <v>0.12404930043213393</v>
      </c>
      <c r="D4" s="35">
        <v>23.811520000000002</v>
      </c>
    </row>
    <row r="5" spans="1:4" x14ac:dyDescent="0.25">
      <c r="A5" s="4">
        <v>4</v>
      </c>
      <c r="B5" s="8" t="s">
        <v>15</v>
      </c>
      <c r="C5" s="21">
        <v>0.120479008096046</v>
      </c>
      <c r="D5" s="32">
        <v>63.141000000000076</v>
      </c>
    </row>
    <row r="6" spans="1:4" x14ac:dyDescent="0.25">
      <c r="A6" s="4">
        <v>5</v>
      </c>
      <c r="B6" s="8" t="s">
        <v>11</v>
      </c>
      <c r="C6" s="21">
        <v>0.11948834249967083</v>
      </c>
      <c r="D6" s="32">
        <v>129.76900000000001</v>
      </c>
    </row>
    <row r="7" spans="1:4" x14ac:dyDescent="0.25">
      <c r="A7" s="4">
        <v>6</v>
      </c>
      <c r="B7" s="8" t="s">
        <v>25</v>
      </c>
      <c r="C7" s="21">
        <v>0.10071350962072713</v>
      </c>
      <c r="D7" s="32">
        <v>20.518459999999976</v>
      </c>
    </row>
    <row r="8" spans="1:4" x14ac:dyDescent="0.25">
      <c r="A8" s="4">
        <v>7</v>
      </c>
      <c r="B8" s="8" t="s">
        <v>22</v>
      </c>
      <c r="C8" s="21">
        <v>8.5589053595506101E-2</v>
      </c>
      <c r="D8" s="32">
        <v>63.033000000000015</v>
      </c>
    </row>
    <row r="9" spans="1:4" x14ac:dyDescent="0.25">
      <c r="A9" s="4">
        <v>8</v>
      </c>
      <c r="B9" s="8" t="s">
        <v>13</v>
      </c>
      <c r="C9" s="21">
        <v>8.1330364287087717E-2</v>
      </c>
      <c r="D9" s="32">
        <v>26.22399999999999</v>
      </c>
    </row>
    <row r="10" spans="1:4" x14ac:dyDescent="0.25">
      <c r="A10" s="4">
        <v>9</v>
      </c>
      <c r="B10" s="8" t="s">
        <v>37</v>
      </c>
      <c r="C10" s="21">
        <v>7.6145397711205473E-2</v>
      </c>
      <c r="D10" s="32">
        <v>20.607280000000003</v>
      </c>
    </row>
    <row r="11" spans="1:4" x14ac:dyDescent="0.25">
      <c r="A11" s="4">
        <v>10</v>
      </c>
      <c r="B11" s="8" t="s">
        <v>24</v>
      </c>
      <c r="C11" s="21">
        <v>6.1680859902378093E-2</v>
      </c>
      <c r="D11" s="32">
        <v>23.756999999999948</v>
      </c>
    </row>
    <row r="12" spans="1:4" x14ac:dyDescent="0.25">
      <c r="A12" s="4">
        <v>11</v>
      </c>
      <c r="B12" s="8" t="s">
        <v>9</v>
      </c>
      <c r="C12" s="21">
        <v>4.3574451712196892E-2</v>
      </c>
      <c r="D12" s="32">
        <v>12.683999999999969</v>
      </c>
    </row>
    <row r="13" spans="1:4" x14ac:dyDescent="0.25">
      <c r="A13" s="4">
        <v>12</v>
      </c>
      <c r="B13" s="8" t="s">
        <v>14</v>
      </c>
      <c r="C13" s="21">
        <v>2.1991784362389681E-2</v>
      </c>
      <c r="D13" s="32">
        <v>78.826999999999771</v>
      </c>
    </row>
    <row r="14" spans="1:4" x14ac:dyDescent="0.25">
      <c r="A14" s="4">
        <v>13</v>
      </c>
      <c r="B14" s="8" t="s">
        <v>21</v>
      </c>
      <c r="C14" s="21">
        <v>2.1518640624906351E-2</v>
      </c>
      <c r="D14" s="32">
        <v>10.763000000000034</v>
      </c>
    </row>
    <row r="15" spans="1:4" x14ac:dyDescent="0.25">
      <c r="A15" s="4">
        <v>14</v>
      </c>
      <c r="B15" s="8" t="s">
        <v>17</v>
      </c>
      <c r="C15" s="21">
        <v>1.8507216323246856E-2</v>
      </c>
      <c r="D15" s="32">
        <v>5.3369999999999891</v>
      </c>
    </row>
    <row r="16" spans="1:4" x14ac:dyDescent="0.25">
      <c r="A16" s="4">
        <v>15</v>
      </c>
      <c r="B16" s="8" t="s">
        <v>6</v>
      </c>
      <c r="C16" s="21">
        <v>1.769429230679833E-2</v>
      </c>
      <c r="D16" s="32">
        <v>5.8420750000000226</v>
      </c>
    </row>
    <row r="17" spans="1:4" x14ac:dyDescent="0.25">
      <c r="A17" s="4">
        <v>16</v>
      </c>
      <c r="B17" s="8" t="s">
        <v>1</v>
      </c>
      <c r="C17" s="21">
        <v>1.4388839869321931E-2</v>
      </c>
      <c r="D17" s="32">
        <v>11.513000000000034</v>
      </c>
    </row>
    <row r="18" spans="1:4" x14ac:dyDescent="0.25">
      <c r="A18" s="4">
        <v>17</v>
      </c>
      <c r="B18" s="8" t="s">
        <v>38</v>
      </c>
      <c r="C18" s="21">
        <v>1.4361962480305702E-2</v>
      </c>
      <c r="D18" s="32">
        <v>6.0744399999999814</v>
      </c>
    </row>
    <row r="19" spans="1:4" x14ac:dyDescent="0.25">
      <c r="A19" s="4">
        <v>18</v>
      </c>
      <c r="B19" s="8" t="s">
        <v>7</v>
      </c>
      <c r="C19" s="21">
        <v>1.3822968131389932E-2</v>
      </c>
      <c r="D19" s="32">
        <v>12.49138999999991</v>
      </c>
    </row>
    <row r="20" spans="1:4" x14ac:dyDescent="0.25">
      <c r="A20" s="4">
        <v>19</v>
      </c>
      <c r="B20" s="8" t="s">
        <v>26</v>
      </c>
      <c r="C20" s="29">
        <v>3.1274287151424841E-3</v>
      </c>
      <c r="D20" s="41">
        <v>26.462000000001353</v>
      </c>
    </row>
    <row r="21" spans="1:4" x14ac:dyDescent="0.25">
      <c r="A21" s="4">
        <v>20</v>
      </c>
      <c r="B21" s="8" t="s">
        <v>4</v>
      </c>
      <c r="C21" s="21">
        <v>-6.9726109721919148E-4</v>
      </c>
      <c r="D21" s="32">
        <v>-0.14093149999999355</v>
      </c>
    </row>
    <row r="22" spans="1:4" x14ac:dyDescent="0.25">
      <c r="A22" s="4">
        <v>21</v>
      </c>
      <c r="B22" s="8" t="s">
        <v>48</v>
      </c>
      <c r="C22" s="21">
        <v>-8.1994613065858105E-3</v>
      </c>
      <c r="D22" s="32">
        <v>-5.3634600000000319</v>
      </c>
    </row>
    <row r="23" spans="1:4" x14ac:dyDescent="0.25">
      <c r="A23" s="4">
        <v>22</v>
      </c>
      <c r="B23" s="8" t="s">
        <v>5</v>
      </c>
      <c r="C23" s="21">
        <v>-1.3784162940096564E-2</v>
      </c>
      <c r="D23" s="32">
        <v>-7.9841099999999869</v>
      </c>
    </row>
    <row r="24" spans="1:4" x14ac:dyDescent="0.25">
      <c r="A24" s="4">
        <v>23</v>
      </c>
      <c r="B24" s="8" t="s">
        <v>18</v>
      </c>
      <c r="C24" s="21">
        <v>-2.7883517589742994E-2</v>
      </c>
      <c r="D24" s="32">
        <v>-0.29527000000000037</v>
      </c>
    </row>
    <row r="25" spans="1:4" x14ac:dyDescent="0.25">
      <c r="A25" s="4">
        <v>24</v>
      </c>
      <c r="B25" s="8" t="s">
        <v>23</v>
      </c>
      <c r="C25" s="21">
        <v>-3.5712965916127999E-2</v>
      </c>
      <c r="D25" s="32">
        <v>-79.081140000000232</v>
      </c>
    </row>
    <row r="26" spans="1:4" x14ac:dyDescent="0.25">
      <c r="A26" s="4">
        <v>25</v>
      </c>
      <c r="B26" s="8" t="s">
        <v>12</v>
      </c>
      <c r="C26" s="21">
        <v>-4.6798835176897362E-2</v>
      </c>
      <c r="D26" s="32">
        <v>-7.0910399999999925</v>
      </c>
    </row>
    <row r="27" spans="1:4" x14ac:dyDescent="0.25">
      <c r="A27" s="4">
        <v>26</v>
      </c>
      <c r="B27" s="26" t="s">
        <v>19</v>
      </c>
      <c r="C27" s="21">
        <v>-4.6812986653660155E-2</v>
      </c>
      <c r="D27" s="32">
        <v>-217.58399999999983</v>
      </c>
    </row>
    <row r="28" spans="1:4" x14ac:dyDescent="0.25">
      <c r="A28" s="4">
        <v>27</v>
      </c>
      <c r="B28" s="8" t="s">
        <v>3</v>
      </c>
      <c r="C28" s="21">
        <v>-4.7558171915132293E-2</v>
      </c>
      <c r="D28" s="32">
        <v>-23.549369999999954</v>
      </c>
    </row>
    <row r="29" spans="1:4" x14ac:dyDescent="0.25">
      <c r="A29" s="4">
        <v>28</v>
      </c>
      <c r="B29" s="8" t="s">
        <v>10</v>
      </c>
      <c r="C29" s="21">
        <v>-6.885377950920489E-2</v>
      </c>
      <c r="D29" s="32">
        <v>-7.1712964499999998</v>
      </c>
    </row>
    <row r="30" spans="1:4" x14ac:dyDescent="0.25">
      <c r="A30" s="4">
        <v>29</v>
      </c>
      <c r="B30" s="8" t="s">
        <v>39</v>
      </c>
      <c r="C30" s="21">
        <v>-0.11640855404368862</v>
      </c>
      <c r="D30" s="32">
        <v>-25.579540000000009</v>
      </c>
    </row>
    <row r="31" spans="1:4" x14ac:dyDescent="0.25">
      <c r="A31" s="4">
        <v>30</v>
      </c>
      <c r="B31" s="8" t="s">
        <v>20</v>
      </c>
      <c r="C31" s="21">
        <v>-0.14840902284962154</v>
      </c>
      <c r="D31" s="32">
        <v>-106.55100000000004</v>
      </c>
    </row>
  </sheetData>
  <conditionalFormatting sqref="C2:D19 C21:D3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:C19 C21:C3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G1" sqref="G1:I1048576"/>
    </sheetView>
  </sheetViews>
  <sheetFormatPr defaultRowHeight="15" x14ac:dyDescent="0.25"/>
  <cols>
    <col min="1" max="1" width="9.140625" style="1"/>
    <col min="2" max="2" width="41.7109375" style="1" customWidth="1"/>
    <col min="3" max="3" width="25.42578125" style="1" customWidth="1"/>
    <col min="4" max="4" width="29.7109375" style="1" customWidth="1"/>
    <col min="5" max="5" width="18.5703125" style="1" customWidth="1"/>
    <col min="6" max="6" width="19" style="1" hidden="1" customWidth="1"/>
    <col min="7" max="7" width="2.42578125" style="1" hidden="1" customWidth="1"/>
    <col min="8" max="8" width="7.140625" style="1" hidden="1" customWidth="1"/>
    <col min="9" max="9" width="6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8" t="s">
        <v>57</v>
      </c>
      <c r="D1" s="18" t="s">
        <v>51</v>
      </c>
      <c r="G1" s="1" t="s">
        <v>42</v>
      </c>
    </row>
    <row r="2" spans="1:9" x14ac:dyDescent="0.25">
      <c r="A2" s="4">
        <v>1</v>
      </c>
      <c r="B2" s="3" t="s">
        <v>26</v>
      </c>
      <c r="C2" s="5">
        <v>2016.8579999999999</v>
      </c>
      <c r="D2" s="31">
        <v>1937.769</v>
      </c>
      <c r="H2" s="20">
        <f>I2/Table41113141516181927[[#This Row],[IR/2019]]</f>
        <v>4.0814462404961553E-2</v>
      </c>
      <c r="I2" s="19">
        <f>Table41113141516181927[[#This Row],[IIR/2019]]-Table41113141516181927[[#This Row],[IR/2019]]</f>
        <v>79.088999999999942</v>
      </c>
    </row>
    <row r="3" spans="1:9" x14ac:dyDescent="0.25">
      <c r="A3" s="4">
        <v>2</v>
      </c>
      <c r="B3" s="3" t="s">
        <v>14</v>
      </c>
      <c r="C3" s="5">
        <v>1649.2750000000001</v>
      </c>
      <c r="D3" s="5">
        <v>1536.39</v>
      </c>
      <c r="E3" s="11"/>
      <c r="H3" s="20">
        <f>I3/Table41113141516181927[[#This Row],[IR/2019]]</f>
        <v>7.3474182987392514E-2</v>
      </c>
      <c r="I3" s="19">
        <f>Table41113141516181927[[#This Row],[IIR/2019]]-Table41113141516181927[[#This Row],[IR/2019]]</f>
        <v>112.88499999999999</v>
      </c>
    </row>
    <row r="4" spans="1:9" x14ac:dyDescent="0.25">
      <c r="A4" s="4">
        <v>3</v>
      </c>
      <c r="B4" s="3" t="s">
        <v>23</v>
      </c>
      <c r="C4" s="5">
        <v>1522.64004</v>
      </c>
      <c r="D4" s="31">
        <v>1458.4469999999999</v>
      </c>
      <c r="H4" s="20">
        <f>I4/Table41113141516181927[[#This Row],[IR/2019]]</f>
        <v>4.4014653943544139E-2</v>
      </c>
      <c r="I4" s="19">
        <f>Table41113141516181927[[#This Row],[IIR/2019]]-Table41113141516181927[[#This Row],[IR/2019]]</f>
        <v>64.19304000000011</v>
      </c>
    </row>
    <row r="5" spans="1:9" x14ac:dyDescent="0.25">
      <c r="A5" s="4">
        <v>4</v>
      </c>
      <c r="B5" s="3" t="s">
        <v>19</v>
      </c>
      <c r="C5" s="5">
        <v>1402.114</v>
      </c>
      <c r="D5" s="31">
        <v>1269.6890000000001</v>
      </c>
      <c r="H5" s="20">
        <f>I5/Table41113141516181927[[#This Row],[IR/2019]]</f>
        <v>0.10429719403727995</v>
      </c>
      <c r="I5" s="19">
        <f>Table41113141516181927[[#This Row],[IIR/2019]]-Table41113141516181927[[#This Row],[IR/2019]]</f>
        <v>132.42499999999995</v>
      </c>
    </row>
    <row r="6" spans="1:9" x14ac:dyDescent="0.25">
      <c r="A6" s="4">
        <v>5</v>
      </c>
      <c r="B6" s="3" t="s">
        <v>48</v>
      </c>
      <c r="C6" s="5">
        <v>564.27800000000002</v>
      </c>
      <c r="D6" s="31">
        <v>589.69965999999999</v>
      </c>
      <c r="H6" s="20">
        <f>I6/Table41113141516181927[[#This Row],[IR/2019]]</f>
        <v>-4.3109504251706662E-2</v>
      </c>
      <c r="I6" s="19">
        <f>Table41113141516181927[[#This Row],[IIR/2019]]-Table41113141516181927[[#This Row],[IR/2019]]</f>
        <v>-25.421659999999974</v>
      </c>
    </row>
    <row r="7" spans="1:9" x14ac:dyDescent="0.25">
      <c r="A7" s="4">
        <v>6</v>
      </c>
      <c r="B7" s="3" t="s">
        <v>1</v>
      </c>
      <c r="C7" s="33">
        <v>473.34899999999999</v>
      </c>
      <c r="D7" s="6">
        <v>470.83</v>
      </c>
      <c r="H7" s="20">
        <f>I7/Table41113141516181927[[#This Row],[IR/2019]]</f>
        <v>5.3501263725761012E-3</v>
      </c>
      <c r="I7" s="19">
        <f>Table41113141516181927[[#This Row],[IIR/2019]]-Table41113141516181927[[#This Row],[IR/2019]]</f>
        <v>2.5190000000000055</v>
      </c>
    </row>
    <row r="8" spans="1:9" x14ac:dyDescent="0.25">
      <c r="A8" s="4">
        <v>7</v>
      </c>
      <c r="B8" s="3" t="s">
        <v>5</v>
      </c>
      <c r="C8" s="5">
        <v>414.85937000000001</v>
      </c>
      <c r="D8" s="31">
        <v>421.49599000000001</v>
      </c>
      <c r="H8" s="20">
        <f>I8/Table41113141516181927[[#This Row],[IR/2019]]</f>
        <v>-1.5745392975150235E-2</v>
      </c>
      <c r="I8" s="19">
        <f>Table41113141516181927[[#This Row],[IIR/2019]]-Table41113141516181927[[#This Row],[IR/2019]]</f>
        <v>-6.6366199999999935</v>
      </c>
    </row>
    <row r="9" spans="1:9" x14ac:dyDescent="0.25">
      <c r="A9" s="4">
        <v>8</v>
      </c>
      <c r="B9" s="3" t="s">
        <v>22</v>
      </c>
      <c r="C9" s="19">
        <v>404.70299999999997</v>
      </c>
      <c r="D9" s="5">
        <v>399.80799999999999</v>
      </c>
      <c r="H9" s="20">
        <f>I9/Table41113141516181927[[#This Row],[IR/2019]]</f>
        <v>1.2243376820873975E-2</v>
      </c>
      <c r="I9" s="19">
        <f>Table41113141516181927[[#This Row],[IIR/2019]]-Table41113141516181927[[#This Row],[IR/2019]]</f>
        <v>4.8949999999999818</v>
      </c>
    </row>
    <row r="10" spans="1:9" x14ac:dyDescent="0.25">
      <c r="A10" s="4">
        <v>9</v>
      </c>
      <c r="B10" s="3" t="s">
        <v>11</v>
      </c>
      <c r="C10" s="5">
        <v>404.07900000000001</v>
      </c>
      <c r="D10" s="45">
        <v>360.55900000000003</v>
      </c>
      <c r="H10" s="20">
        <f>I10/Table41113141516181927[[#This Row],[IR/2019]]</f>
        <v>0.12070146633421987</v>
      </c>
      <c r="I10" s="19">
        <f>Table41113141516181927[[#This Row],[IIR/2019]]-Table41113141516181927[[#This Row],[IR/2019]]</f>
        <v>43.519999999999982</v>
      </c>
    </row>
    <row r="11" spans="1:9" x14ac:dyDescent="0.25">
      <c r="A11" s="4">
        <v>10</v>
      </c>
      <c r="B11" s="3" t="s">
        <v>15</v>
      </c>
      <c r="C11" s="5">
        <v>361.49299999999999</v>
      </c>
      <c r="D11" s="42">
        <v>364.84399999999999</v>
      </c>
      <c r="H11" s="20">
        <f>I11/Table41113141516181927[[#This Row],[IR/2019]]</f>
        <v>-9.1847474537062393E-3</v>
      </c>
      <c r="I11" s="19">
        <f>Table41113141516181927[[#This Row],[IIR/2019]]-Table41113141516181927[[#This Row],[IR/2019]]</f>
        <v>-3.3509999999999991</v>
      </c>
    </row>
    <row r="12" spans="1:9" x14ac:dyDescent="0.25">
      <c r="A12" s="4">
        <v>11</v>
      </c>
      <c r="B12" s="3" t="s">
        <v>20</v>
      </c>
      <c r="C12" s="5">
        <v>346.50200000000001</v>
      </c>
      <c r="D12" s="43">
        <v>334.03399999999999</v>
      </c>
      <c r="H12" s="20">
        <f>I12/Table41113141516181927[[#This Row],[IR/2019]]</f>
        <v>3.7325541711322852E-2</v>
      </c>
      <c r="I12" s="19">
        <f>Table41113141516181927[[#This Row],[IIR/2019]]-Table41113141516181927[[#This Row],[IR/2019]]</f>
        <v>12.468000000000018</v>
      </c>
    </row>
    <row r="13" spans="1:9" x14ac:dyDescent="0.25">
      <c r="A13" s="4">
        <v>12</v>
      </c>
      <c r="B13" s="3" t="s">
        <v>21</v>
      </c>
      <c r="C13" s="5">
        <v>319.75900000000001</v>
      </c>
      <c r="D13" s="45">
        <v>314.70100000000002</v>
      </c>
      <c r="H13" s="20">
        <f>I13/Table41113141516181927[[#This Row],[IR/2019]]</f>
        <v>1.6072398880206902E-2</v>
      </c>
      <c r="I13" s="19">
        <f>Table41113141516181927[[#This Row],[IIR/2019]]-Table41113141516181927[[#This Row],[IR/2019]]</f>
        <v>5.0579999999999927</v>
      </c>
    </row>
    <row r="14" spans="1:9" x14ac:dyDescent="0.25">
      <c r="A14" s="4">
        <v>13</v>
      </c>
      <c r="B14" s="3" t="s">
        <v>7</v>
      </c>
      <c r="C14" s="5">
        <v>308.94592999999998</v>
      </c>
      <c r="D14" s="31">
        <v>294.86232999999999</v>
      </c>
      <c r="H14" s="20">
        <f>I14/Table41113141516181927[[#This Row],[IR/2019]]</f>
        <v>4.7763307032132558E-2</v>
      </c>
      <c r="I14" s="19">
        <f>Table41113141516181927[[#This Row],[IIR/2019]]-Table41113141516181927[[#This Row],[IR/2019]]</f>
        <v>14.08359999999999</v>
      </c>
    </row>
    <row r="15" spans="1:9" x14ac:dyDescent="0.25">
      <c r="A15" s="4">
        <v>14</v>
      </c>
      <c r="B15" s="3" t="s">
        <v>38</v>
      </c>
      <c r="C15" s="5">
        <v>263.21017000000001</v>
      </c>
      <c r="D15" s="31">
        <v>260.24518999999998</v>
      </c>
      <c r="H15" s="20">
        <f>I15/Table41113141516181927[[#This Row],[IR/2019]]</f>
        <v>1.1393025169840894E-2</v>
      </c>
      <c r="I15" s="19">
        <f>Table41113141516181927[[#This Row],[IIR/2019]]-Table41113141516181927[[#This Row],[IR/2019]]</f>
        <v>2.9649800000000255</v>
      </c>
    </row>
    <row r="16" spans="1:9" x14ac:dyDescent="0.25">
      <c r="A16" s="4">
        <v>15</v>
      </c>
      <c r="B16" s="3" t="s">
        <v>2</v>
      </c>
      <c r="C16" s="5">
        <v>251.22137000000001</v>
      </c>
      <c r="D16" s="31">
        <v>206.90199000000001</v>
      </c>
      <c r="H16" s="20">
        <f>I16/Table41113141516181927[[#This Row],[IR/2019]]</f>
        <v>0.21420470629596164</v>
      </c>
      <c r="I16" s="19">
        <f>Table41113141516181927[[#This Row],[IIR/2019]]-Table41113141516181927[[#This Row],[IR/2019]]</f>
        <v>44.319379999999995</v>
      </c>
    </row>
    <row r="17" spans="1:9" x14ac:dyDescent="0.25">
      <c r="A17" s="4">
        <v>16</v>
      </c>
      <c r="B17" s="3" t="s">
        <v>13</v>
      </c>
      <c r="C17" s="5">
        <v>245.35400000000001</v>
      </c>
      <c r="D17" s="5">
        <v>240.83</v>
      </c>
      <c r="H17" s="20">
        <f>I17/Table41113141516181927[[#This Row],[IR/2019]]</f>
        <v>1.8785035086990826E-2</v>
      </c>
      <c r="I17" s="19">
        <f>Table41113141516181927[[#This Row],[IIR/2019]]-Table41113141516181927[[#This Row],[IR/2019]]</f>
        <v>4.5240000000000009</v>
      </c>
    </row>
    <row r="18" spans="1:9" x14ac:dyDescent="0.25">
      <c r="A18" s="4">
        <v>17</v>
      </c>
      <c r="B18" s="3" t="s">
        <v>3</v>
      </c>
      <c r="C18" s="5">
        <v>233.59388999999999</v>
      </c>
      <c r="D18" s="5">
        <v>247.97978000000001</v>
      </c>
      <c r="H18" s="20">
        <f>I18/Table41113141516181927[[#This Row],[IR/2019]]</f>
        <v>-5.8012350845702089E-2</v>
      </c>
      <c r="I18" s="19">
        <f>Table41113141516181927[[#This Row],[IIR/2019]]-Table41113141516181927[[#This Row],[IR/2019]]</f>
        <v>-14.385890000000018</v>
      </c>
    </row>
    <row r="19" spans="1:9" x14ac:dyDescent="0.25">
      <c r="A19" s="4">
        <v>18</v>
      </c>
      <c r="B19" s="3" t="s">
        <v>17</v>
      </c>
      <c r="C19" s="33">
        <v>213.64500000000001</v>
      </c>
      <c r="D19" s="6">
        <v>212.489</v>
      </c>
      <c r="H19" s="20">
        <f>I19/Table41113141516181927[[#This Row],[IR/2019]]</f>
        <v>5.4402816145777237E-3</v>
      </c>
      <c r="I19" s="19">
        <f>Table41113141516181927[[#This Row],[IIR/2019]]-Table41113141516181927[[#This Row],[IR/2019]]</f>
        <v>1.1560000000000059</v>
      </c>
    </row>
    <row r="20" spans="1:9" x14ac:dyDescent="0.25">
      <c r="A20" s="4">
        <v>19</v>
      </c>
      <c r="B20" s="3" t="s">
        <v>9</v>
      </c>
      <c r="C20" s="19">
        <v>179.15199999999999</v>
      </c>
      <c r="D20" s="19">
        <v>171.28</v>
      </c>
      <c r="H20" s="20">
        <f>I20/Table41113141516181927[[#This Row],[IR/2019]]</f>
        <v>4.5959831854273617E-2</v>
      </c>
      <c r="I20" s="19">
        <f>Table41113141516181927[[#This Row],[IIR/2019]]-Table41113141516181927[[#This Row],[IR/2019]]</f>
        <v>7.8719999999999857</v>
      </c>
    </row>
    <row r="21" spans="1:9" x14ac:dyDescent="0.25">
      <c r="A21" s="4">
        <v>20</v>
      </c>
      <c r="B21" s="3" t="s">
        <v>37</v>
      </c>
      <c r="C21" s="33">
        <v>172.15763999999999</v>
      </c>
      <c r="D21" s="44">
        <v>180.92661000000001</v>
      </c>
      <c r="H21" s="20">
        <f>I21/Table41113141516181927[[#This Row],[IR/2019]]</f>
        <v>-4.8466999962028932E-2</v>
      </c>
      <c r="I21" s="19">
        <f>Table41113141516181927[[#This Row],[IIR/2019]]-Table41113141516181927[[#This Row],[IR/2019]]</f>
        <v>-8.7689700000000244</v>
      </c>
    </row>
    <row r="22" spans="1:9" x14ac:dyDescent="0.25">
      <c r="A22" s="4">
        <v>21</v>
      </c>
      <c r="B22" s="3" t="s">
        <v>24</v>
      </c>
      <c r="C22" s="5">
        <v>167.84399999999999</v>
      </c>
      <c r="D22" s="5">
        <v>163.08099999999999</v>
      </c>
      <c r="H22" s="20">
        <f>I22/Table41113141516181927[[#This Row],[IR/2019]]</f>
        <v>2.9206345313065322E-2</v>
      </c>
      <c r="I22" s="19">
        <f>Table41113141516181927[[#This Row],[IIR/2019]]-Table41113141516181927[[#This Row],[IR/2019]]</f>
        <v>4.7630000000000052</v>
      </c>
    </row>
    <row r="23" spans="1:9" x14ac:dyDescent="0.25">
      <c r="A23" s="4">
        <v>22</v>
      </c>
      <c r="B23" s="3" t="s">
        <v>6</v>
      </c>
      <c r="C23" s="5">
        <v>159.01070100000001</v>
      </c>
      <c r="D23" s="31">
        <v>157.349075</v>
      </c>
      <c r="H23" s="20">
        <f>I23/Table41113141516181927[[#This Row],[IR/2019]]</f>
        <v>1.0560125631498073E-2</v>
      </c>
      <c r="I23" s="19">
        <f>Table41113141516181927[[#This Row],[IIR/2019]]-Table41113141516181927[[#This Row],[IR/2019]]</f>
        <v>1.6616260000000125</v>
      </c>
    </row>
    <row r="24" spans="1:9" x14ac:dyDescent="0.25">
      <c r="A24" s="4">
        <v>23</v>
      </c>
      <c r="B24" s="3" t="s">
        <v>25</v>
      </c>
      <c r="C24" s="5">
        <v>151.58664999999999</v>
      </c>
      <c r="D24" s="31">
        <v>146.67080999999999</v>
      </c>
      <c r="H24" s="20">
        <f>I24/Table41113141516181927[[#This Row],[IR/2019]]</f>
        <v>3.3516144078020726E-2</v>
      </c>
      <c r="I24" s="19">
        <f>Table41113141516181927[[#This Row],[IIR/2019]]-Table41113141516181927[[#This Row],[IR/2019]]</f>
        <v>4.9158400000000029</v>
      </c>
    </row>
    <row r="25" spans="1:9" x14ac:dyDescent="0.25">
      <c r="A25" s="4">
        <v>24</v>
      </c>
      <c r="B25" s="3" t="s">
        <v>39</v>
      </c>
      <c r="C25" s="5">
        <v>121.11605</v>
      </c>
      <c r="D25" s="31">
        <v>112.16059</v>
      </c>
      <c r="H25" s="20">
        <f>I25/Table41113141516181927[[#This Row],[IR/2019]]</f>
        <v>7.9844979417458509E-2</v>
      </c>
      <c r="I25" s="19">
        <f>Table41113141516181927[[#This Row],[IIR/2019]]-Table41113141516181927[[#This Row],[IR/2019]]</f>
        <v>8.9554600000000022</v>
      </c>
    </row>
    <row r="26" spans="1:9" x14ac:dyDescent="0.25">
      <c r="A26" s="4">
        <v>25</v>
      </c>
      <c r="B26" s="3" t="s">
        <v>4</v>
      </c>
      <c r="C26" s="33">
        <v>104.94602999999999</v>
      </c>
      <c r="D26" s="6">
        <v>107.45844</v>
      </c>
      <c r="H26" s="20">
        <f>I26/Table41113141516181927[[#This Row],[IR/2019]]</f>
        <v>-2.3380294744647354E-2</v>
      </c>
      <c r="I26" s="19">
        <f>Table41113141516181927[[#This Row],[IIR/2019]]-Table41113141516181927[[#This Row],[IR/2019]]</f>
        <v>-2.5124100000000027</v>
      </c>
    </row>
    <row r="27" spans="1:9" x14ac:dyDescent="0.25">
      <c r="A27" s="4">
        <v>26</v>
      </c>
      <c r="B27" s="3" t="s">
        <v>8</v>
      </c>
      <c r="C27" s="5">
        <v>89.316100000000006</v>
      </c>
      <c r="D27" s="31">
        <v>91.801900000000003</v>
      </c>
      <c r="H27" s="20">
        <f>I27/Table41113141516181927[[#This Row],[IR/2019]]</f>
        <v>-2.7077870937311729E-2</v>
      </c>
      <c r="I27" s="19">
        <f>Table41113141516181927[[#This Row],[IIR/2019]]-Table41113141516181927[[#This Row],[IR/2019]]</f>
        <v>-2.4857999999999976</v>
      </c>
    </row>
    <row r="28" spans="1:9" x14ac:dyDescent="0.25">
      <c r="A28" s="4">
        <v>27</v>
      </c>
      <c r="B28" s="3" t="s">
        <v>16</v>
      </c>
      <c r="C28" s="5">
        <v>75.550290000000004</v>
      </c>
      <c r="D28" s="31">
        <v>67.727239999999995</v>
      </c>
      <c r="H28" s="20">
        <f>I28/Table41113141516181927[[#This Row],[IR/2019]]</f>
        <v>0.11550817662140092</v>
      </c>
      <c r="I28" s="19">
        <f>Table41113141516181927[[#This Row],[IIR/2019]]-Table41113141516181927[[#This Row],[IR/2019]]</f>
        <v>7.8230500000000092</v>
      </c>
    </row>
    <row r="29" spans="1:9" x14ac:dyDescent="0.25">
      <c r="A29" s="4">
        <v>28</v>
      </c>
      <c r="B29" s="3" t="s">
        <v>12</v>
      </c>
      <c r="C29" s="33">
        <v>47.067749999999997</v>
      </c>
      <c r="D29" s="6">
        <v>61.143749999999997</v>
      </c>
      <c r="H29" s="20">
        <f>I29/Table41113141516181927[[#This Row],[IR/2019]]</f>
        <v>-0.23021159153633858</v>
      </c>
      <c r="I29" s="19">
        <f>Table41113141516181927[[#This Row],[IIR/2019]]-Table41113141516181927[[#This Row],[IR/2019]]</f>
        <v>-14.076000000000001</v>
      </c>
    </row>
    <row r="30" spans="1:9" x14ac:dyDescent="0.25">
      <c r="A30" s="4">
        <v>29</v>
      </c>
      <c r="B30" s="3" t="s">
        <v>10</v>
      </c>
      <c r="C30" s="5">
        <v>4.3111626999999997</v>
      </c>
      <c r="D30" s="31">
        <v>3.7334871700000001</v>
      </c>
      <c r="H30" s="20">
        <f>I30/Table41113141516181927[[#This Row],[IR/2019]]</f>
        <v>0.15472814119781736</v>
      </c>
      <c r="I30" s="19">
        <f>Table41113141516181927[[#This Row],[IIR/2019]]-Table41113141516181927[[#This Row],[IR/2019]]</f>
        <v>0.5776755299999996</v>
      </c>
    </row>
    <row r="31" spans="1:9" x14ac:dyDescent="0.25">
      <c r="A31" s="4">
        <v>30</v>
      </c>
      <c r="B31" s="3" t="s">
        <v>18</v>
      </c>
      <c r="C31" s="19">
        <v>1.0866400000000001</v>
      </c>
      <c r="D31" s="19">
        <v>1.19225</v>
      </c>
      <c r="H31" s="20">
        <f>I31/Table41113141516181927[[#This Row],[IR/2019]]</f>
        <v>-8.8580415181379726E-2</v>
      </c>
      <c r="I31" s="19">
        <f>Table41113141516181927[[#This Row],[IIR/2019]]-Table41113141516181927[[#This Row],[IR/2019]]</f>
        <v>-0.10560999999999998</v>
      </c>
    </row>
    <row r="32" spans="1:9" x14ac:dyDescent="0.25">
      <c r="H32" s="20"/>
    </row>
    <row r="34" spans="2:2" x14ac:dyDescent="0.25">
      <c r="B34" s="7" t="s">
        <v>45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D12" sqref="D12"/>
    </sheetView>
  </sheetViews>
  <sheetFormatPr defaultRowHeight="15" x14ac:dyDescent="0.25"/>
  <cols>
    <col min="2" max="2" width="31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4" ht="32.25" customHeight="1" x14ac:dyDescent="0.25">
      <c r="A1" s="28" t="s">
        <v>0</v>
      </c>
      <c r="B1" s="28" t="s">
        <v>27</v>
      </c>
      <c r="C1" s="40" t="s">
        <v>59</v>
      </c>
      <c r="D1" s="40" t="s">
        <v>58</v>
      </c>
    </row>
    <row r="2" spans="1:4" x14ac:dyDescent="0.25">
      <c r="A2" s="4">
        <v>1</v>
      </c>
      <c r="B2" s="8" t="s">
        <v>2</v>
      </c>
      <c r="C2" s="24">
        <v>0.21420470629596164</v>
      </c>
      <c r="D2" s="13">
        <v>44.319379999999995</v>
      </c>
    </row>
    <row r="3" spans="1:4" x14ac:dyDescent="0.25">
      <c r="A3" s="4">
        <v>2</v>
      </c>
      <c r="B3" s="8" t="s">
        <v>10</v>
      </c>
      <c r="C3" s="24">
        <v>0.15472814119781736</v>
      </c>
      <c r="D3" s="22">
        <v>0.5776755299999996</v>
      </c>
    </row>
    <row r="4" spans="1:4" x14ac:dyDescent="0.25">
      <c r="A4" s="4">
        <v>3</v>
      </c>
      <c r="B4" s="8" t="s">
        <v>11</v>
      </c>
      <c r="C4" s="24">
        <v>0.12070146633421987</v>
      </c>
      <c r="D4" s="22">
        <v>43.519999999999982</v>
      </c>
    </row>
    <row r="5" spans="1:4" x14ac:dyDescent="0.25">
      <c r="A5" s="4">
        <v>4</v>
      </c>
      <c r="B5" s="8" t="s">
        <v>16</v>
      </c>
      <c r="C5" s="21">
        <v>0.11550817662140092</v>
      </c>
      <c r="D5" s="22">
        <v>7.8230500000000092</v>
      </c>
    </row>
    <row r="6" spans="1:4" x14ac:dyDescent="0.25">
      <c r="A6" s="4">
        <v>5</v>
      </c>
      <c r="B6" s="8" t="s">
        <v>19</v>
      </c>
      <c r="C6" s="24">
        <v>0.10429719403727995</v>
      </c>
      <c r="D6" s="22">
        <v>132.42499999999995</v>
      </c>
    </row>
    <row r="7" spans="1:4" x14ac:dyDescent="0.25">
      <c r="A7" s="4">
        <v>6</v>
      </c>
      <c r="B7" s="8" t="s">
        <v>39</v>
      </c>
      <c r="C7" s="24">
        <v>7.9844979417458509E-2</v>
      </c>
      <c r="D7" s="22">
        <v>8.9554600000000022</v>
      </c>
    </row>
    <row r="8" spans="1:4" x14ac:dyDescent="0.25">
      <c r="A8" s="4">
        <v>7</v>
      </c>
      <c r="B8" s="8" t="s">
        <v>14</v>
      </c>
      <c r="C8" s="24">
        <v>7.3474182987392514E-2</v>
      </c>
      <c r="D8" s="22">
        <v>112.88499999999999</v>
      </c>
    </row>
    <row r="9" spans="1:4" x14ac:dyDescent="0.25">
      <c r="A9" s="4">
        <v>8</v>
      </c>
      <c r="B9" s="8" t="s">
        <v>7</v>
      </c>
      <c r="C9" s="24">
        <v>4.7763307032132558E-2</v>
      </c>
      <c r="D9" s="22">
        <v>14.08359999999999</v>
      </c>
    </row>
    <row r="10" spans="1:4" x14ac:dyDescent="0.25">
      <c r="A10" s="4">
        <v>9</v>
      </c>
      <c r="B10" s="8" t="s">
        <v>9</v>
      </c>
      <c r="C10" s="24">
        <v>4.5959831854273617E-2</v>
      </c>
      <c r="D10" s="22">
        <v>7.8719999999999857</v>
      </c>
    </row>
    <row r="11" spans="1:4" x14ac:dyDescent="0.25">
      <c r="A11" s="4">
        <v>10</v>
      </c>
      <c r="B11" s="8" t="s">
        <v>23</v>
      </c>
      <c r="C11" s="24">
        <v>4.4014653943544139E-2</v>
      </c>
      <c r="D11" s="22">
        <v>64.19304000000011</v>
      </c>
    </row>
    <row r="12" spans="1:4" x14ac:dyDescent="0.25">
      <c r="A12" s="4">
        <v>11</v>
      </c>
      <c r="B12" s="8" t="s">
        <v>26</v>
      </c>
      <c r="C12" s="24">
        <v>4.0814462404961553E-2</v>
      </c>
      <c r="D12" s="22">
        <v>79.088999999999899</v>
      </c>
    </row>
    <row r="13" spans="1:4" x14ac:dyDescent="0.25">
      <c r="A13" s="4">
        <v>12</v>
      </c>
      <c r="B13" s="8" t="s">
        <v>20</v>
      </c>
      <c r="C13" s="24">
        <v>3.7325541711322852E-2</v>
      </c>
      <c r="D13" s="22">
        <v>12.468000000000018</v>
      </c>
    </row>
    <row r="14" spans="1:4" x14ac:dyDescent="0.25">
      <c r="A14" s="4">
        <v>13</v>
      </c>
      <c r="B14" s="8" t="s">
        <v>25</v>
      </c>
      <c r="C14" s="24">
        <v>3.3516144078020726E-2</v>
      </c>
      <c r="D14" s="22">
        <v>4.9158400000000029</v>
      </c>
    </row>
    <row r="15" spans="1:4" x14ac:dyDescent="0.25">
      <c r="A15" s="4">
        <v>14</v>
      </c>
      <c r="B15" s="8" t="s">
        <v>24</v>
      </c>
      <c r="C15" s="24">
        <v>2.9206345313065322E-2</v>
      </c>
      <c r="D15" s="22">
        <v>4.7630000000000052</v>
      </c>
    </row>
    <row r="16" spans="1:4" x14ac:dyDescent="0.25">
      <c r="A16" s="4">
        <v>15</v>
      </c>
      <c r="B16" s="8" t="s">
        <v>13</v>
      </c>
      <c r="C16" s="24">
        <v>1.8785035086990826E-2</v>
      </c>
      <c r="D16" s="22">
        <v>4.5240000000000009</v>
      </c>
    </row>
    <row r="17" spans="1:4" x14ac:dyDescent="0.25">
      <c r="A17" s="4">
        <v>16</v>
      </c>
      <c r="B17" s="8" t="s">
        <v>21</v>
      </c>
      <c r="C17" s="24">
        <v>1.6072398880206902E-2</v>
      </c>
      <c r="D17" s="22">
        <v>5.0579999999999927</v>
      </c>
    </row>
    <row r="18" spans="1:4" x14ac:dyDescent="0.25">
      <c r="A18" s="4">
        <v>17</v>
      </c>
      <c r="B18" s="8" t="s">
        <v>22</v>
      </c>
      <c r="C18" s="24">
        <v>1.2243376820873975E-2</v>
      </c>
      <c r="D18" s="22">
        <v>4.8949999999999818</v>
      </c>
    </row>
    <row r="19" spans="1:4" x14ac:dyDescent="0.25">
      <c r="A19" s="4">
        <v>18</v>
      </c>
      <c r="B19" s="8" t="s">
        <v>38</v>
      </c>
      <c r="C19" s="24">
        <v>1.1393025169840894E-2</v>
      </c>
      <c r="D19" s="22">
        <v>2.9649800000000255</v>
      </c>
    </row>
    <row r="20" spans="1:4" x14ac:dyDescent="0.25">
      <c r="A20" s="4">
        <v>19</v>
      </c>
      <c r="B20" s="8" t="s">
        <v>6</v>
      </c>
      <c r="C20" s="36">
        <v>1.0560125631498073E-2</v>
      </c>
      <c r="D20" s="22">
        <v>1.6616260000000125</v>
      </c>
    </row>
    <row r="21" spans="1:4" x14ac:dyDescent="0.25">
      <c r="A21" s="4">
        <v>20</v>
      </c>
      <c r="B21" s="8" t="s">
        <v>17</v>
      </c>
      <c r="C21" s="24">
        <v>5.4402816145777237E-3</v>
      </c>
      <c r="D21" s="22">
        <v>1.1560000000000059</v>
      </c>
    </row>
    <row r="22" spans="1:4" x14ac:dyDescent="0.25">
      <c r="A22" s="4">
        <v>21</v>
      </c>
      <c r="B22" s="8" t="s">
        <v>1</v>
      </c>
      <c r="C22" s="24">
        <v>5.3501263725761012E-3</v>
      </c>
      <c r="D22" s="22">
        <v>2.5190000000000055</v>
      </c>
    </row>
    <row r="23" spans="1:4" x14ac:dyDescent="0.25">
      <c r="A23" s="4">
        <v>22</v>
      </c>
      <c r="B23" s="8" t="s">
        <v>15</v>
      </c>
      <c r="C23" s="24">
        <v>-9.1847474537062393E-3</v>
      </c>
      <c r="D23" s="22">
        <v>-3.3509999999999991</v>
      </c>
    </row>
    <row r="24" spans="1:4" x14ac:dyDescent="0.25">
      <c r="A24" s="4">
        <v>23</v>
      </c>
      <c r="B24" s="8" t="s">
        <v>5</v>
      </c>
      <c r="C24" s="24">
        <v>-1.5745392975150235E-2</v>
      </c>
      <c r="D24" s="22">
        <v>-6.6366199999999935</v>
      </c>
    </row>
    <row r="25" spans="1:4" x14ac:dyDescent="0.25">
      <c r="A25" s="4">
        <v>24</v>
      </c>
      <c r="B25" s="8" t="s">
        <v>4</v>
      </c>
      <c r="C25" s="24">
        <v>-2.3380294744647354E-2</v>
      </c>
      <c r="D25" s="22">
        <v>-2.5124100000000027</v>
      </c>
    </row>
    <row r="26" spans="1:4" x14ac:dyDescent="0.25">
      <c r="A26" s="4">
        <v>25</v>
      </c>
      <c r="B26" s="8" t="s">
        <v>8</v>
      </c>
      <c r="C26" s="24">
        <v>-2.7077870937311729E-2</v>
      </c>
      <c r="D26" s="22">
        <v>-2.4857999999999976</v>
      </c>
    </row>
    <row r="27" spans="1:4" x14ac:dyDescent="0.25">
      <c r="A27" s="4">
        <v>26</v>
      </c>
      <c r="B27" s="8" t="s">
        <v>48</v>
      </c>
      <c r="C27" s="24">
        <v>-4.3109504251706662E-2</v>
      </c>
      <c r="D27" s="22">
        <v>-25.421659999999974</v>
      </c>
    </row>
    <row r="28" spans="1:4" x14ac:dyDescent="0.25">
      <c r="A28" s="4">
        <v>27</v>
      </c>
      <c r="B28" s="8" t="s">
        <v>37</v>
      </c>
      <c r="C28" s="24">
        <v>-4.8466999962028932E-2</v>
      </c>
      <c r="D28" s="22">
        <v>-8.7689700000000244</v>
      </c>
    </row>
    <row r="29" spans="1:4" x14ac:dyDescent="0.25">
      <c r="A29" s="4">
        <v>28</v>
      </c>
      <c r="B29" s="8" t="s">
        <v>3</v>
      </c>
      <c r="C29" s="24">
        <v>-5.8012350845702089E-2</v>
      </c>
      <c r="D29" s="22">
        <v>-14.385890000000018</v>
      </c>
    </row>
    <row r="30" spans="1:4" x14ac:dyDescent="0.25">
      <c r="A30" s="4">
        <v>29</v>
      </c>
      <c r="B30" s="8" t="s">
        <v>18</v>
      </c>
      <c r="C30" s="24">
        <v>-8.8580415181379726E-2</v>
      </c>
      <c r="D30" s="22">
        <v>-0.10560999999999998</v>
      </c>
    </row>
    <row r="31" spans="1:4" x14ac:dyDescent="0.25">
      <c r="A31" s="4">
        <v>30</v>
      </c>
      <c r="B31" s="8" t="s">
        <v>12</v>
      </c>
      <c r="C31" s="24">
        <v>-0.23021159153633858</v>
      </c>
      <c r="D31" s="22">
        <v>-14.076000000000001</v>
      </c>
    </row>
  </sheetData>
  <conditionalFormatting sqref="C2:D19 C21:D3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9 C21:C3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{F74BB512-2D99-4915-B13A-64950B68F3C4}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{AAF62FD4-889F-4D87-BD03-7C5B79BDBC75}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{FBAC1A25-0579-472C-B463-C5A227292433}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F74BB512-2D99-4915-B13A-64950B68F3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AAF62FD4-889F-4D87-BD03-7C5B79BDBC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FBAC1A25-0579-472C-B463-C5A2272924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2.42578125" style="1" hidden="1" customWidth="1"/>
    <col min="7" max="7" width="9.140625" style="1" hidden="1" customWidth="1"/>
    <col min="8" max="8" width="6.85546875" style="1" hidden="1" customWidth="1"/>
    <col min="9" max="9" width="6.42578125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9" x14ac:dyDescent="0.25">
      <c r="A2" s="4">
        <v>1</v>
      </c>
      <c r="B2" s="3" t="s">
        <v>26</v>
      </c>
      <c r="C2" s="5">
        <f>495.647+3354.173+775.284</f>
        <v>4625.1039999999994</v>
      </c>
      <c r="D2" s="43">
        <f>385.628+3498.627+788.061</f>
        <v>4672.3159999999998</v>
      </c>
      <c r="H2" s="20">
        <f>I2/Table41113141516181926[[#This Row],[IR/2019]]</f>
        <v>-1.0104624772810839E-2</v>
      </c>
      <c r="I2" s="25">
        <f>Table41113141516181926[[#This Row],[IIR/2019]]-Table41113141516181926[[#This Row],[IR/2019]]</f>
        <v>-47.212000000000444</v>
      </c>
    </row>
    <row r="3" spans="1:9" x14ac:dyDescent="0.25">
      <c r="A3" s="4">
        <v>2</v>
      </c>
      <c r="B3" s="3" t="s">
        <v>19</v>
      </c>
      <c r="C3" s="5">
        <v>3626.7649999999999</v>
      </c>
      <c r="D3" s="43">
        <v>3861.413</v>
      </c>
      <c r="H3" s="20">
        <f>I3/Table41113141516181926[[#This Row],[IR/2019]]</f>
        <v>-6.0767392661701856E-2</v>
      </c>
      <c r="I3" s="25">
        <f>Table41113141516181926[[#This Row],[IIR/2019]]-Table41113141516181926[[#This Row],[IR/2019]]</f>
        <v>-234.64800000000014</v>
      </c>
    </row>
    <row r="4" spans="1:9" x14ac:dyDescent="0.25">
      <c r="A4" s="4">
        <v>3</v>
      </c>
      <c r="B4" s="3" t="s">
        <v>14</v>
      </c>
      <c r="C4" s="5">
        <v>2865.1729999999998</v>
      </c>
      <c r="D4" s="45">
        <v>2700.4409999999998</v>
      </c>
      <c r="H4" s="20">
        <f>I4/Table41113141516181926[[#This Row],[IR/2019]]</f>
        <v>6.1001888210110863E-2</v>
      </c>
      <c r="I4" s="25">
        <f>Table41113141516181926[[#This Row],[IIR/2019]]-Table41113141516181926[[#This Row],[IR/2019]]</f>
        <v>164.73199999999997</v>
      </c>
    </row>
    <row r="5" spans="1:9" x14ac:dyDescent="0.25">
      <c r="A5" s="4">
        <v>4</v>
      </c>
      <c r="B5" s="3" t="s">
        <v>23</v>
      </c>
      <c r="C5" s="5">
        <v>1389.81115</v>
      </c>
      <c r="D5" s="43">
        <v>1440.8147100000001</v>
      </c>
      <c r="H5" s="20">
        <f>I5/Table41113141516181926[[#This Row],[IR/2019]]</f>
        <v>-3.5399111104300218E-2</v>
      </c>
      <c r="I5" s="25">
        <f>Table41113141516181926[[#This Row],[IIR/2019]]-Table41113141516181926[[#This Row],[IR/2019]]</f>
        <v>-51.003560000000107</v>
      </c>
    </row>
    <row r="6" spans="1:9" x14ac:dyDescent="0.25">
      <c r="A6" s="4">
        <v>5</v>
      </c>
      <c r="B6" s="3" t="s">
        <v>11</v>
      </c>
      <c r="C6" s="5">
        <v>909.34699999999998</v>
      </c>
      <c r="D6" s="45">
        <v>792.44500000000005</v>
      </c>
      <c r="H6" s="20">
        <f>I6/Table41113141516181926[[#This Row],[IR/2019]]</f>
        <v>0.14752064812068966</v>
      </c>
      <c r="I6" s="25">
        <f>Table41113141516181926[[#This Row],[IIR/2019]]-Table41113141516181926[[#This Row],[IR/2019]]</f>
        <v>116.90199999999993</v>
      </c>
    </row>
    <row r="7" spans="1:9" x14ac:dyDescent="0.25">
      <c r="A7" s="4">
        <v>6</v>
      </c>
      <c r="B7" s="3" t="s">
        <v>7</v>
      </c>
      <c r="C7" s="5">
        <v>651.63302999999996</v>
      </c>
      <c r="D7" s="43">
        <v>634.95797000000005</v>
      </c>
      <c r="H7" s="20">
        <f>I7/Table41113141516181926[[#This Row],[IR/2019]]</f>
        <v>2.6261675241276074E-2</v>
      </c>
      <c r="I7" s="25">
        <f>Table41113141516181926[[#This Row],[IIR/2019]]-Table41113141516181926[[#This Row],[IR/2019]]</f>
        <v>16.675059999999917</v>
      </c>
    </row>
    <row r="8" spans="1:9" x14ac:dyDescent="0.25">
      <c r="A8" s="4">
        <v>7</v>
      </c>
      <c r="B8" s="3" t="s">
        <v>1</v>
      </c>
      <c r="C8" s="5">
        <v>615.35</v>
      </c>
      <c r="D8" s="45">
        <v>570.11199999999997</v>
      </c>
      <c r="H8" s="20">
        <f>I8/Table41113141516181926[[#This Row],[IR/2019]]</f>
        <v>7.934932083520442E-2</v>
      </c>
      <c r="I8" s="25">
        <f>Table41113141516181926[[#This Row],[IIR/2019]]-Table41113141516181926[[#This Row],[IR/2019]]</f>
        <v>45.238000000000056</v>
      </c>
    </row>
    <row r="9" spans="1:9" x14ac:dyDescent="0.25">
      <c r="A9" s="4">
        <v>8</v>
      </c>
      <c r="B9" s="3" t="s">
        <v>22</v>
      </c>
      <c r="C9" s="19">
        <v>529.22900000000004</v>
      </c>
      <c r="D9" s="45">
        <v>501.03</v>
      </c>
      <c r="H9" s="20">
        <f>I9/Table41113141516181926[[#This Row],[IR/2019]]</f>
        <v>5.6282058958545537E-2</v>
      </c>
      <c r="I9" s="25">
        <f>Table41113141516181926[[#This Row],[IIR/2019]]-Table41113141516181926[[#This Row],[IR/2019]]</f>
        <v>28.199000000000069</v>
      </c>
    </row>
    <row r="10" spans="1:9" x14ac:dyDescent="0.25">
      <c r="A10" s="4">
        <v>9</v>
      </c>
      <c r="B10" s="3" t="s">
        <v>48</v>
      </c>
      <c r="C10" s="5">
        <v>472.14800000000002</v>
      </c>
      <c r="D10" s="43">
        <v>465.04923000000002</v>
      </c>
      <c r="H10" s="20">
        <f>I10/Table41113141516181926[[#This Row],[IR/2019]]</f>
        <v>1.5264555969698093E-2</v>
      </c>
      <c r="I10" s="25">
        <f>Table41113141516181926[[#This Row],[IIR/2019]]-Table41113141516181926[[#This Row],[IR/2019]]</f>
        <v>7.0987700000000018</v>
      </c>
    </row>
    <row r="11" spans="1:9" x14ac:dyDescent="0.25">
      <c r="A11" s="4">
        <v>10</v>
      </c>
      <c r="B11" s="3" t="s">
        <v>20</v>
      </c>
      <c r="C11" s="5">
        <f>216.457+186.431</f>
        <v>402.88800000000003</v>
      </c>
      <c r="D11" s="45">
        <v>515.53200000000004</v>
      </c>
      <c r="H11" s="20">
        <f>I11/Table41113141516181926[[#This Row],[IR/2019]]</f>
        <v>-0.21850050045390004</v>
      </c>
      <c r="I11" s="25">
        <f>Table41113141516181926[[#This Row],[IIR/2019]]-Table41113141516181926[[#This Row],[IR/2019]]</f>
        <v>-112.64400000000001</v>
      </c>
    </row>
    <row r="12" spans="1:9" x14ac:dyDescent="0.25">
      <c r="A12" s="4">
        <v>11</v>
      </c>
      <c r="B12" s="3" t="s">
        <v>5</v>
      </c>
      <c r="C12" s="5">
        <v>307.49128999999999</v>
      </c>
      <c r="D12" s="43">
        <v>302.32637</v>
      </c>
      <c r="H12" s="20">
        <f>I12/Table41113141516181926[[#This Row],[IR/2019]]</f>
        <v>1.7083921591093742E-2</v>
      </c>
      <c r="I12" s="25">
        <f>Table41113141516181926[[#This Row],[IIR/2019]]-Table41113141516181926[[#This Row],[IR/2019]]</f>
        <v>5.1649199999999951</v>
      </c>
    </row>
    <row r="13" spans="1:9" x14ac:dyDescent="0.25">
      <c r="A13" s="4">
        <v>12</v>
      </c>
      <c r="B13" s="3" t="s">
        <v>15</v>
      </c>
      <c r="C13" s="5">
        <v>299.79300000000001</v>
      </c>
      <c r="D13" s="45">
        <v>246.94300000000001</v>
      </c>
      <c r="H13" s="20">
        <f>I13/Table41113141516181926[[#This Row],[IR/2019]]</f>
        <v>0.21401699987446493</v>
      </c>
      <c r="I13" s="25">
        <f>Table41113141516181926[[#This Row],[IIR/2019]]-Table41113141516181926[[#This Row],[IR/2019]]</f>
        <v>52.849999999999994</v>
      </c>
    </row>
    <row r="14" spans="1:9" x14ac:dyDescent="0.25">
      <c r="A14" s="4">
        <v>13</v>
      </c>
      <c r="B14" s="3" t="s">
        <v>24</v>
      </c>
      <c r="C14" s="5">
        <v>298.62799999999999</v>
      </c>
      <c r="D14" s="45">
        <v>278.74</v>
      </c>
      <c r="H14" s="20">
        <f>I14/Table41113141516181926[[#This Row],[IR/2019]]</f>
        <v>7.1349644830307729E-2</v>
      </c>
      <c r="I14" s="25">
        <f>Table41113141516181926[[#This Row],[IIR/2019]]-Table41113141516181926[[#This Row],[IR/2019]]</f>
        <v>19.887999999999977</v>
      </c>
    </row>
    <row r="15" spans="1:9" x14ac:dyDescent="0.25">
      <c r="A15" s="4">
        <v>14</v>
      </c>
      <c r="B15" s="3" t="s">
        <v>38</v>
      </c>
      <c r="C15" s="5">
        <v>256.72039000000001</v>
      </c>
      <c r="D15" s="43">
        <v>227.24535</v>
      </c>
      <c r="H15" s="20">
        <f>I15/Table41113141516181926[[#This Row],[IR/2019]]</f>
        <v>0.12970580036071147</v>
      </c>
      <c r="I15" s="25">
        <f>Table41113141516181926[[#This Row],[IIR/2019]]-Table41113141516181926[[#This Row],[IR/2019]]</f>
        <v>29.475040000000007</v>
      </c>
    </row>
    <row r="16" spans="1:9" x14ac:dyDescent="0.25">
      <c r="A16" s="4">
        <v>15</v>
      </c>
      <c r="B16" s="3" t="s">
        <v>3</v>
      </c>
      <c r="C16" s="5">
        <v>222.83336</v>
      </c>
      <c r="D16" s="45">
        <v>221.17214999999999</v>
      </c>
      <c r="H16" s="20">
        <f>I16/Table41113141516181926[[#This Row],[IR/2019]]</f>
        <v>7.5109366165677337E-3</v>
      </c>
      <c r="I16" s="25">
        <f>Table41113141516181926[[#This Row],[IIR/2019]]-Table41113141516181926[[#This Row],[IR/2019]]</f>
        <v>1.6612100000000112</v>
      </c>
    </row>
    <row r="17" spans="1:9" x14ac:dyDescent="0.25">
      <c r="A17" s="4">
        <v>16</v>
      </c>
      <c r="B17" s="3" t="s">
        <v>2</v>
      </c>
      <c r="C17" s="5">
        <v>222.15243000000001</v>
      </c>
      <c r="D17" s="43">
        <v>161.06896</v>
      </c>
      <c r="H17" s="20">
        <f>I17/Table41113141516181926[[#This Row],[IR/2019]]</f>
        <v>0.37923799843247269</v>
      </c>
      <c r="I17" s="25">
        <f>Table41113141516181926[[#This Row],[IIR/2019]]-Table41113141516181926[[#This Row],[IR/2019]]</f>
        <v>61.083470000000005</v>
      </c>
    </row>
    <row r="18" spans="1:9" x14ac:dyDescent="0.25">
      <c r="A18" s="4">
        <v>17</v>
      </c>
      <c r="B18" s="3" t="s">
        <v>13</v>
      </c>
      <c r="C18" s="5">
        <v>180.36600000000001</v>
      </c>
      <c r="D18" s="45">
        <v>155.41</v>
      </c>
      <c r="H18" s="20">
        <f>I18/Table41113141516181926[[#This Row],[IR/2019]]</f>
        <v>0.16058168715011917</v>
      </c>
      <c r="I18" s="25">
        <f>Table41113141516181926[[#This Row],[IIR/2019]]-Table41113141516181926[[#This Row],[IR/2019]]</f>
        <v>24.956000000000017</v>
      </c>
    </row>
    <row r="19" spans="1:9" x14ac:dyDescent="0.25">
      <c r="A19" s="4">
        <v>18</v>
      </c>
      <c r="B19" s="3" t="s">
        <v>6</v>
      </c>
      <c r="C19" s="5">
        <v>179.55435</v>
      </c>
      <c r="D19" s="43">
        <v>175.76778300000001</v>
      </c>
      <c r="H19" s="20">
        <f>I19/Table41113141516181926[[#This Row],[IR/2019]]</f>
        <v>2.1543009392113632E-2</v>
      </c>
      <c r="I19" s="25">
        <f>Table41113141516181926[[#This Row],[IIR/2019]]-Table41113141516181926[[#This Row],[IR/2019]]</f>
        <v>3.7865669999999909</v>
      </c>
    </row>
    <row r="20" spans="1:9" x14ac:dyDescent="0.25">
      <c r="A20" s="4">
        <v>19</v>
      </c>
      <c r="B20" s="3" t="s">
        <v>21</v>
      </c>
      <c r="C20" s="5">
        <v>177.715</v>
      </c>
      <c r="D20" s="45">
        <v>235.75800000000001</v>
      </c>
      <c r="H20" s="20">
        <f>I20/Table41113141516181926[[#This Row],[IR/2019]]</f>
        <v>-0.24619737188133597</v>
      </c>
      <c r="I20" s="25">
        <f>Table41113141516181926[[#This Row],[IIR/2019]]-Table41113141516181926[[#This Row],[IR/2019]]</f>
        <v>-58.043000000000006</v>
      </c>
    </row>
    <row r="21" spans="1:9" x14ac:dyDescent="0.25">
      <c r="A21" s="4">
        <v>20</v>
      </c>
      <c r="B21" s="3" t="s">
        <v>4</v>
      </c>
      <c r="C21" s="5">
        <v>166.26850999999999</v>
      </c>
      <c r="D21" s="45">
        <v>165.29937200000001</v>
      </c>
      <c r="H21" s="20">
        <f>I21/Table41113141516181926[[#This Row],[IR/2019]]</f>
        <v>5.8629260854057372E-3</v>
      </c>
      <c r="I21" s="25">
        <f>Table41113141516181926[[#This Row],[IIR/2019]]-Table41113141516181926[[#This Row],[IR/2019]]</f>
        <v>0.96913799999998673</v>
      </c>
    </row>
    <row r="22" spans="1:9" x14ac:dyDescent="0.25">
      <c r="A22" s="4">
        <v>21</v>
      </c>
      <c r="B22" s="3" t="s">
        <v>37</v>
      </c>
      <c r="C22" s="5">
        <v>122.85096</v>
      </c>
      <c r="D22" s="43">
        <v>142.34505999999999</v>
      </c>
      <c r="H22" s="20">
        <f>I22/Table41113141516181926[[#This Row],[IR/2019]]</f>
        <v>-0.13694960682162058</v>
      </c>
      <c r="I22" s="25">
        <f>Table41113141516181926[[#This Row],[IIR/2019]]-Table41113141516181926[[#This Row],[IR/2019]]</f>
        <v>-19.494099999999989</v>
      </c>
    </row>
    <row r="23" spans="1:9" x14ac:dyDescent="0.25">
      <c r="A23" s="4">
        <v>22</v>
      </c>
      <c r="B23" s="3" t="s">
        <v>9</v>
      </c>
      <c r="C23" s="5">
        <f>31.544+85.078</f>
        <v>116.622</v>
      </c>
      <c r="D23" s="45">
        <v>107.705</v>
      </c>
      <c r="H23" s="20">
        <f>I23/Table41113141516181926[[#This Row],[IR/2019]]</f>
        <v>8.2790956780093794E-2</v>
      </c>
      <c r="I23" s="25">
        <f>Table41113141516181926[[#This Row],[IIR/2019]]-Table41113141516181926[[#This Row],[IR/2019]]</f>
        <v>8.9170000000000016</v>
      </c>
    </row>
    <row r="24" spans="1:9" x14ac:dyDescent="0.25">
      <c r="A24" s="4">
        <v>23</v>
      </c>
      <c r="B24" s="3" t="s">
        <v>17</v>
      </c>
      <c r="C24" s="5">
        <v>111.783</v>
      </c>
      <c r="D24" s="45">
        <v>106.13500000000001</v>
      </c>
      <c r="H24" s="20">
        <f>I24/Table41113141516181926[[#This Row],[IR/2019]]</f>
        <v>5.3215244735478361E-2</v>
      </c>
      <c r="I24" s="25">
        <f>Table41113141516181926[[#This Row],[IIR/2019]]-Table41113141516181926[[#This Row],[IR/2019]]</f>
        <v>5.6479999999999961</v>
      </c>
    </row>
    <row r="25" spans="1:9" x14ac:dyDescent="0.25">
      <c r="A25" s="4">
        <v>24</v>
      </c>
      <c r="B25" s="3" t="s">
        <v>25</v>
      </c>
      <c r="C25" s="5">
        <v>93.426609999999997</v>
      </c>
      <c r="D25" s="43">
        <v>78.604280000000003</v>
      </c>
      <c r="H25" s="20">
        <f>I25/Table41113141516181926[[#This Row],[IR/2019]]</f>
        <v>0.18856899395300095</v>
      </c>
      <c r="I25" s="25">
        <f>Table41113141516181926[[#This Row],[IIR/2019]]-Table41113141516181926[[#This Row],[IR/2019]]</f>
        <v>14.822329999999994</v>
      </c>
    </row>
    <row r="26" spans="1:9" x14ac:dyDescent="0.25">
      <c r="A26" s="4">
        <v>25</v>
      </c>
      <c r="B26" s="3" t="s">
        <v>16</v>
      </c>
      <c r="C26" s="5">
        <v>89.31747</v>
      </c>
      <c r="D26" s="43">
        <v>69.367850000000004</v>
      </c>
      <c r="H26" s="20">
        <f>I26/Table41113141516181926[[#This Row],[IR/2019]]</f>
        <v>0.2875917301747134</v>
      </c>
      <c r="I26" s="25">
        <f>Table41113141516181926[[#This Row],[IIR/2019]]-Table41113141516181926[[#This Row],[IR/2019]]</f>
        <v>19.949619999999996</v>
      </c>
    </row>
    <row r="27" spans="1:9" x14ac:dyDescent="0.25">
      <c r="A27" s="4">
        <v>26</v>
      </c>
      <c r="B27" s="3" t="s">
        <v>39</v>
      </c>
      <c r="C27" s="5">
        <v>65.657799999999995</v>
      </c>
      <c r="D27" s="43">
        <v>74.038640000000001</v>
      </c>
      <c r="H27" s="20">
        <f>I27/Table41113141516181926[[#This Row],[IR/2019]]</f>
        <v>-0.11319548819373244</v>
      </c>
      <c r="I27" s="25">
        <f>Table41113141516181926[[#This Row],[IIR/2019]]-Table41113141516181926[[#This Row],[IR/2019]]</f>
        <v>-8.3808400000000063</v>
      </c>
    </row>
    <row r="28" spans="1:9" x14ac:dyDescent="0.25">
      <c r="A28" s="4">
        <v>27</v>
      </c>
      <c r="B28" s="3" t="s">
        <v>12</v>
      </c>
      <c r="C28" s="5">
        <v>57.101860000000002</v>
      </c>
      <c r="D28" s="45">
        <v>68.115600000000001</v>
      </c>
      <c r="H28" s="20">
        <f>I28/Table41113141516181926[[#This Row],[IR/2019]]</f>
        <v>-0.16169188849544008</v>
      </c>
      <c r="I28" s="25">
        <f>Table41113141516181926[[#This Row],[IIR/2019]]-Table41113141516181926[[#This Row],[IR/2019]]</f>
        <v>-11.013739999999999</v>
      </c>
    </row>
    <row r="29" spans="1:9" x14ac:dyDescent="0.25">
      <c r="A29" s="4">
        <v>28</v>
      </c>
      <c r="B29" s="3" t="s">
        <v>8</v>
      </c>
      <c r="C29" s="5">
        <f>27.3168+22.9012</f>
        <v>50.218000000000004</v>
      </c>
      <c r="D29" s="43">
        <f>17.345+23.8902</f>
        <v>41.235199999999999</v>
      </c>
      <c r="H29" s="20">
        <f>I29/Table41113141516181926[[#This Row],[IR/2019]]</f>
        <v>0.2178430079155674</v>
      </c>
      <c r="I29" s="25">
        <f>Table41113141516181926[[#This Row],[IIR/2019]]-Table41113141516181926[[#This Row],[IR/2019]]</f>
        <v>8.9828000000000046</v>
      </c>
    </row>
    <row r="30" spans="1:9" x14ac:dyDescent="0.25">
      <c r="A30" s="4">
        <v>29</v>
      </c>
      <c r="B30" s="3" t="s">
        <v>10</v>
      </c>
      <c r="C30" s="5">
        <v>10.05837758</v>
      </c>
      <c r="D30" s="43">
        <v>11.15348505</v>
      </c>
      <c r="H30" s="20">
        <f>I30/Table41113141516181926[[#This Row],[IR/2019]]</f>
        <v>-9.8185227764303162E-2</v>
      </c>
      <c r="I30" s="25">
        <f>Table41113141516181926[[#This Row],[IIR/2019]]-Table41113141516181926[[#This Row],[IR/2019]]</f>
        <v>-1.0951074700000003</v>
      </c>
    </row>
    <row r="31" spans="1:9" x14ac:dyDescent="0.25">
      <c r="A31" s="4">
        <v>30</v>
      </c>
      <c r="B31" s="3" t="s">
        <v>18</v>
      </c>
      <c r="C31" s="5">
        <v>0.37723000000000001</v>
      </c>
      <c r="D31" s="45">
        <v>0.55886000000000002</v>
      </c>
      <c r="H31" s="20">
        <f>I31/Table41113141516181926[[#This Row],[IR/2019]]</f>
        <v>-0.32500089467845256</v>
      </c>
      <c r="I31" s="25">
        <f>Table41113141516181926[[#This Row],[IIR/2019]]-Table41113141516181926[[#This Row],[IR/2019]]</f>
        <v>-0.18163000000000001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workbookViewId="0">
      <selection activeCell="A2" sqref="A2:A31"/>
    </sheetView>
  </sheetViews>
  <sheetFormatPr defaultRowHeight="15" x14ac:dyDescent="0.25"/>
  <cols>
    <col min="2" max="2" width="31.140625" customWidth="1"/>
    <col min="3" max="3" width="25.28515625" customWidth="1"/>
    <col min="4" max="4" width="23.28515625" customWidth="1"/>
  </cols>
  <sheetData>
    <row r="1" spans="1:4" ht="45" x14ac:dyDescent="0.25">
      <c r="A1" s="9" t="s">
        <v>0</v>
      </c>
      <c r="B1" s="9" t="s">
        <v>27</v>
      </c>
      <c r="C1" s="40" t="s">
        <v>59</v>
      </c>
      <c r="D1" s="40" t="s">
        <v>58</v>
      </c>
    </row>
    <row r="2" spans="1:4" x14ac:dyDescent="0.25">
      <c r="A2" s="4">
        <v>1</v>
      </c>
      <c r="B2" s="8" t="s">
        <v>2</v>
      </c>
      <c r="C2" s="20">
        <v>0.37923799843247269</v>
      </c>
      <c r="D2" s="25">
        <v>61.083470000000005</v>
      </c>
    </row>
    <row r="3" spans="1:4" x14ac:dyDescent="0.25">
      <c r="A3" s="4">
        <v>2</v>
      </c>
      <c r="B3" s="8" t="s">
        <v>16</v>
      </c>
      <c r="C3" s="20">
        <v>0.2875917301747134</v>
      </c>
      <c r="D3" s="25">
        <v>19.949619999999996</v>
      </c>
    </row>
    <row r="4" spans="1:4" x14ac:dyDescent="0.25">
      <c r="A4" s="4">
        <v>3</v>
      </c>
      <c r="B4" s="8" t="s">
        <v>8</v>
      </c>
      <c r="C4" s="20">
        <v>0.2178430079155674</v>
      </c>
      <c r="D4" s="25">
        <v>8.9828000000000046</v>
      </c>
    </row>
    <row r="5" spans="1:4" x14ac:dyDescent="0.25">
      <c r="A5" s="4">
        <v>4</v>
      </c>
      <c r="B5" s="8" t="s">
        <v>15</v>
      </c>
      <c r="C5" s="20">
        <v>0.21401699987446493</v>
      </c>
      <c r="D5" s="25">
        <v>52.849999999999994</v>
      </c>
    </row>
    <row r="6" spans="1:4" x14ac:dyDescent="0.25">
      <c r="A6" s="4">
        <v>5</v>
      </c>
      <c r="B6" s="8" t="s">
        <v>25</v>
      </c>
      <c r="C6" s="20">
        <v>0.18856899395300095</v>
      </c>
      <c r="D6" s="25">
        <v>14.822329999999994</v>
      </c>
    </row>
    <row r="7" spans="1:4" x14ac:dyDescent="0.25">
      <c r="A7" s="4">
        <v>6</v>
      </c>
      <c r="B7" s="8" t="s">
        <v>13</v>
      </c>
      <c r="C7" s="20">
        <v>0.16058168715011917</v>
      </c>
      <c r="D7" s="25">
        <v>24.956000000000017</v>
      </c>
    </row>
    <row r="8" spans="1:4" x14ac:dyDescent="0.25">
      <c r="A8" s="4">
        <v>7</v>
      </c>
      <c r="B8" s="8" t="s">
        <v>11</v>
      </c>
      <c r="C8" s="20">
        <v>0.14752064812068966</v>
      </c>
      <c r="D8" s="25">
        <v>116.90199999999993</v>
      </c>
    </row>
    <row r="9" spans="1:4" x14ac:dyDescent="0.25">
      <c r="A9" s="4">
        <v>8</v>
      </c>
      <c r="B9" s="8" t="s">
        <v>38</v>
      </c>
      <c r="C9" s="20">
        <v>0.12970580036071147</v>
      </c>
      <c r="D9" s="25">
        <v>29.475040000000007</v>
      </c>
    </row>
    <row r="10" spans="1:4" x14ac:dyDescent="0.25">
      <c r="A10" s="4">
        <v>9</v>
      </c>
      <c r="B10" s="8" t="s">
        <v>9</v>
      </c>
      <c r="C10" s="20">
        <v>8.2790956780093794E-2</v>
      </c>
      <c r="D10" s="25">
        <v>8.9170000000000016</v>
      </c>
    </row>
    <row r="11" spans="1:4" x14ac:dyDescent="0.25">
      <c r="A11" s="4">
        <v>10</v>
      </c>
      <c r="B11" s="8" t="s">
        <v>1</v>
      </c>
      <c r="C11" s="20">
        <v>7.934932083520442E-2</v>
      </c>
      <c r="D11" s="25">
        <v>45.238000000000056</v>
      </c>
    </row>
    <row r="12" spans="1:4" x14ac:dyDescent="0.25">
      <c r="A12" s="4">
        <v>11</v>
      </c>
      <c r="B12" s="8" t="s">
        <v>24</v>
      </c>
      <c r="C12" s="20">
        <v>7.1349644830307729E-2</v>
      </c>
      <c r="D12" s="25">
        <v>19.887999999999977</v>
      </c>
    </row>
    <row r="13" spans="1:4" x14ac:dyDescent="0.25">
      <c r="A13" s="4">
        <v>12</v>
      </c>
      <c r="B13" s="8" t="s">
        <v>14</v>
      </c>
      <c r="C13" s="20">
        <v>6.1001888210110863E-2</v>
      </c>
      <c r="D13" s="25">
        <v>164.73199999999997</v>
      </c>
    </row>
    <row r="14" spans="1:4" x14ac:dyDescent="0.25">
      <c r="A14" s="4">
        <v>13</v>
      </c>
      <c r="B14" s="8" t="s">
        <v>22</v>
      </c>
      <c r="C14" s="20">
        <v>5.6282058958545537E-2</v>
      </c>
      <c r="D14" s="25">
        <v>28.199000000000069</v>
      </c>
    </row>
    <row r="15" spans="1:4" x14ac:dyDescent="0.25">
      <c r="A15" s="4">
        <v>14</v>
      </c>
      <c r="B15" s="8" t="s">
        <v>17</v>
      </c>
      <c r="C15" s="20">
        <v>5.3215244735478361E-2</v>
      </c>
      <c r="D15" s="25">
        <v>5.6479999999999961</v>
      </c>
    </row>
    <row r="16" spans="1:4" x14ac:dyDescent="0.25">
      <c r="A16" s="4">
        <v>15</v>
      </c>
      <c r="B16" s="8" t="s">
        <v>7</v>
      </c>
      <c r="C16" s="20">
        <v>2.6261675241276074E-2</v>
      </c>
      <c r="D16" s="25">
        <v>16.675059999999917</v>
      </c>
    </row>
    <row r="17" spans="1:4" x14ac:dyDescent="0.25">
      <c r="A17" s="4">
        <v>16</v>
      </c>
      <c r="B17" s="8" t="s">
        <v>6</v>
      </c>
      <c r="C17" s="20">
        <v>2.1543009392113632E-2</v>
      </c>
      <c r="D17" s="25">
        <v>3.7865669999999909</v>
      </c>
    </row>
    <row r="18" spans="1:4" x14ac:dyDescent="0.25">
      <c r="A18" s="4">
        <v>17</v>
      </c>
      <c r="B18" s="8" t="s">
        <v>5</v>
      </c>
      <c r="C18" s="20">
        <v>1.7083921591093742E-2</v>
      </c>
      <c r="D18" s="25">
        <v>5.1649199999999951</v>
      </c>
    </row>
    <row r="19" spans="1:4" x14ac:dyDescent="0.25">
      <c r="A19" s="4">
        <v>18</v>
      </c>
      <c r="B19" s="8" t="s">
        <v>48</v>
      </c>
      <c r="C19" s="20">
        <v>1.5264555969698093E-2</v>
      </c>
      <c r="D19" s="25">
        <v>7.0987700000000018</v>
      </c>
    </row>
    <row r="20" spans="1:4" x14ac:dyDescent="0.25">
      <c r="A20" s="4">
        <v>19</v>
      </c>
      <c r="B20" s="8" t="s">
        <v>3</v>
      </c>
      <c r="C20" s="20">
        <v>7.5109366165677337E-3</v>
      </c>
      <c r="D20" s="25">
        <v>1.6612100000000112</v>
      </c>
    </row>
    <row r="21" spans="1:4" x14ac:dyDescent="0.25">
      <c r="A21" s="4">
        <v>20</v>
      </c>
      <c r="B21" s="8" t="s">
        <v>4</v>
      </c>
      <c r="C21" s="20">
        <v>5.8629260854057372E-3</v>
      </c>
      <c r="D21" s="25">
        <v>0.96913799999998673</v>
      </c>
    </row>
    <row r="22" spans="1:4" x14ac:dyDescent="0.25">
      <c r="A22" s="4">
        <v>21</v>
      </c>
      <c r="B22" s="8" t="s">
        <v>26</v>
      </c>
      <c r="C22" s="20">
        <v>-1.0104624772810839E-2</v>
      </c>
      <c r="D22" s="25">
        <v>-47.212000000000444</v>
      </c>
    </row>
    <row r="23" spans="1:4" x14ac:dyDescent="0.25">
      <c r="A23" s="4">
        <v>22</v>
      </c>
      <c r="B23" s="8" t="s">
        <v>23</v>
      </c>
      <c r="C23" s="20">
        <v>-3.5399111104300218E-2</v>
      </c>
      <c r="D23" s="25">
        <v>-51.003560000000107</v>
      </c>
    </row>
    <row r="24" spans="1:4" x14ac:dyDescent="0.25">
      <c r="A24" s="4">
        <v>23</v>
      </c>
      <c r="B24" s="8" t="s">
        <v>19</v>
      </c>
      <c r="C24" s="20">
        <v>-6.0767392661701856E-2</v>
      </c>
      <c r="D24" s="25">
        <v>-234.64800000000014</v>
      </c>
    </row>
    <row r="25" spans="1:4" x14ac:dyDescent="0.25">
      <c r="A25" s="4">
        <v>24</v>
      </c>
      <c r="B25" s="8" t="s">
        <v>10</v>
      </c>
      <c r="C25" s="20">
        <v>-9.8185227764303162E-2</v>
      </c>
      <c r="D25" s="25">
        <v>-1.0951074700000003</v>
      </c>
    </row>
    <row r="26" spans="1:4" x14ac:dyDescent="0.25">
      <c r="A26" s="4">
        <v>25</v>
      </c>
      <c r="B26" s="8" t="s">
        <v>39</v>
      </c>
      <c r="C26" s="20">
        <v>-0.11319548819373244</v>
      </c>
      <c r="D26" s="25">
        <v>-8.3808400000000063</v>
      </c>
    </row>
    <row r="27" spans="1:4" x14ac:dyDescent="0.25">
      <c r="A27" s="4">
        <v>26</v>
      </c>
      <c r="B27" s="8" t="s">
        <v>37</v>
      </c>
      <c r="C27" s="20">
        <v>-0.13694960682162058</v>
      </c>
      <c r="D27" s="25">
        <v>-19.494099999999989</v>
      </c>
    </row>
    <row r="28" spans="1:4" x14ac:dyDescent="0.25">
      <c r="A28" s="4">
        <v>27</v>
      </c>
      <c r="B28" s="8" t="s">
        <v>12</v>
      </c>
      <c r="C28" s="20">
        <v>-0.16169188849544008</v>
      </c>
      <c r="D28" s="25">
        <v>-11.013739999999999</v>
      </c>
    </row>
    <row r="29" spans="1:4" x14ac:dyDescent="0.25">
      <c r="A29" s="4">
        <v>28</v>
      </c>
      <c r="B29" s="8" t="s">
        <v>20</v>
      </c>
      <c r="C29" s="20">
        <v>-0.21850050045390004</v>
      </c>
      <c r="D29" s="25">
        <v>-112.64400000000001</v>
      </c>
    </row>
    <row r="30" spans="1:4" x14ac:dyDescent="0.25">
      <c r="A30" s="4">
        <v>29</v>
      </c>
      <c r="B30" s="8" t="s">
        <v>21</v>
      </c>
      <c r="C30" s="20">
        <v>-0.24619737188133597</v>
      </c>
      <c r="D30" s="25">
        <v>-58.043000000000006</v>
      </c>
    </row>
    <row r="31" spans="1:4" x14ac:dyDescent="0.25">
      <c r="A31" s="4">
        <v>30</v>
      </c>
      <c r="B31" s="8" t="s">
        <v>18</v>
      </c>
      <c r="C31" s="20">
        <v>-0.32500089467845256</v>
      </c>
      <c r="D31" s="25">
        <v>-0.18163000000000001</v>
      </c>
    </row>
  </sheetData>
  <conditionalFormatting sqref="C2:D19 C21:D3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{D8BB5375-C954-4182-A64C-5D84CA54E079}</x14:id>
        </ext>
      </extLst>
    </cfRule>
  </conditionalFormatting>
  <conditionalFormatting sqref="C2:C19 C21:C3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{A70E7C00-C00C-4E50-8D8C-1D73BEBE7A46}</x14:id>
        </ext>
      </extLst>
    </cfRule>
  </conditionalFormatting>
  <conditionalFormatting sqref="D2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{0FD2D8ED-520F-457E-BF21-3E327E3CC0C9}</x14:id>
        </ext>
      </extLst>
    </cfRule>
  </conditionalFormatting>
  <conditionalFormatting sqref="C2:C19 C21:C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{B3D10201-4310-40B1-B7E7-DC785631898F}</x14:id>
        </ext>
      </extLst>
    </cfRule>
  </conditionalFormatting>
  <conditionalFormatting sqref="D2:D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{C9533ECE-D7E4-43CB-9477-25998490CD78}</x14:id>
        </ext>
      </extLst>
    </cfRule>
  </conditionalFormatting>
  <conditionalFormatting sqref="C2:C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{A56C191B-9041-48D4-8FDF-917C71630096}</x14:id>
        </ext>
      </extLst>
    </cfRule>
  </conditionalFormatting>
  <conditionalFormatting sqref="D2: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{5ACAC17D-6E3E-463B-80B6-22906EC63F32}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BB5375-C954-4182-A64C-5D84CA54E0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C2:D19 C21:D31</xm:sqref>
        </x14:conditionalFormatting>
        <x14:conditionalFormatting xmlns:xm="http://schemas.microsoft.com/office/excel/2006/main">
          <x14:cfRule type="dataBar" id="{A70E7C00-C00C-4E50-8D8C-1D73BEBE7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C21:C31</xm:sqref>
        </x14:conditionalFormatting>
        <x14:conditionalFormatting xmlns:xm="http://schemas.microsoft.com/office/excel/2006/main">
          <x14:cfRule type="dataBar" id="{0FD2D8ED-520F-457E-BF21-3E327E3C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B3D10201-4310-40B1-B7E7-DC7856318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C2:C19 C21:C30</xm:sqref>
        </x14:conditionalFormatting>
        <x14:conditionalFormatting xmlns:xm="http://schemas.microsoft.com/office/excel/2006/main">
          <x14:cfRule type="dataBar" id="{C9533ECE-D7E4-43CB-9477-25998490CD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D2:D30</xm:sqref>
        </x14:conditionalFormatting>
        <x14:conditionalFormatting xmlns:xm="http://schemas.microsoft.com/office/excel/2006/main">
          <x14:cfRule type="dataBar" id="{A56C191B-9041-48D4-8FDF-917C716300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dataBar" id="{5ACAC17D-6E3E-463B-80B6-22906EC63F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31"/>
    </sheetView>
  </sheetViews>
  <sheetFormatPr defaultRowHeight="15" x14ac:dyDescent="0.25"/>
  <cols>
    <col min="1" max="1" width="9.140625" style="1"/>
    <col min="2" max="2" width="40.140625" style="1" customWidth="1"/>
    <col min="3" max="3" width="20.7109375" style="1" customWidth="1"/>
    <col min="4" max="4" width="21.42578125" style="1" customWidth="1"/>
    <col min="5" max="5" width="21" style="1" customWidth="1"/>
    <col min="6" max="6" width="19" style="1" hidden="1" customWidth="1"/>
    <col min="7" max="7" width="9.140625" style="1" hidden="1" customWidth="1"/>
    <col min="8" max="8" width="7.140625" style="20" hidden="1" customWidth="1"/>
    <col min="9" max="9" width="6.7109375" style="1" hidden="1" customWidth="1"/>
    <col min="10" max="10" width="9.140625" customWidth="1"/>
    <col min="11" max="16384" width="9.140625" style="1"/>
  </cols>
  <sheetData>
    <row r="1" spans="1:9" x14ac:dyDescent="0.25">
      <c r="A1" s="1" t="s">
        <v>0</v>
      </c>
      <c r="B1" s="1" t="s">
        <v>27</v>
      </c>
      <c r="C1" s="18" t="s">
        <v>57</v>
      </c>
      <c r="D1" s="18" t="s">
        <v>51</v>
      </c>
    </row>
    <row r="2" spans="1:9" x14ac:dyDescent="0.25">
      <c r="A2" s="4">
        <v>1</v>
      </c>
      <c r="B2" s="3" t="s">
        <v>26</v>
      </c>
      <c r="C2" s="5">
        <v>1469.933</v>
      </c>
      <c r="D2" s="43">
        <v>1298.7470000000001</v>
      </c>
      <c r="H2" s="20">
        <f>I2/Table41113141516181924[[#This Row],[IR/2019]]</f>
        <v>0.13180858165601145</v>
      </c>
      <c r="I2" s="19">
        <f>Table41113141516181924[[#This Row],[IIR/2019]]-Table41113141516181924[[#This Row],[IR/2019]]</f>
        <v>171.18599999999992</v>
      </c>
    </row>
    <row r="3" spans="1:9" x14ac:dyDescent="0.25">
      <c r="A3" s="4">
        <v>2</v>
      </c>
      <c r="B3" s="3" t="s">
        <v>19</v>
      </c>
      <c r="C3" s="5">
        <v>425.80599999999998</v>
      </c>
      <c r="D3" s="45">
        <v>454.267</v>
      </c>
      <c r="H3" s="20">
        <f>I3/Table41113141516181924[[#This Row],[IR/2019]]</f>
        <v>-6.265258097110292E-2</v>
      </c>
      <c r="I3" s="19">
        <f>Table41113141516181924[[#This Row],[IIR/2019]]-Table41113141516181924[[#This Row],[IR/2019]]</f>
        <v>-28.461000000000013</v>
      </c>
    </row>
    <row r="4" spans="1:9" x14ac:dyDescent="0.25">
      <c r="A4" s="4">
        <v>3</v>
      </c>
      <c r="B4" s="3" t="s">
        <v>23</v>
      </c>
      <c r="C4" s="5">
        <v>399.24130000000002</v>
      </c>
      <c r="D4" s="43">
        <v>282.82472999999999</v>
      </c>
      <c r="H4" s="20">
        <f>I4/Table41113141516181924[[#This Row],[IR/2019]]</f>
        <v>0.41162090033640281</v>
      </c>
      <c r="I4" s="19">
        <f>Table41113141516181924[[#This Row],[IIR/2019]]-Table41113141516181924[[#This Row],[IR/2019]]</f>
        <v>116.41657000000004</v>
      </c>
    </row>
    <row r="5" spans="1:9" x14ac:dyDescent="0.25">
      <c r="A5" s="4">
        <v>4</v>
      </c>
      <c r="B5" s="3" t="s">
        <v>14</v>
      </c>
      <c r="C5" s="5">
        <v>363.892</v>
      </c>
      <c r="D5" s="45">
        <v>421.48099999999999</v>
      </c>
      <c r="H5" s="20">
        <f>I5/Table41113141516181924[[#This Row],[IR/2019]]</f>
        <v>-0.13663486610309836</v>
      </c>
      <c r="I5" s="19">
        <f>Table41113141516181924[[#This Row],[IIR/2019]]-Table41113141516181924[[#This Row],[IR/2019]]</f>
        <v>-57.588999999999999</v>
      </c>
    </row>
    <row r="6" spans="1:9" x14ac:dyDescent="0.25">
      <c r="A6" s="4">
        <v>5</v>
      </c>
      <c r="B6" s="3" t="s">
        <v>5</v>
      </c>
      <c r="C6" s="5">
        <v>142.64861999999999</v>
      </c>
      <c r="D6" s="43">
        <v>143.33033</v>
      </c>
      <c r="H6" s="20">
        <f>I6/Table41113141516181924[[#This Row],[IR/2019]]</f>
        <v>-4.7562159383851945E-3</v>
      </c>
      <c r="I6" s="19">
        <f>Table41113141516181924[[#This Row],[IIR/2019]]-Table41113141516181924[[#This Row],[IR/2019]]</f>
        <v>-0.68171000000000959</v>
      </c>
    </row>
    <row r="7" spans="1:9" x14ac:dyDescent="0.25">
      <c r="A7" s="4">
        <v>6</v>
      </c>
      <c r="B7" s="3" t="s">
        <v>48</v>
      </c>
      <c r="C7" s="5">
        <v>125.161</v>
      </c>
      <c r="D7" s="43">
        <v>137.30888999999999</v>
      </c>
      <c r="H7" s="20">
        <f>I7/Table41113141516181924[[#This Row],[IR/2019]]</f>
        <v>-8.8471256303943549E-2</v>
      </c>
      <c r="I7" s="19">
        <f>Table41113141516181924[[#This Row],[IIR/2019]]-Table41113141516181924[[#This Row],[IR/2019]]</f>
        <v>-12.14788999999999</v>
      </c>
    </row>
    <row r="8" spans="1:9" x14ac:dyDescent="0.25">
      <c r="A8" s="4">
        <v>7</v>
      </c>
      <c r="B8" s="3" t="s">
        <v>13</v>
      </c>
      <c r="C8" s="5">
        <v>122.72799999999999</v>
      </c>
      <c r="D8" s="45">
        <v>120.91200000000001</v>
      </c>
      <c r="H8" s="20">
        <f>I8/Table41113141516181924[[#This Row],[IR/2019]]</f>
        <v>1.501918750827038E-2</v>
      </c>
      <c r="I8" s="19">
        <f>Table41113141516181924[[#This Row],[IIR/2019]]-Table41113141516181924[[#This Row],[IR/2019]]</f>
        <v>1.8159999999999883</v>
      </c>
    </row>
    <row r="9" spans="1:9" x14ac:dyDescent="0.25">
      <c r="A9" s="4">
        <v>8</v>
      </c>
      <c r="B9" s="3" t="s">
        <v>22</v>
      </c>
      <c r="C9" s="19">
        <v>118.464</v>
      </c>
      <c r="D9" s="45">
        <v>62.692999999999998</v>
      </c>
      <c r="H9" s="20">
        <f>I9/Table41113141516181924[[#This Row],[IR/2019]]</f>
        <v>0.88958894932448607</v>
      </c>
      <c r="I9" s="19">
        <f>Table41113141516181924[[#This Row],[IIR/2019]]-Table41113141516181924[[#This Row],[IR/2019]]</f>
        <v>55.771000000000001</v>
      </c>
    </row>
    <row r="10" spans="1:9" x14ac:dyDescent="0.25">
      <c r="A10" s="4">
        <v>9</v>
      </c>
      <c r="B10" s="3" t="s">
        <v>7</v>
      </c>
      <c r="C10" s="5">
        <v>97.238889999999998</v>
      </c>
      <c r="D10" s="43">
        <v>95.666669999999996</v>
      </c>
      <c r="H10" s="20">
        <f>I10/Table41113141516181924[[#This Row],[IR/2019]]</f>
        <v>1.6434354828071276E-2</v>
      </c>
      <c r="I10" s="19">
        <f>Table41113141516181924[[#This Row],[IIR/2019]]-Table41113141516181924[[#This Row],[IR/2019]]</f>
        <v>1.5722200000000015</v>
      </c>
    </row>
    <row r="11" spans="1:9" x14ac:dyDescent="0.25">
      <c r="A11" s="4">
        <v>10</v>
      </c>
      <c r="B11" s="3" t="s">
        <v>1</v>
      </c>
      <c r="C11" s="5">
        <v>96.643000000000001</v>
      </c>
      <c r="D11" s="45">
        <v>97.727000000000004</v>
      </c>
      <c r="H11" s="20">
        <f>I11/Table41113141516181924[[#This Row],[IR/2019]]</f>
        <v>-1.1092123978020436E-2</v>
      </c>
      <c r="I11" s="19">
        <f>Table41113141516181924[[#This Row],[IIR/2019]]-Table41113141516181924[[#This Row],[IR/2019]]</f>
        <v>-1.0840000000000032</v>
      </c>
    </row>
    <row r="12" spans="1:9" x14ac:dyDescent="0.25">
      <c r="A12" s="4">
        <v>11</v>
      </c>
      <c r="B12" s="3" t="s">
        <v>20</v>
      </c>
      <c r="C12" s="5">
        <v>94.527000000000001</v>
      </c>
      <c r="D12" s="45">
        <v>93.222999999999999</v>
      </c>
      <c r="H12" s="20">
        <f>I12/Table41113141516181924[[#This Row],[IR/2019]]</f>
        <v>1.3987964343563307E-2</v>
      </c>
      <c r="I12" s="19">
        <f>Table41113141516181924[[#This Row],[IIR/2019]]-Table41113141516181924[[#This Row],[IR/2019]]</f>
        <v>1.304000000000002</v>
      </c>
    </row>
    <row r="13" spans="1:9" x14ac:dyDescent="0.25">
      <c r="A13" s="4">
        <v>12</v>
      </c>
      <c r="B13" s="3" t="s">
        <v>24</v>
      </c>
      <c r="C13" s="5">
        <v>80.63</v>
      </c>
      <c r="D13" s="45">
        <v>80.028999999999996</v>
      </c>
      <c r="H13" s="20">
        <f>I13/Table41113141516181924[[#This Row],[IR/2019]]</f>
        <v>7.5097777055817159E-3</v>
      </c>
      <c r="I13" s="19">
        <f>Table41113141516181924[[#This Row],[IIR/2019]]-Table41113141516181924[[#This Row],[IR/2019]]</f>
        <v>0.60099999999999909</v>
      </c>
    </row>
    <row r="14" spans="1:9" x14ac:dyDescent="0.25">
      <c r="A14" s="4">
        <v>13</v>
      </c>
      <c r="B14" s="3" t="s">
        <v>16</v>
      </c>
      <c r="C14" s="5">
        <v>80.399979999999999</v>
      </c>
      <c r="D14" s="43">
        <v>79.345089999999999</v>
      </c>
      <c r="H14" s="20">
        <f>I14/Table41113141516181924[[#This Row],[IR/2019]]</f>
        <v>1.329496254903738E-2</v>
      </c>
      <c r="I14" s="19">
        <f>Table41113141516181924[[#This Row],[IIR/2019]]-Table41113141516181924[[#This Row],[IR/2019]]</f>
        <v>1.0548900000000003</v>
      </c>
    </row>
    <row r="15" spans="1:9" x14ac:dyDescent="0.25">
      <c r="A15" s="4">
        <v>14</v>
      </c>
      <c r="B15" s="3" t="s">
        <v>2</v>
      </c>
      <c r="C15" s="5">
        <v>75.958749999999995</v>
      </c>
      <c r="D15" s="43">
        <v>88.050380000000004</v>
      </c>
      <c r="H15" s="20">
        <f>I15/Table41113141516181924[[#This Row],[IR/2019]]</f>
        <v>-0.13732626707573561</v>
      </c>
      <c r="I15" s="19">
        <f>Table41113141516181924[[#This Row],[IIR/2019]]-Table41113141516181924[[#This Row],[IR/2019]]</f>
        <v>-12.091630000000009</v>
      </c>
    </row>
    <row r="16" spans="1:9" x14ac:dyDescent="0.25">
      <c r="A16" s="4">
        <v>15</v>
      </c>
      <c r="B16" s="3" t="s">
        <v>37</v>
      </c>
      <c r="C16" s="5">
        <v>71.735219999999998</v>
      </c>
      <c r="D16" s="43">
        <v>32.100099999999998</v>
      </c>
      <c r="H16" s="20">
        <f>I16/Table41113141516181924[[#This Row],[IR/2019]]</f>
        <v>1.2347350942831954</v>
      </c>
      <c r="I16" s="19">
        <f>Table41113141516181924[[#This Row],[IIR/2019]]-Table41113141516181924[[#This Row],[IR/2019]]</f>
        <v>39.635120000000001</v>
      </c>
    </row>
    <row r="17" spans="1:9" x14ac:dyDescent="0.25">
      <c r="A17" s="4">
        <v>16</v>
      </c>
      <c r="B17" s="3" t="s">
        <v>11</v>
      </c>
      <c r="C17" s="5">
        <v>70.146000000000001</v>
      </c>
      <c r="D17" s="45">
        <v>57.518000000000001</v>
      </c>
      <c r="H17" s="20">
        <f>I17/Table41113141516181924[[#This Row],[IR/2019]]</f>
        <v>0.21954866302722625</v>
      </c>
      <c r="I17" s="19">
        <f>Table41113141516181924[[#This Row],[IIR/2019]]-Table41113141516181924[[#This Row],[IR/2019]]</f>
        <v>12.628</v>
      </c>
    </row>
    <row r="18" spans="1:9" x14ac:dyDescent="0.25">
      <c r="A18" s="4">
        <v>17</v>
      </c>
      <c r="B18" s="3" t="s">
        <v>15</v>
      </c>
      <c r="C18" s="5">
        <v>69.900999999999996</v>
      </c>
      <c r="D18" s="45">
        <v>66.722999999999999</v>
      </c>
      <c r="H18" s="20">
        <f>I18/Table41113141516181924[[#This Row],[IR/2019]]</f>
        <v>4.7629752858834244E-2</v>
      </c>
      <c r="I18" s="19">
        <f>Table41113141516181924[[#This Row],[IIR/2019]]-Table41113141516181924[[#This Row],[IR/2019]]</f>
        <v>3.1779999999999973</v>
      </c>
    </row>
    <row r="19" spans="1:9" x14ac:dyDescent="0.25">
      <c r="A19" s="4">
        <v>18</v>
      </c>
      <c r="B19" s="3" t="s">
        <v>39</v>
      </c>
      <c r="C19" s="5">
        <v>69.432090000000002</v>
      </c>
      <c r="D19" s="43">
        <v>68.81456</v>
      </c>
      <c r="H19" s="20">
        <f>I19/Table41113141516181924[[#This Row],[IR/2019]]</f>
        <v>8.9738276318267838E-3</v>
      </c>
      <c r="I19" s="19">
        <f>Table41113141516181924[[#This Row],[IIR/2019]]-Table41113141516181924[[#This Row],[IR/2019]]</f>
        <v>0.61753000000000213</v>
      </c>
    </row>
    <row r="20" spans="1:9" x14ac:dyDescent="0.25">
      <c r="A20" s="4">
        <v>19</v>
      </c>
      <c r="B20" s="3" t="s">
        <v>21</v>
      </c>
      <c r="C20" s="5">
        <v>69.277000000000001</v>
      </c>
      <c r="D20" s="45">
        <v>59.164999999999999</v>
      </c>
      <c r="H20" s="20">
        <f>I20/Table41113141516181924[[#This Row],[IR/2019]]</f>
        <v>0.17091185667201897</v>
      </c>
      <c r="I20" s="19">
        <f>Table41113141516181924[[#This Row],[IIR/2019]]-Table41113141516181924[[#This Row],[IR/2019]]</f>
        <v>10.112000000000002</v>
      </c>
    </row>
    <row r="21" spans="1:9" x14ac:dyDescent="0.25">
      <c r="A21" s="4">
        <v>20</v>
      </c>
      <c r="B21" s="3" t="s">
        <v>38</v>
      </c>
      <c r="C21" s="5">
        <v>69.106530000000006</v>
      </c>
      <c r="D21" s="43">
        <v>69.078400000000002</v>
      </c>
      <c r="H21" s="20">
        <f>I21/Table41113141516181924[[#This Row],[IR/2019]]</f>
        <v>4.0721846481685199E-4</v>
      </c>
      <c r="I21" s="19">
        <f>Table41113141516181924[[#This Row],[IIR/2019]]-Table41113141516181924[[#This Row],[IR/2019]]</f>
        <v>2.8130000000004429E-2</v>
      </c>
    </row>
    <row r="22" spans="1:9" x14ac:dyDescent="0.25">
      <c r="A22" s="4">
        <v>21</v>
      </c>
      <c r="B22" s="3" t="s">
        <v>8</v>
      </c>
      <c r="C22" s="5">
        <v>66.735900000000001</v>
      </c>
      <c r="D22" s="43">
        <v>64.043599999999998</v>
      </c>
      <c r="H22" s="20">
        <f>I22/Table41113141516181924[[#This Row],[IR/2019]]</f>
        <v>4.2038548738671827E-2</v>
      </c>
      <c r="I22" s="19">
        <f>Table41113141516181924[[#This Row],[IIR/2019]]-Table41113141516181924[[#This Row],[IR/2019]]</f>
        <v>2.692300000000003</v>
      </c>
    </row>
    <row r="23" spans="1:9" x14ac:dyDescent="0.25">
      <c r="A23" s="4">
        <v>22</v>
      </c>
      <c r="B23" s="3" t="s">
        <v>3</v>
      </c>
      <c r="C23" s="5">
        <v>64.677211999999997</v>
      </c>
      <c r="D23" s="45">
        <v>51.45317</v>
      </c>
      <c r="H23" s="20">
        <f>I23/Table41113141516181924[[#This Row],[IR/2019]]</f>
        <v>0.25701122010558336</v>
      </c>
      <c r="I23" s="19">
        <f>Table41113141516181924[[#This Row],[IIR/2019]]-Table41113141516181924[[#This Row],[IR/2019]]</f>
        <v>13.224041999999997</v>
      </c>
    </row>
    <row r="24" spans="1:9" x14ac:dyDescent="0.25">
      <c r="A24" s="4">
        <v>23</v>
      </c>
      <c r="B24" s="3" t="s">
        <v>25</v>
      </c>
      <c r="C24" s="5">
        <v>62.976529999999997</v>
      </c>
      <c r="D24" s="43">
        <v>62.552039999999998</v>
      </c>
      <c r="H24" s="20">
        <f>I24/Table41113141516181924[[#This Row],[IR/2019]]</f>
        <v>6.7861895471354522E-3</v>
      </c>
      <c r="I24" s="19">
        <f>Table41113141516181924[[#This Row],[IIR/2019]]-Table41113141516181924[[#This Row],[IR/2019]]</f>
        <v>0.4244899999999987</v>
      </c>
    </row>
    <row r="25" spans="1:9" x14ac:dyDescent="0.25">
      <c r="A25" s="4">
        <v>24</v>
      </c>
      <c r="B25" s="3" t="s">
        <v>12</v>
      </c>
      <c r="C25" s="5">
        <v>60.373089999999998</v>
      </c>
      <c r="D25" s="45">
        <v>56.670850000000002</v>
      </c>
      <c r="H25" s="20">
        <f>I25/Table41113141516181924[[#This Row],[IR/2019]]</f>
        <v>6.5328824254444681E-2</v>
      </c>
      <c r="I25" s="19">
        <f>Table41113141516181924[[#This Row],[IIR/2019]]-Table41113141516181924[[#This Row],[IR/2019]]</f>
        <v>3.7022399999999962</v>
      </c>
    </row>
    <row r="26" spans="1:9" x14ac:dyDescent="0.25">
      <c r="A26" s="4">
        <v>25</v>
      </c>
      <c r="B26" s="3" t="s">
        <v>17</v>
      </c>
      <c r="C26" s="5">
        <v>58.332000000000001</v>
      </c>
      <c r="D26" s="45">
        <v>57.505000000000003</v>
      </c>
      <c r="H26" s="20">
        <f>I26/Table41113141516181924[[#This Row],[IR/2019]]</f>
        <v>1.4381358142770162E-2</v>
      </c>
      <c r="I26" s="19">
        <f>Table41113141516181924[[#This Row],[IIR/2019]]-Table41113141516181924[[#This Row],[IR/2019]]</f>
        <v>0.82699999999999818</v>
      </c>
    </row>
    <row r="27" spans="1:9" x14ac:dyDescent="0.25">
      <c r="A27" s="4">
        <v>26</v>
      </c>
      <c r="B27" s="3" t="s">
        <v>9</v>
      </c>
      <c r="C27" s="5">
        <v>56.509</v>
      </c>
      <c r="D27" s="45">
        <v>52.887999999999998</v>
      </c>
      <c r="H27" s="20">
        <f>I27/Table41113141516181924[[#This Row],[IR/2019]]</f>
        <v>6.8465436393889023E-2</v>
      </c>
      <c r="I27" s="19">
        <f>Table41113141516181924[[#This Row],[IIR/2019]]-Table41113141516181924[[#This Row],[IR/2019]]</f>
        <v>3.6210000000000022</v>
      </c>
    </row>
    <row r="28" spans="1:9" x14ac:dyDescent="0.25">
      <c r="A28" s="4">
        <v>27</v>
      </c>
      <c r="B28" s="3" t="s">
        <v>6</v>
      </c>
      <c r="C28" s="5">
        <v>54.101216999999998</v>
      </c>
      <c r="D28" s="43">
        <v>53.858694</v>
      </c>
      <c r="H28" s="20">
        <f>I28/Table41113141516181924[[#This Row],[IR/2019]]</f>
        <v>4.5029498858624104E-3</v>
      </c>
      <c r="I28" s="19">
        <f>Table41113141516181924[[#This Row],[IIR/2019]]-Table41113141516181924[[#This Row],[IR/2019]]</f>
        <v>0.24252299999999849</v>
      </c>
    </row>
    <row r="29" spans="1:9" x14ac:dyDescent="0.25">
      <c r="A29" s="4">
        <v>28</v>
      </c>
      <c r="B29" s="3" t="s">
        <v>10</v>
      </c>
      <c r="C29" s="5">
        <v>53.630779070000003</v>
      </c>
      <c r="D29" s="43">
        <v>61.72834847</v>
      </c>
      <c r="H29" s="20">
        <f>I29/Table41113141516181924[[#This Row],[IR/2019]]</f>
        <v>-0.13118072329337338</v>
      </c>
      <c r="I29" s="19">
        <f>Table41113141516181924[[#This Row],[IIR/2019]]-Table41113141516181924[[#This Row],[IR/2019]]</f>
        <v>-8.0975693999999976</v>
      </c>
    </row>
    <row r="30" spans="1:9" x14ac:dyDescent="0.25">
      <c r="A30" s="4">
        <v>29</v>
      </c>
      <c r="B30" s="3" t="s">
        <v>4</v>
      </c>
      <c r="C30" s="5">
        <v>14.472289999999999</v>
      </c>
      <c r="D30" s="45">
        <v>17.828610000000001</v>
      </c>
      <c r="H30" s="20">
        <f>I30/Table41113141516181924[[#This Row],[IR/2019]]</f>
        <v>-0.18825472092328016</v>
      </c>
      <c r="I30" s="19">
        <f>Table41113141516181924[[#This Row],[IIR/2019]]-Table41113141516181924[[#This Row],[IR/2019]]</f>
        <v>-3.356320000000002</v>
      </c>
    </row>
    <row r="31" spans="1:9" x14ac:dyDescent="0.25">
      <c r="A31" s="4">
        <v>30</v>
      </c>
      <c r="B31" s="3" t="s">
        <v>18</v>
      </c>
      <c r="C31" s="5">
        <v>9.8875299999999999</v>
      </c>
      <c r="D31" s="45">
        <v>10.02338</v>
      </c>
      <c r="H31" s="20">
        <f>I31/Table41113141516181924[[#This Row],[IR/2019]]</f>
        <v>-1.3553312355712303E-2</v>
      </c>
      <c r="I31" s="19">
        <f>Table41113141516181924[[#This Row],[IIR/2019]]-Table41113141516181924[[#This Row],[IR/2019]]</f>
        <v>-0.13584999999999958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2019-ci il 2-ci Rüb</vt:lpstr>
      <vt:lpstr>2019-ci il 1-ci Rüb</vt:lpstr>
      <vt:lpstr>Aktivlər</vt:lpstr>
      <vt:lpstr>Dinamika  - Aktivlər</vt:lpstr>
      <vt:lpstr>Kredit Portfeli</vt:lpstr>
      <vt:lpstr>Dinamika - Kredit Portfeli</vt:lpstr>
      <vt:lpstr>Depozit Portfeli</vt:lpstr>
      <vt:lpstr>Dinamika - Depozit</vt:lpstr>
      <vt:lpstr>Balans Kapitalı</vt:lpstr>
      <vt:lpstr>Dinamika  - Balans Kapitalı</vt:lpstr>
      <vt:lpstr>Xalis Mənfəət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2019-08-06T05:34:33Z</dcterms:modified>
</cp:coreProperties>
</file>