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225" windowHeight="7110" tabRatio="736"/>
  </bookViews>
  <sheets>
    <sheet name="2019-ci il 4-cü Rüb" sheetId="22" r:id="rId1"/>
    <sheet name="2019-ci il 3-ci Rüb" sheetId="27" r:id="rId2"/>
    <sheet name="Aktivlər" sheetId="6" r:id="rId3"/>
    <sheet name="Dinamika  - Aktivlər" sheetId="23" r:id="rId4"/>
    <sheet name="Kredit Portfeli" sheetId="9" r:id="rId5"/>
    <sheet name="Dinamika - Kredit Portfeli" sheetId="24" r:id="rId6"/>
    <sheet name="Depozit Portfeli" sheetId="11" r:id="rId7"/>
    <sheet name="Dinamika - Depozit" sheetId="25" r:id="rId8"/>
    <sheet name="Balans Kapitalı" sheetId="13" r:id="rId9"/>
    <sheet name="Dinamika  - Balans Kapitalı" sheetId="26" r:id="rId10"/>
    <sheet name="Xalis Mənfəət" sheetId="15" r:id="rId11"/>
    <sheet name="Xalis Əməliyyat Mənfəəti" sheetId="16" r:id="rId12"/>
    <sheet name="Faiz Gəlirləri" sheetId="17" r:id="rId13"/>
    <sheet name="Faiz Xərcləri" sheetId="18" r:id="rId14"/>
    <sheet name="Qeyri-Faiz Gəlirləri" sheetId="19" r:id="rId15"/>
    <sheet name="Qeyri-Faiz Xərcləri" sheetId="20" r:id="rId16"/>
    <sheet name="Ehtiyat ayırmaları" sheetId="21" r:id="rId17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2" l="1"/>
  <c r="L2" i="11"/>
  <c r="K2" i="11" s="1"/>
  <c r="N4" i="9"/>
  <c r="I9" i="6"/>
  <c r="H9" i="6" s="1"/>
  <c r="I6" i="6"/>
  <c r="H6" i="6" s="1"/>
  <c r="I3" i="6"/>
  <c r="H3" i="6" s="1"/>
  <c r="I4" i="6" l="1"/>
  <c r="H4" i="6" s="1"/>
  <c r="I5" i="6"/>
  <c r="H5" i="6" s="1"/>
  <c r="I8" i="6"/>
  <c r="H8" i="6" s="1"/>
  <c r="H10" i="6"/>
  <c r="I10" i="6"/>
  <c r="I11" i="6"/>
  <c r="H11" i="6" s="1"/>
  <c r="H12" i="6"/>
  <c r="I12" i="6"/>
  <c r="I13" i="6"/>
  <c r="H13" i="6" s="1"/>
  <c r="I14" i="6"/>
  <c r="H14" i="6" s="1"/>
  <c r="I15" i="6"/>
  <c r="H15" i="6" s="1"/>
  <c r="I16" i="6"/>
  <c r="H16" i="6" s="1"/>
  <c r="I17" i="6"/>
  <c r="H17" i="6" s="1"/>
  <c r="I18" i="6"/>
  <c r="H18" i="6" s="1"/>
  <c r="I19" i="6"/>
  <c r="H19" i="6" s="1"/>
  <c r="I20" i="6"/>
  <c r="H20" i="6" s="1"/>
  <c r="I21" i="6"/>
  <c r="H21" i="6" s="1"/>
  <c r="H22" i="6"/>
  <c r="I22" i="6"/>
  <c r="I23" i="6"/>
  <c r="H23" i="6" s="1"/>
  <c r="I24" i="6"/>
  <c r="H24" i="6" s="1"/>
  <c r="I25" i="6"/>
  <c r="H25" i="6" s="1"/>
  <c r="H26" i="6"/>
  <c r="I26" i="6"/>
  <c r="I27" i="6"/>
  <c r="H27" i="6" s="1"/>
  <c r="H28" i="6"/>
  <c r="I28" i="6"/>
  <c r="I29" i="6"/>
  <c r="H29" i="6" s="1"/>
  <c r="I30" i="6"/>
  <c r="H30" i="6" s="1"/>
  <c r="I31" i="6"/>
  <c r="H31" i="6" s="1"/>
  <c r="I32" i="6"/>
  <c r="H32" i="6" s="1"/>
  <c r="I8" i="13"/>
  <c r="I7" i="13"/>
  <c r="I5" i="13"/>
  <c r="H5" i="13" s="1"/>
  <c r="I4" i="13"/>
  <c r="H4" i="13" s="1"/>
  <c r="I3" i="13"/>
  <c r="H3" i="13" s="1"/>
  <c r="I2" i="13"/>
  <c r="H2" i="13" s="1"/>
  <c r="I31" i="13"/>
  <c r="H31" i="13" s="1"/>
  <c r="I30" i="13"/>
  <c r="H30" i="13" s="1"/>
  <c r="I29" i="13"/>
  <c r="H29" i="13" s="1"/>
  <c r="I28" i="13"/>
  <c r="H28" i="13" s="1"/>
  <c r="I27" i="13"/>
  <c r="H27" i="13" s="1"/>
  <c r="I26" i="13"/>
  <c r="H26" i="13" s="1"/>
  <c r="I25" i="13"/>
  <c r="H25" i="13" s="1"/>
  <c r="I24" i="13"/>
  <c r="H24" i="13" s="1"/>
  <c r="I23" i="13"/>
  <c r="H23" i="13" s="1"/>
  <c r="H7" i="13"/>
  <c r="H8" i="13"/>
  <c r="H13" i="13"/>
  <c r="H21" i="13"/>
  <c r="I9" i="13"/>
  <c r="H9" i="13" s="1"/>
  <c r="I10" i="13"/>
  <c r="H10" i="13" s="1"/>
  <c r="I11" i="13"/>
  <c r="H11" i="13" s="1"/>
  <c r="I12" i="13"/>
  <c r="H12" i="13" s="1"/>
  <c r="I13" i="13"/>
  <c r="I14" i="13"/>
  <c r="H14" i="13" s="1"/>
  <c r="I15" i="13"/>
  <c r="H15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I22" i="13"/>
  <c r="H22" i="13" s="1"/>
  <c r="J2" i="13"/>
  <c r="J3" i="13"/>
  <c r="J4" i="13"/>
  <c r="J5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K2" i="13"/>
  <c r="K3" i="13"/>
  <c r="K4" i="13"/>
  <c r="K5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L31" i="11"/>
  <c r="K31" i="11" s="1"/>
  <c r="L30" i="11"/>
  <c r="K30" i="11" s="1"/>
  <c r="L29" i="11"/>
  <c r="K29" i="11" s="1"/>
  <c r="L28" i="11"/>
  <c r="K28" i="11" s="1"/>
  <c r="L27" i="11"/>
  <c r="K27" i="11" s="1"/>
  <c r="L26" i="11"/>
  <c r="K26" i="11" s="1"/>
  <c r="L25" i="11"/>
  <c r="K25" i="11" s="1"/>
  <c r="L24" i="11"/>
  <c r="K24" i="11" s="1"/>
  <c r="L23" i="11"/>
  <c r="K23" i="11" s="1"/>
  <c r="L22" i="11"/>
  <c r="K22" i="11" s="1"/>
  <c r="L21" i="11"/>
  <c r="K21" i="11" s="1"/>
  <c r="L20" i="11"/>
  <c r="K20" i="11" s="1"/>
  <c r="L19" i="11"/>
  <c r="K19" i="11" s="1"/>
  <c r="L18" i="11"/>
  <c r="K18" i="11" s="1"/>
  <c r="L17" i="11"/>
  <c r="K17" i="11" s="1"/>
  <c r="L16" i="11"/>
  <c r="K16" i="11" s="1"/>
  <c r="L15" i="11"/>
  <c r="K15" i="11" s="1"/>
  <c r="L14" i="11"/>
  <c r="K14" i="11" s="1"/>
  <c r="L13" i="11"/>
  <c r="K13" i="11" s="1"/>
  <c r="L12" i="11"/>
  <c r="K12" i="11" s="1"/>
  <c r="L11" i="11"/>
  <c r="K11" i="11" s="1"/>
  <c r="L10" i="11"/>
  <c r="K10" i="11" s="1"/>
  <c r="L9" i="11"/>
  <c r="K9" i="11" s="1"/>
  <c r="L8" i="11"/>
  <c r="K8" i="11" s="1"/>
  <c r="L7" i="11"/>
  <c r="K7" i="11" s="1"/>
  <c r="L5" i="11"/>
  <c r="K5" i="11" s="1"/>
  <c r="L4" i="11"/>
  <c r="K4" i="11" s="1"/>
  <c r="L3" i="11"/>
  <c r="K3" i="11" s="1"/>
  <c r="M6" i="9"/>
  <c r="M25" i="9"/>
  <c r="M30" i="9"/>
  <c r="N31" i="9"/>
  <c r="M31" i="9" s="1"/>
  <c r="N30" i="9"/>
  <c r="N29" i="9"/>
  <c r="M29" i="9" s="1"/>
  <c r="N28" i="9"/>
  <c r="M28" i="9" s="1"/>
  <c r="N27" i="9"/>
  <c r="M27" i="9" s="1"/>
  <c r="N26" i="9"/>
  <c r="M26" i="9" s="1"/>
  <c r="N25" i="9"/>
  <c r="N24" i="9"/>
  <c r="M24" i="9" s="1"/>
  <c r="N23" i="9"/>
  <c r="M23" i="9" s="1"/>
  <c r="N22" i="9"/>
  <c r="M22" i="9" s="1"/>
  <c r="N21" i="9"/>
  <c r="M21" i="9" s="1"/>
  <c r="N20" i="9"/>
  <c r="M20" i="9" s="1"/>
  <c r="N19" i="9"/>
  <c r="M19" i="9" s="1"/>
  <c r="N18" i="9"/>
  <c r="M18" i="9" s="1"/>
  <c r="N17" i="9"/>
  <c r="M17" i="9" s="1"/>
  <c r="N16" i="9"/>
  <c r="M16" i="9" s="1"/>
  <c r="N15" i="9"/>
  <c r="M15" i="9" s="1"/>
  <c r="N14" i="9"/>
  <c r="M14" i="9" s="1"/>
  <c r="N13" i="9"/>
  <c r="M13" i="9" s="1"/>
  <c r="N12" i="9"/>
  <c r="M12" i="9" s="1"/>
  <c r="N11" i="9"/>
  <c r="M11" i="9" s="1"/>
  <c r="N10" i="9"/>
  <c r="M10" i="9" s="1"/>
  <c r="N9" i="9"/>
  <c r="M9" i="9" s="1"/>
  <c r="N7" i="9"/>
  <c r="M7" i="9" s="1"/>
  <c r="N8" i="9"/>
  <c r="M8" i="9" s="1"/>
  <c r="N5" i="9"/>
  <c r="M5" i="9" s="1"/>
  <c r="N2" i="9"/>
  <c r="M2" i="9" s="1"/>
  <c r="M4" i="9"/>
  <c r="N3" i="9"/>
  <c r="M3" i="9" s="1"/>
  <c r="C5" i="17"/>
  <c r="L2" i="9" l="1"/>
  <c r="K2" i="9" s="1"/>
  <c r="L3" i="9"/>
  <c r="K3" i="9" s="1"/>
  <c r="L4" i="9"/>
  <c r="K4" i="9" s="1"/>
  <c r="L5" i="9"/>
  <c r="K5" i="9" s="1"/>
  <c r="L7" i="9"/>
  <c r="K7" i="9" s="1"/>
  <c r="L8" i="9"/>
  <c r="K8" i="9" s="1"/>
  <c r="L9" i="9"/>
  <c r="K9" i="9" s="1"/>
  <c r="L10" i="9"/>
  <c r="K10" i="9" s="1"/>
  <c r="L11" i="9"/>
  <c r="K11" i="9" s="1"/>
  <c r="L12" i="9"/>
  <c r="K12" i="9" s="1"/>
  <c r="L13" i="9"/>
  <c r="K13" i="9" s="1"/>
  <c r="L14" i="9"/>
  <c r="K14" i="9" s="1"/>
  <c r="L15" i="9"/>
  <c r="K15" i="9" s="1"/>
  <c r="L16" i="9"/>
  <c r="K16" i="9" s="1"/>
  <c r="L17" i="9"/>
  <c r="K17" i="9" s="1"/>
  <c r="L18" i="9"/>
  <c r="K18" i="9" s="1"/>
  <c r="L19" i="9"/>
  <c r="K19" i="9" s="1"/>
  <c r="L20" i="9"/>
  <c r="K20" i="9" s="1"/>
  <c r="L21" i="9"/>
  <c r="K21" i="9" s="1"/>
  <c r="L22" i="9"/>
  <c r="K22" i="9" s="1"/>
  <c r="L23" i="9"/>
  <c r="K23" i="9" s="1"/>
  <c r="L24" i="9"/>
  <c r="K24" i="9" s="1"/>
  <c r="L25" i="9"/>
  <c r="K25" i="9" s="1"/>
  <c r="L26" i="9"/>
  <c r="K26" i="9" s="1"/>
  <c r="L27" i="9"/>
  <c r="K27" i="9" s="1"/>
  <c r="L28" i="9"/>
  <c r="K28" i="9" s="1"/>
  <c r="L29" i="9"/>
  <c r="K29" i="9" s="1"/>
  <c r="L30" i="9"/>
  <c r="K30" i="9" s="1"/>
  <c r="L31" i="9"/>
  <c r="K31" i="9" s="1"/>
  <c r="H29" i="22" l="1"/>
  <c r="O29" i="22"/>
  <c r="I18" i="22"/>
  <c r="O18" i="22"/>
  <c r="Q18" i="22" s="1"/>
  <c r="S18" i="22" s="1"/>
  <c r="N18" i="22"/>
  <c r="P18" i="22" s="1"/>
  <c r="H28" i="22"/>
  <c r="O25" i="22"/>
  <c r="H25" i="22"/>
  <c r="P25" i="22" s="1"/>
  <c r="H26" i="22"/>
  <c r="H23" i="22"/>
  <c r="H30" i="22"/>
  <c r="H22" i="22"/>
  <c r="H20" i="22"/>
  <c r="H19" i="22"/>
  <c r="H17" i="22"/>
  <c r="H16" i="22"/>
  <c r="H15" i="22"/>
  <c r="H14" i="22"/>
  <c r="H13" i="22"/>
  <c r="Q29" i="22" l="1"/>
  <c r="S29" i="22" s="1"/>
  <c r="Q25" i="22"/>
  <c r="S25" i="22" s="1"/>
  <c r="P29" i="22"/>
  <c r="P28" i="22"/>
  <c r="H12" i="22"/>
  <c r="H10" i="22"/>
  <c r="H8" i="22"/>
  <c r="H5" i="22" l="1"/>
  <c r="H4" i="22"/>
  <c r="H3" i="22"/>
  <c r="H3" i="11" l="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5" i="11"/>
  <c r="I25" i="11"/>
  <c r="H26" i="11"/>
  <c r="I26" i="11"/>
  <c r="H27" i="11"/>
  <c r="I27" i="11"/>
  <c r="H28" i="11"/>
  <c r="I28" i="11"/>
  <c r="H30" i="11"/>
  <c r="I30" i="11"/>
  <c r="H31" i="11"/>
  <c r="I31" i="11"/>
  <c r="H3" i="9" l="1"/>
  <c r="I3" i="9"/>
  <c r="H4" i="9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I2" i="9" l="1"/>
  <c r="H2" i="9"/>
  <c r="N29" i="27" l="1"/>
  <c r="Q10" i="27"/>
  <c r="Q11" i="27"/>
  <c r="Q12" i="27"/>
  <c r="Q13" i="27"/>
  <c r="Q14" i="27"/>
  <c r="Q15" i="27"/>
  <c r="Q16" i="27"/>
  <c r="Q17" i="27"/>
  <c r="Q19" i="27"/>
  <c r="Q20" i="27"/>
  <c r="Q21" i="27"/>
  <c r="Q22" i="27"/>
  <c r="Q30" i="27"/>
  <c r="Q23" i="27"/>
  <c r="Q24" i="27"/>
  <c r="Q26" i="27"/>
  <c r="Q25" i="27"/>
  <c r="Q27" i="27"/>
  <c r="Q28" i="27"/>
  <c r="Q29" i="27"/>
  <c r="Q31" i="27"/>
  <c r="N18" i="27" l="1"/>
  <c r="Q18" i="27" s="1"/>
  <c r="Q2" i="27"/>
  <c r="Q5" i="27"/>
  <c r="Q6" i="27"/>
  <c r="Q9" i="27"/>
  <c r="O8" i="27"/>
  <c r="Q7" i="27" l="1"/>
  <c r="Q8" i="27"/>
  <c r="Q4" i="27"/>
  <c r="Q3" i="27"/>
  <c r="P8" i="27" l="1"/>
  <c r="O28" i="22" l="1"/>
  <c r="Q28" i="22" s="1"/>
  <c r="S28" i="22" s="1"/>
  <c r="I24" i="11" l="1"/>
  <c r="H24" i="11"/>
  <c r="I2" i="11"/>
  <c r="H2" i="11"/>
  <c r="H29" i="11"/>
  <c r="I29" i="11"/>
  <c r="H10" i="11"/>
  <c r="I10" i="11"/>
  <c r="O16" i="27"/>
  <c r="P16" i="27" s="1"/>
  <c r="O5" i="22" l="1"/>
  <c r="P31" i="22" l="1"/>
  <c r="O31" i="22"/>
  <c r="P27" i="22"/>
  <c r="O27" i="22"/>
  <c r="P26" i="22"/>
  <c r="O26" i="22"/>
  <c r="Q26" i="22" s="1"/>
  <c r="P24" i="22"/>
  <c r="O24" i="22"/>
  <c r="P23" i="22"/>
  <c r="O23" i="22"/>
  <c r="P30" i="22"/>
  <c r="O30" i="22"/>
  <c r="Q30" i="22" s="1"/>
  <c r="S30" i="22" s="1"/>
  <c r="P22" i="22"/>
  <c r="O22" i="22"/>
  <c r="Q22" i="22" s="1"/>
  <c r="S22" i="22" s="1"/>
  <c r="P21" i="22"/>
  <c r="O21" i="22"/>
  <c r="Q21" i="22" s="1"/>
  <c r="S21" i="22" s="1"/>
  <c r="P20" i="22"/>
  <c r="O20" i="22"/>
  <c r="Q20" i="22" s="1"/>
  <c r="S20" i="22" s="1"/>
  <c r="P19" i="22"/>
  <c r="O19" i="22"/>
  <c r="Q19" i="22" s="1"/>
  <c r="S19" i="22" s="1"/>
  <c r="P17" i="22"/>
  <c r="O17" i="22"/>
  <c r="Q17" i="22" s="1"/>
  <c r="O16" i="22"/>
  <c r="Q16" i="22" s="1"/>
  <c r="S16" i="22" s="1"/>
  <c r="P15" i="22"/>
  <c r="O15" i="22"/>
  <c r="Q15" i="22" s="1"/>
  <c r="S15" i="22" s="1"/>
  <c r="P14" i="22"/>
  <c r="O14" i="22"/>
  <c r="Q14" i="22" s="1"/>
  <c r="S14" i="22" s="1"/>
  <c r="O13" i="22"/>
  <c r="Q13" i="22" s="1"/>
  <c r="P13" i="22"/>
  <c r="P12" i="22"/>
  <c r="O12" i="22"/>
  <c r="Q12" i="22" s="1"/>
  <c r="S12" i="22" s="1"/>
  <c r="P11" i="22"/>
  <c r="O11" i="22"/>
  <c r="Q11" i="22" s="1"/>
  <c r="S11" i="22" s="1"/>
  <c r="P10" i="22"/>
  <c r="O10" i="22"/>
  <c r="Q10" i="22" s="1"/>
  <c r="S10" i="22" s="1"/>
  <c r="P9" i="22"/>
  <c r="O9" i="22"/>
  <c r="Q9" i="22" s="1"/>
  <c r="S9" i="22" s="1"/>
  <c r="P8" i="22"/>
  <c r="O8" i="22"/>
  <c r="Q8" i="22" s="1"/>
  <c r="S8" i="22" s="1"/>
  <c r="P7" i="22"/>
  <c r="O7" i="22"/>
  <c r="Q7" i="22" s="1"/>
  <c r="S7" i="22" s="1"/>
  <c r="P6" i="22"/>
  <c r="O6" i="22"/>
  <c r="Q6" i="22" s="1"/>
  <c r="S6" i="22" s="1"/>
  <c r="Q5" i="22"/>
  <c r="S5" i="22" s="1"/>
  <c r="P5" i="22"/>
  <c r="P4" i="22"/>
  <c r="O4" i="22"/>
  <c r="Q4" i="22" s="1"/>
  <c r="S4" i="22" s="1"/>
  <c r="P3" i="22"/>
  <c r="O3" i="22"/>
  <c r="Q3" i="22" s="1"/>
  <c r="P2" i="22"/>
  <c r="O2" i="22"/>
  <c r="Q2" i="22" s="1"/>
  <c r="S2" i="22" s="1"/>
  <c r="Q23" i="22" l="1"/>
  <c r="S23" i="22" s="1"/>
  <c r="Q31" i="22"/>
  <c r="Q24" i="22"/>
  <c r="S24" i="22" s="1"/>
  <c r="Q27" i="22"/>
  <c r="S27" i="22" s="1"/>
  <c r="S26" i="22"/>
  <c r="P16" i="22"/>
  <c r="S31" i="22" l="1"/>
  <c r="O7" i="27"/>
  <c r="P7" i="27" s="1"/>
  <c r="O15" i="27" l="1"/>
  <c r="P15" i="27" s="1"/>
  <c r="O17" i="27"/>
  <c r="P17" i="27" s="1"/>
  <c r="O19" i="27"/>
  <c r="P19" i="27" s="1"/>
  <c r="O20" i="27"/>
  <c r="P20" i="27" s="1"/>
  <c r="O21" i="27"/>
  <c r="P21" i="27" s="1"/>
  <c r="O22" i="27"/>
  <c r="P22" i="27" s="1"/>
  <c r="O30" i="27"/>
  <c r="P30" i="27" s="1"/>
  <c r="O23" i="27"/>
  <c r="P23" i="27" s="1"/>
  <c r="O24" i="27"/>
  <c r="P24" i="27" s="1"/>
  <c r="O26" i="27"/>
  <c r="P26" i="27" s="1"/>
  <c r="O25" i="27"/>
  <c r="P25" i="27" s="1"/>
  <c r="O27" i="27"/>
  <c r="P27" i="27" s="1"/>
  <c r="O28" i="27"/>
  <c r="P28" i="27" s="1"/>
  <c r="O18" i="27"/>
  <c r="P18" i="27" s="1"/>
  <c r="O29" i="27"/>
  <c r="P29" i="27" s="1"/>
  <c r="O31" i="27"/>
  <c r="P31" i="27" s="1"/>
  <c r="O2" i="27" l="1"/>
  <c r="P2" i="27" s="1"/>
  <c r="O3" i="27"/>
  <c r="P3" i="27" s="1"/>
  <c r="O4" i="27"/>
  <c r="P4" i="27" s="1"/>
  <c r="O5" i="27"/>
  <c r="P5" i="27" s="1"/>
  <c r="O6" i="27"/>
  <c r="P6" i="27" s="1"/>
  <c r="O9" i="27"/>
  <c r="P9" i="27" s="1"/>
  <c r="O10" i="27"/>
  <c r="P10" i="27" s="1"/>
  <c r="O11" i="27"/>
  <c r="P11" i="27" s="1"/>
  <c r="O12" i="27"/>
  <c r="P12" i="27" s="1"/>
  <c r="O13" i="27"/>
  <c r="P13" i="27" s="1"/>
  <c r="O14" i="27"/>
  <c r="P14" i="27" s="1"/>
</calcChain>
</file>

<file path=xl/sharedStrings.xml><?xml version="1.0" encoding="utf-8"?>
<sst xmlns="http://schemas.openxmlformats.org/spreadsheetml/2006/main" count="661" uniqueCount="67">
  <si>
    <t>Sıra</t>
  </si>
  <si>
    <t>AccessBank QSC</t>
  </si>
  <si>
    <t>AFB Bank ASC</t>
  </si>
  <si>
    <t>AGBank ASC</t>
  </si>
  <si>
    <t>Amrahbank ASC</t>
  </si>
  <si>
    <t>AtaBank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</si>
  <si>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</si>
  <si>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</si>
  <si>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</si>
  <si>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</si>
  <si>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</si>
  <si>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</si>
  <si>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</si>
  <si>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</si>
  <si>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</si>
  <si>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</si>
  <si>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</si>
  <si>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NBCBank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</si>
  <si>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</si>
  <si>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</si>
  <si>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</si>
  <si>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</si>
  <si>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</si>
  <si>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</si>
  <si>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</si>
  <si>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</si>
  <si>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</si>
  <si>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</si>
  <si>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</si>
  <si>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</si>
  <si>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</si>
  <si>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</si>
  <si>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</si>
  <si>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</si>
  <si>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</si>
  <si>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</si>
  <si>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</si>
  <si>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</si>
  <si>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Ziraat Bank Azərbaycan ASC</t>
  </si>
  <si>
    <t>Aktivlər üzrə mümkün zərərin 
ödənilməsi üçün ehtiyat ayırmaları 
(mln. manat)</t>
  </si>
  <si>
    <t>Xalis kredit</t>
  </si>
  <si>
    <t>=</t>
  </si>
  <si>
    <t>Mənfəət vergisi</t>
  </si>
  <si>
    <t>XƏM düstur</t>
  </si>
  <si>
    <t>xalis kreditlər</t>
  </si>
  <si>
    <t>Qeyri-faiz gəlirləri 
(mln. manat)</t>
  </si>
  <si>
    <t>Aktivlər üzrə mümkün zərərin ödənilməsi üçün ehtiyat ayırmaları 
(mln. manat)</t>
  </si>
  <si>
    <t>Premium Bank ASC</t>
  </si>
  <si>
    <t>NBCBank ASC*</t>
  </si>
  <si>
    <t>Bank of Baku ASC</t>
  </si>
  <si>
    <t>Bank of Baku ASC</t>
  </si>
  <si>
    <t>Faizlər üzrə yaradılmış ehtiyatlar</t>
  </si>
  <si>
    <t>Yoxlama 3</t>
  </si>
  <si>
    <t>Yoxlama 2</t>
  </si>
  <si>
    <t>Yoxlama 1</t>
  </si>
  <si>
    <t>xəm Yoxlama</t>
  </si>
  <si>
    <t>XM yoxlama</t>
  </si>
  <si>
    <t>IIIR/2019</t>
  </si>
  <si>
    <t>m/y - məlumat yoxdur</t>
  </si>
  <si>
    <t>Yelo Bank ASC</t>
  </si>
  <si>
    <t>m/y</t>
  </si>
  <si>
    <t>IVR/2019</t>
  </si>
  <si>
    <t>IVR/2019
Nisbi dinamika/Rüblük</t>
  </si>
  <si>
    <t xml:space="preserve">IVR/2019
Mütləq dinamika/Rüblük </t>
  </si>
  <si>
    <t>Mütləq dinamika</t>
  </si>
  <si>
    <t>Rüblük Nisbi Dinamika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</si>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</sst>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0.0%"/>
    <numFmt numFmtId="167" formatCode="0.000000"/>
    <numFmt numFmtId="168" formatCode="0.000E+00"/>
    <numFmt numFmtId="169" formatCode="_-[$₼-42C]\ * #,##0.00_-;\-[$₼-42C]\ * #,##0.00_-;_-[$₼-42C]\ * &quot;-&quot;??_-;_-@_-"/>
    <numFmt numFmtId="170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9" fillId="0" borderId="0"/>
  </cellStyleXfs>
  <cellXfs count="97">
    <xf numFmtId="0" fontId="0" fillId="0" borderId="0" xfId="0"/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Font="1" applyFill="1"/>
    <xf numFmtId="165" fontId="0" fillId="0" borderId="0" xfId="0" applyNumberFormat="1" applyFill="1"/>
    <xf numFmtId="0" fontId="1" fillId="0" borderId="1" xfId="0" applyFont="1" applyBorder="1"/>
    <xf numFmtId="0" fontId="3" fillId="3" borderId="0" xfId="0" applyFont="1" applyFill="1" applyBorder="1"/>
    <xf numFmtId="166" fontId="0" fillId="0" borderId="0" xfId="1" applyNumberFormat="1" applyFont="1"/>
    <xf numFmtId="9" fontId="0" fillId="0" borderId="0" xfId="1" applyFont="1"/>
    <xf numFmtId="165" fontId="0" fillId="4" borderId="0" xfId="0" applyNumberFormat="1" applyFill="1"/>
    <xf numFmtId="165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4" fontId="0" fillId="0" borderId="0" xfId="2" applyNumberFormat="1" applyFont="1"/>
    <xf numFmtId="165" fontId="4" fillId="0" borderId="0" xfId="0" applyNumberFormat="1" applyFont="1"/>
    <xf numFmtId="0" fontId="5" fillId="0" borderId="1" xfId="0" applyFont="1" applyBorder="1"/>
    <xf numFmtId="0" fontId="0" fillId="0" borderId="0" xfId="0" applyFill="1"/>
    <xf numFmtId="0" fontId="3" fillId="3" borderId="0" xfId="0" applyFont="1" applyFill="1" applyBorder="1" applyAlignment="1">
      <alignment vertical="center"/>
    </xf>
    <xf numFmtId="165" fontId="0" fillId="5" borderId="0" xfId="0" applyNumberFormat="1" applyFill="1"/>
    <xf numFmtId="0" fontId="7" fillId="0" borderId="0" xfId="0" applyFont="1" applyFill="1"/>
    <xf numFmtId="167" fontId="0" fillId="4" borderId="0" xfId="0" applyNumberFormat="1" applyFill="1"/>
    <xf numFmtId="167" fontId="0" fillId="0" borderId="0" xfId="0" applyNumberFormat="1"/>
    <xf numFmtId="0" fontId="3" fillId="3" borderId="0" xfId="0" applyFont="1" applyFill="1" applyBorder="1" applyAlignment="1">
      <alignment wrapText="1"/>
    </xf>
    <xf numFmtId="168" fontId="0" fillId="0" borderId="0" xfId="0" applyNumberFormat="1"/>
    <xf numFmtId="169" fontId="0" fillId="0" borderId="0" xfId="0" applyNumberFormat="1"/>
    <xf numFmtId="0" fontId="7" fillId="2" borderId="0" xfId="0" applyFont="1" applyFill="1"/>
    <xf numFmtId="165" fontId="0" fillId="0" borderId="2" xfId="0" applyNumberFormat="1" applyFill="1" applyBorder="1"/>
    <xf numFmtId="165" fontId="0" fillId="0" borderId="3" xfId="0" applyNumberFormat="1" applyFill="1" applyBorder="1"/>
    <xf numFmtId="165" fontId="0" fillId="0" borderId="3" xfId="0" applyNumberFormat="1" applyBorder="1"/>
    <xf numFmtId="165" fontId="0" fillId="0" borderId="4" xfId="0" applyNumberFormat="1" applyFill="1" applyBorder="1"/>
    <xf numFmtId="165" fontId="0" fillId="2" borderId="2" xfId="0" applyNumberFormat="1" applyFill="1" applyBorder="1"/>
    <xf numFmtId="0" fontId="1" fillId="0" borderId="3" xfId="0" applyFont="1" applyFill="1" applyBorder="1"/>
    <xf numFmtId="165" fontId="0" fillId="2" borderId="3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2" borderId="3" xfId="0" applyNumberFormat="1" applyFill="1" applyBorder="1"/>
    <xf numFmtId="2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/>
    <xf numFmtId="165" fontId="8" fillId="2" borderId="3" xfId="0" applyNumberFormat="1" applyFont="1" applyFill="1" applyBorder="1"/>
    <xf numFmtId="165" fontId="0" fillId="2" borderId="4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2" borderId="5" xfId="0" applyNumberFormat="1" applyFill="1" applyBorder="1"/>
    <xf numFmtId="165" fontId="0" fillId="2" borderId="6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 vertical="top"/>
    </xf>
    <xf numFmtId="165" fontId="0" fillId="2" borderId="6" xfId="0" applyNumberFormat="1" applyFill="1" applyBorder="1"/>
    <xf numFmtId="2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165" fontId="0" fillId="0" borderId="6" xfId="0" applyNumberFormat="1" applyFill="1" applyBorder="1"/>
    <xf numFmtId="165" fontId="0" fillId="0" borderId="6" xfId="0" applyNumberFormat="1" applyBorder="1"/>
    <xf numFmtId="165" fontId="0" fillId="0" borderId="7" xfId="0" applyNumberFormat="1" applyFill="1" applyBorder="1"/>
    <xf numFmtId="165" fontId="8" fillId="0" borderId="3" xfId="0" applyNumberFormat="1" applyFont="1" applyFill="1" applyBorder="1"/>
    <xf numFmtId="164" fontId="0" fillId="0" borderId="0" xfId="2" applyFont="1"/>
    <xf numFmtId="165" fontId="8" fillId="2" borderId="3" xfId="0" applyNumberFormat="1" applyFont="1" applyFill="1" applyBorder="1" applyAlignment="1">
      <alignment horizontal="right"/>
    </xf>
    <xf numFmtId="165" fontId="0" fillId="6" borderId="3" xfId="0" applyNumberFormat="1" applyFill="1" applyBorder="1"/>
    <xf numFmtId="0" fontId="0" fillId="6" borderId="0" xfId="0" applyFill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0" xfId="0" applyFill="1"/>
    <xf numFmtId="0" fontId="1" fillId="2" borderId="3" xfId="0" applyFont="1" applyFill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0" fillId="0" borderId="7" xfId="0" applyNumberFormat="1" applyBorder="1"/>
    <xf numFmtId="165" fontId="0" fillId="4" borderId="0" xfId="0" applyNumberFormat="1" applyFill="1" applyBorder="1"/>
    <xf numFmtId="165" fontId="0" fillId="6" borderId="2" xfId="0" applyNumberFormat="1" applyFill="1" applyBorder="1"/>
    <xf numFmtId="165" fontId="0" fillId="0" borderId="2" xfId="0" applyNumberFormat="1" applyBorder="1"/>
    <xf numFmtId="165" fontId="0" fillId="0" borderId="5" xfId="0" applyNumberFormat="1" applyBorder="1"/>
    <xf numFmtId="2" fontId="0" fillId="0" borderId="3" xfId="0" applyNumberFormat="1" applyFill="1" applyBorder="1"/>
    <xf numFmtId="170" fontId="0" fillId="0" borderId="3" xfId="0" applyNumberFormat="1" applyFill="1" applyBorder="1"/>
    <xf numFmtId="170" fontId="0" fillId="0" borderId="6" xfId="0" applyNumberFormat="1" applyFill="1" applyBorder="1"/>
    <xf numFmtId="165" fontId="0" fillId="0" borderId="8" xfId="0" applyNumberFormat="1" applyFont="1" applyBorder="1"/>
    <xf numFmtId="165" fontId="8" fillId="0" borderId="3" xfId="0" applyNumberFormat="1" applyFont="1" applyBorder="1"/>
    <xf numFmtId="165" fontId="0" fillId="0" borderId="3" xfId="0" applyNumberFormat="1" applyFont="1" applyBorder="1"/>
    <xf numFmtId="165" fontId="0" fillId="2" borderId="3" xfId="0" applyNumberFormat="1" applyFont="1" applyFill="1" applyBorder="1"/>
    <xf numFmtId="165" fontId="0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0" fontId="11" fillId="0" borderId="0" xfId="0" applyFont="1" applyBorder="1"/>
    <xf numFmtId="165" fontId="12" fillId="0" borderId="0" xfId="0" applyNumberFormat="1" applyFont="1" applyFill="1" applyBorder="1"/>
    <xf numFmtId="0" fontId="7" fillId="2" borderId="3" xfId="0" applyFont="1" applyFill="1" applyBorder="1"/>
    <xf numFmtId="0" fontId="1" fillId="0" borderId="0" xfId="0" applyFont="1" applyFill="1" applyBorder="1"/>
    <xf numFmtId="10" fontId="0" fillId="0" borderId="0" xfId="0" applyNumberFormat="1"/>
    <xf numFmtId="1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6" fontId="10" fillId="0" borderId="0" xfId="1" applyNumberFormat="1" applyFont="1" applyAlignment="1">
      <alignment horizontal="right"/>
    </xf>
    <xf numFmtId="4" fontId="10" fillId="0" borderId="0" xfId="2" applyNumberFormat="1" applyFont="1" applyAlignment="1">
      <alignment horizontal="right"/>
    </xf>
    <xf numFmtId="165" fontId="0" fillId="0" borderId="5" xfId="0" applyNumberFormat="1" applyFill="1" applyBorder="1"/>
    <xf numFmtId="165" fontId="10" fillId="2" borderId="7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2" borderId="8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">
    <cellStyle name="Normal 2" xfId="4"/>
    <cellStyle name="Обычный" xfId="0" builtinId="0"/>
    <cellStyle name="Обычный 2" xfId="3"/>
    <cellStyle name="Процентный" xfId="1" builtinId="5"/>
    <cellStyle name="Финансовый" xfId="2" builtinId="3"/>
  </cellStyles>
  <dxfs count="124">
    <dxf>
      <numFmt numFmtId="165" formatCode="0.0"/>
      <border diagonalUp="0" diagonalDown="0" outline="0">
        <left/>
        <right/>
        <top/>
        <bottom/>
      </border>
    </dxf>
    <dxf>
      <numFmt numFmtId="165" formatCode="0.0"/>
      <border diagonalUp="0" diagonalDown="0" outline="0">
        <left/>
        <right/>
        <top/>
        <bottom/>
      </border>
    </dxf>
    <dxf>
      <numFmt numFmtId="165" formatCode="0.0"/>
      <border diagonalUp="0" diagonalDown="0" outline="0">
        <left/>
        <right/>
        <top/>
        <bottom/>
      </border>
    </dxf>
    <dxf>
      <numFmt numFmtId="165" formatCode="0.0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numFmt numFmtId="165" formatCode="0.0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numFmt numFmtId="165" formatCode="0.0"/>
      <border diagonalUp="0" diagonalDown="0" outline="0">
        <left/>
        <right/>
        <top/>
        <bottom/>
      </border>
    </dxf>
    <dxf>
      <numFmt numFmtId="165" formatCode="0.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numFmt numFmtId="165" formatCode="0.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4" formatCode="0.00%"/>
    </dxf>
    <dxf>
      <numFmt numFmtId="165" formatCode="0.0"/>
    </dxf>
    <dxf>
      <numFmt numFmtId="166" formatCode="0.0%"/>
    </dxf>
    <dxf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25723" displayName="Table25723" ref="A1:S32" totalsRowCount="1">
  <autoFilter ref="A1:S31"/>
  <sortState ref="A2:S31">
    <sortCondition ref="B1:B31"/>
  </sortState>
  <tableColumns count="19">
    <tableColumn id="1" name="Sıra" dataDxfId="123" totalsRowDxfId="18"/>
    <tableColumn id="2" name="Banklar" dataDxfId="122" totalsRowDxfId="17"/>
    <tableColumn id="3" name="Aktivlər _x000a_(mln. manat)" dataDxfId="121" totalsRowDxfId="16"/>
    <tableColumn id="4" name="Cəmi Kreditlər _x000a_(mln. manat) " dataDxfId="120" totalsRowDxfId="15"/>
    <tableColumn id="5" name="Depozit Portfeli _x000a_(mln. manat)" dataDxfId="119" totalsRowDxfId="14"/>
    <tableColumn id="6" name="Balans Kapitalı _x000a_(mln. manat)" dataDxfId="118" totalsRowDxfId="13"/>
    <tableColumn id="7" name="Xalis Mənfəət_x000a_ (mln. manat)" dataDxfId="117" totalsRowDxfId="12"/>
    <tableColumn id="8" name="Xalis Əməliyyat Mənfəəti _x000a_(mln. manat)" dataDxfId="116" totalsRowDxfId="11"/>
    <tableColumn id="9" name="Faiz gəlirləri_x000a_ (mln. manat)" dataDxfId="115" totalsRowDxfId="10"/>
    <tableColumn id="10" name="Faiz xərcləri_x000a_ (mln. manat)" dataDxfId="114" totalsRowDxfId="9"/>
    <tableColumn id="11" name="Qeyri-faiz gəlirləri _x000a_(mln. manat)" dataDxfId="113" totalsRowDxfId="8"/>
    <tableColumn id="12" name="Qeyri-faiz xərcləri _x000a_(mln. manat)" dataDxfId="112" totalsRowDxfId="7"/>
    <tableColumn id="13" name="Aktivlər üzrə mümkün zərərin _x000a_ödənilməsi üçün ehtiyat ayırmaları _x000a_(mln. manat)" dataDxfId="111" totalsRowDxfId="6"/>
    <tableColumn id="14" name="Mənfəət vergisi" dataDxfId="110" totalsRowDxfId="5"/>
    <tableColumn id="15" name="XƏM düstur" dataDxfId="109" totalsRowDxfId="4">
      <calculatedColumnFormula>Table25723[[#This Row],[Faiz gəlirləri
 (mln. manat)]]+Table25723[[#This Row],[Qeyri-faiz gəlirləri 
(mln. manat)]]-Table25723[[#This Row],[Faiz xərcləri
 (mln. manat)]]-Table25723[[#This Row],[Qeyri-faiz xərcləri 
(mln. manat)]]</calculatedColumnFormula>
    </tableColumn>
    <tableColumn id="16" name="Yoxlama 1" dataDxfId="108" totalsRowDxfId="3">
      <calculatedColumnFormula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calculatedColumnFormula>
    </tableColumn>
    <tableColumn id="17" name="Yoxlama 2" dataDxfId="107" totalsRowDxfId="2">
      <calculatedColumnFormula>Table25723[[#This Row],[Xalis Əməliyyat Mənfəəti 
(mln. manat)]]-Table25723[[#This Row],[XƏM düstur]]</calculatedColumnFormula>
    </tableColumn>
    <tableColumn id="18" name="Faizlər üzrə yaradılmış ehtiyatlar" dataDxfId="106" totalsRowDxfId="1"/>
    <tableColumn id="19" name="Yoxlama 3" dataDxfId="105" totalsRowDxfId="0">
      <calculatedColumnFormula>Table25723[[#This Row],[Yoxlama 2]]-Table25723[[#This Row],[Faizlər üzrə yaradılmış ehtiyatlar]]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3" name="Table41113141516181924" displayName="Table41113141516181924" ref="A1:D31" totalsRowShown="0">
  <autoFilter ref="A1:D31"/>
  <sortState ref="A2:D31">
    <sortCondition descending="1" ref="C1:C31"/>
  </sortState>
  <tableColumns count="4">
    <tableColumn id="1" name="Sıra" dataDxfId="56"/>
    <tableColumn id="2" name="Banklar" dataDxfId="55"/>
    <tableColumn id="7" name="IVR/2019" dataDxfId="54"/>
    <tableColumn id="4" name="IIIR/2019" dataDxfId="53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8" name="Table28" displayName="Table28" ref="A1:D31" totalsRowShown="0" headerRowDxfId="52" tableBorderDxfId="51">
  <autoFilter ref="A1:D31"/>
  <sortState ref="A2:D31">
    <sortCondition descending="1" ref="C1:C31"/>
  </sortState>
  <tableColumns count="4">
    <tableColumn id="1" name="Sıra" dataDxfId="50"/>
    <tableColumn id="2" name="Banklar" dataDxfId="49"/>
    <tableColumn id="5" name="IVR/2019_x000a_Nisbi dinamika/Rüblük" dataDxfId="48"/>
    <tableColumn id="6" name="IVR/2019_x000a_Mütləq dinamika/Rüblük " dataDxfId="47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22" name="Table41113141516181923" displayName="Table41113141516181923" ref="A1:D31" totalsRowShown="0">
  <autoFilter ref="A1:D31"/>
  <sortState ref="A2:D31">
    <sortCondition descending="1" ref="C1:C31"/>
  </sortState>
  <tableColumns count="4">
    <tableColumn id="1" name="Sıra" dataDxfId="46"/>
    <tableColumn id="2" name="Banklar" dataDxfId="45"/>
    <tableColumn id="3" name="IVR/2019" dataDxfId="44"/>
    <tableColumn id="7" name="IIIR/2019" dataDxfId="43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1" name="Table41113141516181922" displayName="Table41113141516181922" ref="A1:D31" totalsRowShown="0">
  <autoFilter ref="A1:D31"/>
  <sortState ref="A2:D31">
    <sortCondition descending="1" ref="C1:C31"/>
  </sortState>
  <tableColumns count="4">
    <tableColumn id="1" name="Sıra" dataDxfId="42"/>
    <tableColumn id="2" name="Banklar" dataDxfId="41"/>
    <tableColumn id="7" name="IVR/2019" dataDxfId="40"/>
    <tableColumn id="5" name="IIIR/2019" dataDxfId="39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20" name="Table41113141516181921" displayName="Table41113141516181921" ref="A1:D31" totalsRowShown="0">
  <autoFilter ref="A1:D31"/>
  <sortState ref="A2:D31">
    <sortCondition descending="1" ref="C1:C31"/>
  </sortState>
  <tableColumns count="4">
    <tableColumn id="1" name="Sıra" dataDxfId="38"/>
    <tableColumn id="2" name="Banklar" dataDxfId="37"/>
    <tableColumn id="3" name="IVR/2019" dataDxfId="36"/>
    <tableColumn id="7" name="IIIR/2019" dataDxfId="35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8" name="Table41113141516181919" displayName="Table41113141516181919" ref="A1:D31" totalsRowShown="0">
  <autoFilter ref="A1:D31"/>
  <sortState ref="A2:D31">
    <sortCondition descending="1" ref="C1:C31"/>
  </sortState>
  <tableColumns count="4">
    <tableColumn id="1" name="Sıra" dataDxfId="34"/>
    <tableColumn id="2" name="Banklar" dataDxfId="33"/>
    <tableColumn id="7" name="IVR/2019" dataDxfId="32"/>
    <tableColumn id="4" name="IIIR/2019" dataDxfId="31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2" name="Table41113141516181913" displayName="Table41113141516181913" ref="A1:D31" totalsRowShown="0">
  <autoFilter ref="A1:D31"/>
  <sortState ref="A2:D31">
    <sortCondition descending="1" ref="C1:C31"/>
  </sortState>
  <tableColumns count="4">
    <tableColumn id="1" name="Sıra" dataDxfId="30"/>
    <tableColumn id="2" name="Banklar" dataDxfId="29"/>
    <tableColumn id="3" name="IVR/2019" dataDxfId="28"/>
    <tableColumn id="7" name="IIIR/2019" dataDxfId="27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0" name="Table41113141516181911" displayName="Table41113141516181911" ref="A1:D31" totalsRowShown="0">
  <autoFilter ref="A1:D31"/>
  <sortState ref="A2:D31">
    <sortCondition descending="1" ref="C1:C31"/>
  </sortState>
  <tableColumns count="4">
    <tableColumn id="1" name="Sıra" dataDxfId="26"/>
    <tableColumn id="2" name="Banklar" dataDxfId="25"/>
    <tableColumn id="7" name="IVR/2019" dataDxfId="24"/>
    <tableColumn id="4" name="IIIR/2019" dataDxfId="23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id="19" name="Table411131415161819" displayName="Table411131415161819" ref="A1:D31" totalsRowShown="0">
  <autoFilter ref="A1:D31"/>
  <sortState ref="A2:D31">
    <sortCondition descending="1" ref="C1:C31"/>
  </sortState>
  <tableColumns count="4">
    <tableColumn id="1" name="Sıra" dataDxfId="22"/>
    <tableColumn id="2" name="Banklar" dataDxfId="21"/>
    <tableColumn id="7" name="IVR/2019" dataDxfId="20"/>
    <tableColumn id="4" name="IIIR/2019" dataDxfId="19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2572" displayName="Table2572" ref="A1:Q31" totalsRowShown="0">
  <autoFilter ref="A1:Q31"/>
  <sortState ref="A2:Q31">
    <sortCondition ref="B1:B31"/>
  </sortState>
  <tableColumns count="17">
    <tableColumn id="1" name="Sıra" dataDxfId="104"/>
    <tableColumn id="2" name="Banklar" dataDxfId="103"/>
    <tableColumn id="3" name="Aktivlər _x000a_(mln. manat)" dataDxfId="102"/>
    <tableColumn id="4" name="Cəmi Kreditlər _x000a_(mln. manat) " dataDxfId="101"/>
    <tableColumn id="5" name="Depozit Portfeli _x000a_(mln. manat)" dataDxfId="100"/>
    <tableColumn id="6" name="Balans Kapitalı _x000a_(mln. manat)" dataDxfId="99"/>
    <tableColumn id="7" name="Xalis Mənfəət_x000a_ (mln. manat)" dataDxfId="98"/>
    <tableColumn id="8" name="Xalis Əməliyyat Mənfəəti _x000a_(mln. manat)" dataDxfId="97"/>
    <tableColumn id="9" name="Faiz gəlirləri_x000a_ (mln. manat)" dataDxfId="96"/>
    <tableColumn id="10" name="Faiz xərcləri_x000a_ (mln. manat)" dataDxfId="95"/>
    <tableColumn id="11" name="Qeyri-faiz gəlirləri _x000a_(mln. manat)" dataDxfId="94"/>
    <tableColumn id="12" name="Qeyri-faiz xərcləri _x000a_(mln. manat)" dataDxfId="93"/>
    <tableColumn id="13" name="Aktivlər üzrə mümkün zərərin ödənilməsi üçün ehtiyat ayırmaları _x000a_(mln. manat)" dataDxfId="92"/>
    <tableColumn id="14" name="Mənfəət vergisi" dataDxfId="91"/>
    <tableColumn id="15" name="XƏM düstur" dataDxfId="90">
      <calculatedColumnFormula>Table2572[[#This Row],[Faiz gəlirləri
 (mln. manat)]]+Table2572[[#This Row],[Qeyri-faiz gəlirləri 
(mln. manat)]]-Table2572[[#This Row],[Faiz xərcləri
 (mln. manat)]]-Table2572[[#This Row],[Qeyri-faiz xərcləri 
(mln. manat)]]</calculatedColumnFormula>
    </tableColumn>
    <tableColumn id="16" name="xəm Yoxlama">
      <calculatedColumnFormula>Table2572[[#This Row],[XƏM düstur]]-Table2572[[#This Row],[Xalis Əməliyyat Mənfəəti 
(mln. manat)]]</calculatedColumnFormula>
    </tableColumn>
    <tableColumn id="17" name="XM yoxlama">
      <calculatedColumnFormula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2:D32" totalsRowShown="0">
  <autoFilter ref="A2:D32"/>
  <sortState ref="A3:D32">
    <sortCondition descending="1" ref="C2:C32"/>
  </sortState>
  <tableColumns count="4">
    <tableColumn id="1" name="Sıra" dataDxfId="89"/>
    <tableColumn id="2" name="Banklar" dataDxfId="88"/>
    <tableColumn id="3" name="IVR/2019" dataDxfId="87"/>
    <tableColumn id="7" name="IIIR/2019" dataDxfId="8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31" totalsRowShown="0" headerRowDxfId="85" tableBorderDxfId="84">
  <autoFilter ref="A1:D31"/>
  <sortState ref="A2:D31">
    <sortCondition descending="1" ref="C1:C31"/>
  </sortState>
  <tableColumns count="4">
    <tableColumn id="1" name="Sıra" dataDxfId="83"/>
    <tableColumn id="2" name="Banklar" dataDxfId="82"/>
    <tableColumn id="3" name="IVR/2019_x000a_Nisbi dinamika/Rüblük" dataDxfId="81"/>
    <tableColumn id="4" name="IVR/2019_x000a_Mütləq dinamika/Rüblük " dataDxfId="8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31" totalsRowShown="0">
  <autoFilter ref="A1:D31"/>
  <sortState ref="A2:D31">
    <sortCondition descending="1" ref="C1:C31"/>
  </sortState>
  <tableColumns count="4">
    <tableColumn id="1" name="Sıra" dataDxfId="79"/>
    <tableColumn id="2" name="Banklar" dataDxfId="78"/>
    <tableColumn id="3" name="IVR/2019" dataDxfId="77"/>
    <tableColumn id="7" name="IIIR/2019" dataDxfId="7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" name="Таблица3" displayName="Таблица3" ref="K1:M31" totalsRowShown="0">
  <autoFilter ref="K1:M31"/>
  <tableColumns count="3">
    <tableColumn id="1" name="Rüblük Nisbi Dinamika" dataDxfId="75">
      <calculatedColumnFormula>Таблица3[[#This Row],[Mütləq dinamika]]/Table41113141516181927[[#This Row],[IIIR/2019]]</calculatedColumnFormula>
    </tableColumn>
    <tableColumn id="2" name="Mütləq dinamika" dataDxfId="74">
      <calculatedColumnFormula>Table41113141516181927[[#This Row],[IVR/2019]]-Table41113141516181927[[#This Row],[IIIR/2019]]</calculatedColumnFormula>
    </tableColumn>
    <tableColumn id="4" name="Column1" dataDxfId="73">
      <calculatedColumnFormula>N2/Table41113141516181927[[#This Row],[IIIR/2019]]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30" name="Table30" displayName="Table30" ref="A1:D31" totalsRowShown="0" headerRowDxfId="72" tableBorderDxfId="71">
  <autoFilter ref="A1:D31"/>
  <sortState ref="A2:D31">
    <sortCondition descending="1" ref="C1:C31"/>
  </sortState>
  <tableColumns count="4">
    <tableColumn id="1" name="Sıra" dataDxfId="70"/>
    <tableColumn id="2" name="Banklar" dataDxfId="69"/>
    <tableColumn id="3" name="IVR/2019_x000a_Nisbi dinamika/Rüblük" dataDxfId="68"/>
    <tableColumn id="4" name="IVR/2019_x000a_Mütləq dinamika/Rüblük " dataDxfId="6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25" name="Table41113141516181926" displayName="Table41113141516181926" ref="A1:D31" totalsRowShown="0">
  <autoFilter ref="A1:D31"/>
  <sortState ref="A2:D31">
    <sortCondition descending="1" ref="C1:C31"/>
  </sortState>
  <tableColumns count="4">
    <tableColumn id="1" name="Sıra" dataDxfId="66"/>
    <tableColumn id="2" name="Banklar" dataDxfId="65"/>
    <tableColumn id="7" name="IVR/2019" dataDxfId="64"/>
    <tableColumn id="4" name="IIIR/2019" dataDxfId="63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31" name="Table31" displayName="Table31" ref="A1:D31" totalsRowShown="0" headerRowDxfId="62" tableBorderDxfId="61">
  <autoFilter ref="A1:D31"/>
  <sortState ref="A2:D31">
    <sortCondition descending="1" ref="C1:C31"/>
  </sortState>
  <tableColumns count="4">
    <tableColumn id="1" name="Sıra" dataDxfId="60"/>
    <tableColumn id="2" name="Banklar" dataDxfId="59"/>
    <tableColumn id="5" name="IVR/2019_x000a_Nisbi dinamika/Rüblük" dataDxfId="58"/>
    <tableColumn id="6" name="IVR/2019_x000a_Mütləq dinamika/Rüblük " dataDxfId="5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tabSelected="1" zoomScale="70" zoomScaleNormal="70" workbookViewId="0">
      <pane xSplit="2" ySplit="3" topLeftCell="C16" activePane="bottomRight" state="frozen"/>
      <selection activeCell="A2" sqref="A2:M31"/>
      <selection pane="topRight" activeCell="A2" sqref="A2:M31"/>
      <selection pane="bottomLeft" activeCell="A2" sqref="A2:M31"/>
      <selection pane="bottomRight" activeCell="D11" sqref="D11"/>
    </sheetView>
  </sheetViews>
  <sheetFormatPr defaultRowHeight="15" x14ac:dyDescent="0.25"/>
  <cols>
    <col min="2" max="2" width="31.5703125" customWidth="1"/>
    <col min="3" max="3" width="21.7109375" customWidth="1"/>
    <col min="4" max="5" width="17.28515625" customWidth="1"/>
    <col min="6" max="6" width="15.7109375" customWidth="1"/>
    <col min="7" max="7" width="16.5703125" customWidth="1"/>
    <col min="8" max="8" width="17.7109375" customWidth="1"/>
    <col min="9" max="9" width="16.42578125" customWidth="1"/>
    <col min="10" max="10" width="15.42578125" customWidth="1"/>
    <col min="11" max="11" width="20.140625" customWidth="1"/>
    <col min="12" max="12" width="19.5703125" customWidth="1"/>
    <col min="13" max="13" width="34.5703125" customWidth="1"/>
    <col min="14" max="14" width="17.5703125" hidden="1" customWidth="1"/>
    <col min="15" max="15" width="13.85546875" hidden="1" customWidth="1"/>
    <col min="16" max="17" width="12.5703125" hidden="1" customWidth="1"/>
    <col min="18" max="18" width="32.7109375" hidden="1" customWidth="1"/>
    <col min="19" max="19" width="12.5703125" hidden="1" customWidth="1"/>
    <col min="23" max="23" width="10.140625" bestFit="1" customWidth="1"/>
    <col min="24" max="24" width="13.140625" bestFit="1" customWidth="1"/>
  </cols>
  <sheetData>
    <row r="1" spans="1:24" ht="45.75" customHeight="1" x14ac:dyDescent="0.25">
      <c r="A1" s="12" t="s">
        <v>0</v>
      </c>
      <c r="B1" s="12" t="s">
        <v>27</v>
      </c>
      <c r="C1" s="13" t="s">
        <v>28</v>
      </c>
      <c r="D1" s="13" t="s">
        <v>29</v>
      </c>
      <c r="E1" s="13" t="s">
        <v>30</v>
      </c>
      <c r="F1" s="13" t="s">
        <v>31</v>
      </c>
      <c r="G1" s="13" t="s">
        <v>32</v>
      </c>
      <c r="H1" s="13" t="s">
        <v>33</v>
      </c>
      <c r="I1" s="13" t="s">
        <v>34</v>
      </c>
      <c r="J1" s="13" t="s">
        <v>35</v>
      </c>
      <c r="K1" s="13" t="s">
        <v>45</v>
      </c>
      <c r="L1" s="13" t="s">
        <v>36</v>
      </c>
      <c r="M1" s="13" t="s">
        <v>39</v>
      </c>
      <c r="N1" s="14" t="s">
        <v>42</v>
      </c>
      <c r="O1" s="14" t="s">
        <v>43</v>
      </c>
      <c r="P1" s="14" t="s">
        <v>54</v>
      </c>
      <c r="Q1" s="14" t="s">
        <v>53</v>
      </c>
      <c r="R1" t="s">
        <v>51</v>
      </c>
      <c r="S1" t="s">
        <v>52</v>
      </c>
    </row>
    <row r="2" spans="1:24" x14ac:dyDescent="0.25">
      <c r="A2" s="4">
        <v>1</v>
      </c>
      <c r="B2" s="23" t="s">
        <v>1</v>
      </c>
      <c r="C2" s="30">
        <v>897.88599999999997</v>
      </c>
      <c r="D2" s="67">
        <v>536.428</v>
      </c>
      <c r="E2" s="30">
        <v>660.96</v>
      </c>
      <c r="F2" s="30">
        <v>94.340999999999994</v>
      </c>
      <c r="G2" s="68">
        <v>-89.703999999999994</v>
      </c>
      <c r="H2" s="68">
        <v>13.72</v>
      </c>
      <c r="I2" s="68">
        <v>95.887</v>
      </c>
      <c r="J2" s="68">
        <v>47.756</v>
      </c>
      <c r="K2" s="68">
        <v>27.923999999999999</v>
      </c>
      <c r="L2" s="68">
        <v>62.273000000000003</v>
      </c>
      <c r="M2" s="69">
        <v>103.486</v>
      </c>
      <c r="N2" s="15"/>
      <c r="O2" s="10">
        <f>Table25723[[#This Row],[Faiz gəlirləri
 (mln. manat)]]+Table25723[[#This Row],[Qeyri-faiz gəlirləri 
(mln. manat)]]-Table25723[[#This Row],[Faiz xərcləri
 (mln. manat)]]-Table25723[[#This Row],[Qeyri-faiz xərcləri 
(mln. manat)]]</f>
        <v>13.782000000000004</v>
      </c>
      <c r="P2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6.2000000000011823E-2</v>
      </c>
      <c r="Q2" s="15">
        <f>Table25723[[#This Row],[Xalis Əməliyyat Mənfəəti 
(mln. manat)]]-Table25723[[#This Row],[XƏM düstur]]</f>
        <v>-6.2000000000002942E-2</v>
      </c>
      <c r="R2" s="15"/>
      <c r="S2" s="15">
        <f>Table25723[[#This Row],[Yoxlama 2]]-Table25723[[#This Row],[Faizlər üzrə yaradılmış ehtiyatlar]]</f>
        <v>-6.2000000000002942E-2</v>
      </c>
    </row>
    <row r="3" spans="1:24" x14ac:dyDescent="0.25">
      <c r="A3" s="4">
        <v>2</v>
      </c>
      <c r="B3" s="23" t="s">
        <v>2</v>
      </c>
      <c r="C3" s="53">
        <v>574.70678999999996</v>
      </c>
      <c r="D3" s="53">
        <v>356.87</v>
      </c>
      <c r="E3" s="53">
        <v>379.42543999999998</v>
      </c>
      <c r="F3" s="53">
        <v>80.459029999999998</v>
      </c>
      <c r="G3" s="31">
        <v>6.2438900000000004</v>
      </c>
      <c r="H3" s="31">
        <f>Table25723[[#This Row],[Xalis Mənfəət
 (mln. manat)]]+Table25723[[#This Row],[Aktivlər üzrə mümkün zərərin 
ödənilməsi üçün ehtiyat ayırmaları 
(mln. manat)]]</f>
        <v>15.89095</v>
      </c>
      <c r="I3" s="31">
        <v>28.854120000000002</v>
      </c>
      <c r="J3" s="31">
        <v>2.3040699999999998</v>
      </c>
      <c r="K3" s="31">
        <v>11.398999999999999</v>
      </c>
      <c r="L3" s="31">
        <v>20.96415</v>
      </c>
      <c r="M3" s="50">
        <v>9.6470599999999997</v>
      </c>
      <c r="N3" s="15">
        <v>0</v>
      </c>
      <c r="O3" s="10">
        <f>Table25723[[#This Row],[Faiz gəlirləri
 (mln. manat)]]+Table25723[[#This Row],[Qeyri-faiz gəlirləri 
(mln. manat)]]-Table25723[[#This Row],[Faiz xərcləri
 (mln. manat)]]-Table25723[[#This Row],[Qeyri-faiz xərcləri 
(mln. manat)]]</f>
        <v>16.9849</v>
      </c>
      <c r="P3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" s="15">
        <f>Table25723[[#This Row],[Xalis Əməliyyat Mənfəəti 
(mln. manat)]]-Table25723[[#This Row],[XƏM düstur]]</f>
        <v>-1.0939499999999995</v>
      </c>
      <c r="R3" s="15">
        <v>-4.6515599999999999</v>
      </c>
      <c r="S3" s="15"/>
    </row>
    <row r="4" spans="1:24" x14ac:dyDescent="0.25">
      <c r="A4" s="4">
        <v>3</v>
      </c>
      <c r="B4" s="23" t="s">
        <v>3</v>
      </c>
      <c r="C4" s="31">
        <v>454.53071</v>
      </c>
      <c r="D4" s="31">
        <v>222.99796000000001</v>
      </c>
      <c r="E4" s="31">
        <v>208.1661</v>
      </c>
      <c r="F4" s="31">
        <v>49.972490000000001</v>
      </c>
      <c r="G4" s="31">
        <v>-2.1219999999999999</v>
      </c>
      <c r="H4" s="31">
        <f>Table25723[[#This Row],[Faiz gəlirləri
 (mln. manat)]]-Table25723[[#This Row],[Faiz xərcləri
 (mln. manat)]]+Table25723[[#This Row],[Qeyri-faiz gəlirləri 
(mln. manat)]]-Table25723[[#This Row],[Qeyri-faiz xərcləri 
(mln. manat)]]</f>
        <v>-8.2291900000000027</v>
      </c>
      <c r="I4" s="31">
        <v>13.063840000000001</v>
      </c>
      <c r="J4" s="31">
        <v>17.512049999999999</v>
      </c>
      <c r="K4" s="31">
        <v>31.063199999999998</v>
      </c>
      <c r="L4" s="31">
        <v>34.844180000000001</v>
      </c>
      <c r="M4" s="50">
        <v>-6.1068699999999998</v>
      </c>
      <c r="N4" s="15">
        <v>0.43169000000000002</v>
      </c>
      <c r="O4" s="10">
        <f>Table25723[[#This Row],[Faiz gəlirləri
 (mln. manat)]]+Table25723[[#This Row],[Qeyri-faiz gəlirləri 
(mln. manat)]]-Table25723[[#This Row],[Faiz xərcləri
 (mln. manat)]]-Table25723[[#This Row],[Qeyri-faiz xərcləri 
(mln. manat)]]</f>
        <v>-8.2291899999999991</v>
      </c>
      <c r="P4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0.432010000000003</v>
      </c>
      <c r="Q4" s="15">
        <f>Table25723[[#This Row],[Xalis Əməliyyat Mənfəəti 
(mln. manat)]]-Table25723[[#This Row],[XƏM düstur]]</f>
        <v>0</v>
      </c>
      <c r="R4" s="15"/>
      <c r="S4" s="15">
        <f>Table25723[[#This Row],[Yoxlama 2]]-Table25723[[#This Row],[Faizlər üzrə yaradılmış ehtiyatlar]]</f>
        <v>0</v>
      </c>
    </row>
    <row r="5" spans="1:24" x14ac:dyDescent="0.25">
      <c r="A5" s="4">
        <v>4</v>
      </c>
      <c r="B5" s="23" t="s">
        <v>4</v>
      </c>
      <c r="C5" s="31">
        <v>209.04445999999999</v>
      </c>
      <c r="D5" s="38">
        <v>114.2300102</v>
      </c>
      <c r="E5" s="31">
        <v>175.155766</v>
      </c>
      <c r="F5" s="31">
        <v>8.8822500000000009</v>
      </c>
      <c r="G5" s="31">
        <v>-11.15221</v>
      </c>
      <c r="H5" s="31">
        <f>Table25723[[#This Row],[Faiz gəlirləri
 (mln. manat)]]-Table25723[[#This Row],[Faiz xərcləri
 (mln. manat)]]+Table25723[[#This Row],[Qeyri-faiz gəlirləri 
(mln. manat)]]-Table25723[[#This Row],[Qeyri-faiz xərcləri 
(mln. manat)]]</f>
        <v>-8.4176299999999991</v>
      </c>
      <c r="I5" s="31">
        <v>11.31385</v>
      </c>
      <c r="J5" s="31">
        <v>12.549020000000001</v>
      </c>
      <c r="K5" s="31">
        <v>6.4868899999999998</v>
      </c>
      <c r="L5" s="31">
        <v>13.66935</v>
      </c>
      <c r="M5" s="50">
        <v>2.7345799999999998</v>
      </c>
      <c r="N5" s="15"/>
      <c r="O5" s="10">
        <f>Table25723[[#This Row],[Faiz gəlirləri
 (mln. manat)]]+Table25723[[#This Row],[Qeyri-faiz gəlirləri 
(mln. manat)]]-Table25723[[#This Row],[Faiz xərcləri
 (mln. manat)]]-Table25723[[#This Row],[Qeyri-faiz xərcləri 
(mln. manat)]]</f>
        <v>-8.4176299999999991</v>
      </c>
      <c r="P5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-1.3322676295501878E-15</v>
      </c>
      <c r="Q5" s="15">
        <f>Table25723[[#This Row],[Xalis Əməliyyat Mənfəəti 
(mln. manat)]]-Table25723[[#This Row],[XƏM düstur]]</f>
        <v>0</v>
      </c>
      <c r="R5" s="15"/>
      <c r="S5" s="15">
        <f>Table25723[[#This Row],[Yoxlama 2]]-Table25723[[#This Row],[Faizlər üzrə yaradılmış ehtiyatlar]]</f>
        <v>0</v>
      </c>
      <c r="W5" s="27"/>
      <c r="X5" s="28"/>
    </row>
    <row r="6" spans="1:24" x14ac:dyDescent="0.25">
      <c r="A6" s="4">
        <v>5</v>
      </c>
      <c r="B6" s="23" t="s">
        <v>5</v>
      </c>
      <c r="C6" s="55" t="s">
        <v>60</v>
      </c>
      <c r="D6" s="55" t="s">
        <v>60</v>
      </c>
      <c r="E6" s="55" t="s">
        <v>60</v>
      </c>
      <c r="F6" s="55" t="s">
        <v>60</v>
      </c>
      <c r="G6" s="55" t="s">
        <v>60</v>
      </c>
      <c r="H6" s="55" t="s">
        <v>60</v>
      </c>
      <c r="I6" s="55" t="s">
        <v>60</v>
      </c>
      <c r="J6" s="55" t="s">
        <v>60</v>
      </c>
      <c r="K6" s="55" t="s">
        <v>60</v>
      </c>
      <c r="L6" s="55" t="s">
        <v>60</v>
      </c>
      <c r="M6" s="55" t="s">
        <v>60</v>
      </c>
      <c r="N6" s="15"/>
      <c r="O6" s="10" t="e">
        <f>Table25723[[#This Row],[Faiz gəlirləri
 (mln. manat)]]+Table25723[[#This Row],[Qeyri-faiz gəlirləri 
(mln. manat)]]-Table25723[[#This Row],[Faiz xərcləri
 (mln. manat)]]-Table25723[[#This Row],[Qeyri-faiz xərcləri 
(mln. manat)]]</f>
        <v>#VALUE!</v>
      </c>
      <c r="P6" s="10" t="e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#VALUE!</v>
      </c>
      <c r="Q6" s="15" t="e">
        <f>Table25723[[#This Row],[Xalis Əməliyyat Mənfəəti 
(mln. manat)]]-Table25723[[#This Row],[XƏM düstur]]</f>
        <v>#VALUE!</v>
      </c>
      <c r="R6" s="15"/>
      <c r="S6" s="15" t="e">
        <f>Table25723[[#This Row],[Yoxlama 2]]-Table25723[[#This Row],[Faizlər üzrə yaradılmış ehtiyatlar]]</f>
        <v>#VALUE!</v>
      </c>
    </row>
    <row r="7" spans="1:24" x14ac:dyDescent="0.25">
      <c r="A7" s="4">
        <v>6</v>
      </c>
      <c r="B7" s="23" t="s">
        <v>6</v>
      </c>
      <c r="C7" s="31">
        <v>374.71800000000002</v>
      </c>
      <c r="D7" s="31">
        <v>186.51300000000001</v>
      </c>
      <c r="E7" s="31">
        <v>180.28399999999999</v>
      </c>
      <c r="F7" s="31">
        <v>55.6</v>
      </c>
      <c r="G7" s="31">
        <v>0.60299999999999998</v>
      </c>
      <c r="H7" s="31">
        <f>Table25723[[#This Row],[Faiz gəlirləri
 (mln. manat)]]+Table25723[[#This Row],[Qeyri-faiz gəlirləri 
(mln. manat)]]-Table25723[[#This Row],[Faiz xərcləri
 (mln. manat)]]-Table25723[[#This Row],[Qeyri-faiz xərcləri 
(mln. manat)]]</f>
        <v>2.5480000000000018</v>
      </c>
      <c r="I7" s="31">
        <v>21.887</v>
      </c>
      <c r="J7" s="31">
        <v>4.8490000000000002</v>
      </c>
      <c r="K7" s="31">
        <v>10.295</v>
      </c>
      <c r="L7" s="31">
        <v>24.785</v>
      </c>
      <c r="M7" s="50">
        <v>1.494</v>
      </c>
      <c r="N7" s="15">
        <v>0</v>
      </c>
      <c r="O7" s="10">
        <f>Table25723[[#This Row],[Faiz gəlirləri
 (mln. manat)]]+Table25723[[#This Row],[Qeyri-faiz gəlirləri 
(mln. manat)]]-Table25723[[#This Row],[Faiz xərcləri
 (mln. manat)]]-Table25723[[#This Row],[Qeyri-faiz xərcləri 
(mln. manat)]]</f>
        <v>2.5480000000000018</v>
      </c>
      <c r="P7" s="2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-0.45100000000000184</v>
      </c>
      <c r="Q7" s="25">
        <f>Table25723[[#This Row],[Xalis Əməliyyat Mənfəəti 
(mln. manat)]]-Table25723[[#This Row],[XƏM düstur]]</f>
        <v>0</v>
      </c>
      <c r="R7" s="15"/>
      <c r="S7" s="15">
        <f>Table25723[[#This Row],[Yoxlama 2]]-Table25723[[#This Row],[Faizlər üzrə yaradılmış ehtiyatlar]]</f>
        <v>0</v>
      </c>
    </row>
    <row r="8" spans="1:24" x14ac:dyDescent="0.25">
      <c r="A8" s="4">
        <v>7</v>
      </c>
      <c r="B8" s="23" t="s">
        <v>26</v>
      </c>
      <c r="C8" s="31">
        <v>9223.3610499999995</v>
      </c>
      <c r="D8" s="31">
        <v>2374.9845700000001</v>
      </c>
      <c r="E8" s="31">
        <v>5635.1088499999996</v>
      </c>
      <c r="F8" s="31">
        <v>1339.62015</v>
      </c>
      <c r="G8" s="31">
        <v>302.31599999999997</v>
      </c>
      <c r="H8" s="31">
        <f>Table25723[[#This Row],[Faiz gəlirləri
 (mln. manat)]]-Table25723[[#This Row],[Faiz xərcləri
 (mln. manat)]]+Table25723[[#This Row],[Qeyri-faiz gəlirləri 
(mln. manat)]]-Table25723[[#This Row],[Qeyri-faiz xərcləri 
(mln. manat)]]</f>
        <v>321.52096</v>
      </c>
      <c r="I8" s="31">
        <v>441.94004999999999</v>
      </c>
      <c r="J8" s="31">
        <v>98.161159999999995</v>
      </c>
      <c r="K8" s="31">
        <v>143.41147000000001</v>
      </c>
      <c r="L8" s="31">
        <v>165.6694</v>
      </c>
      <c r="M8" s="50">
        <v>-53.267000000000003</v>
      </c>
      <c r="N8" s="15"/>
      <c r="O8" s="10">
        <f>Table25723[[#This Row],[Faiz gəlirləri
 (mln. manat)]]+Table25723[[#This Row],[Qeyri-faiz gəlirləri 
(mln. manat)]]-Table25723[[#This Row],[Faiz xərcləri
 (mln. manat)]]-Table25723[[#This Row],[Qeyri-faiz xərcləri 
(mln. manat)]]</f>
        <v>321.52095999999995</v>
      </c>
      <c r="P8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-72.471960000000024</v>
      </c>
      <c r="Q8" s="15">
        <f>Table25723[[#This Row],[Xalis Əməliyyat Mənfəəti 
(mln. manat)]]-Table25723[[#This Row],[XƏM düstur]]</f>
        <v>0</v>
      </c>
      <c r="R8" s="15"/>
      <c r="S8" s="15">
        <f>Table25723[[#This Row],[Yoxlama 2]]-Table25723[[#This Row],[Faizlər üzrə yaradılmış ehtiyatlar]]</f>
        <v>0</v>
      </c>
    </row>
    <row r="9" spans="1:24" x14ac:dyDescent="0.25">
      <c r="A9" s="4">
        <v>8</v>
      </c>
      <c r="B9" s="23" t="s">
        <v>7</v>
      </c>
      <c r="C9" s="31">
        <v>985.15165999999999</v>
      </c>
      <c r="D9" s="31">
        <v>331.40280999999999</v>
      </c>
      <c r="E9" s="31">
        <v>715.12756999999999</v>
      </c>
      <c r="F9" s="31">
        <v>99.652339999999995</v>
      </c>
      <c r="G9" s="31">
        <v>7.6887100000000004</v>
      </c>
      <c r="H9" s="31">
        <v>9.7880000000000003</v>
      </c>
      <c r="I9" s="31">
        <v>28.283149999999999</v>
      </c>
      <c r="J9" s="31">
        <v>15.880179999999999</v>
      </c>
      <c r="K9" s="31">
        <v>10.36088</v>
      </c>
      <c r="L9" s="31">
        <v>12.975860000000001</v>
      </c>
      <c r="M9" s="50">
        <v>0.11990000000000001</v>
      </c>
      <c r="N9" s="15">
        <v>1.3242100000000001</v>
      </c>
      <c r="O9" s="10">
        <f>Table25723[[#This Row],[Faiz gəlirləri
 (mln. manat)]]+Table25723[[#This Row],[Qeyri-faiz gəlirləri 
(mln. manat)]]-Table25723[[#This Row],[Faiz xərcləri
 (mln. manat)]]-Table25723[[#This Row],[Qeyri-faiz xərcləri 
(mln. manat)]]</f>
        <v>9.7879900000000006</v>
      </c>
      <c r="P9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-0.65517999999999987</v>
      </c>
      <c r="Q9" s="15">
        <f>Table25723[[#This Row],[Xalis Əməliyyat Mənfəəti 
(mln. manat)]]-Table25723[[#This Row],[XƏM düstur]]</f>
        <v>9.9999999996214228E-6</v>
      </c>
      <c r="R9" s="15"/>
      <c r="S9" s="15">
        <f>Table25723[[#This Row],[Yoxlama 2]]-Table25723[[#This Row],[Faizlər üzrə yaradılmış ehtiyatlar]]</f>
        <v>9.9999999996214228E-6</v>
      </c>
    </row>
    <row r="10" spans="1:24" x14ac:dyDescent="0.25">
      <c r="A10" s="4">
        <v>9</v>
      </c>
      <c r="B10" s="23" t="s">
        <v>8</v>
      </c>
      <c r="C10" s="31">
        <v>170.43835000000001</v>
      </c>
      <c r="D10" s="31">
        <v>109.25045</v>
      </c>
      <c r="E10" s="31">
        <v>53.821510000000004</v>
      </c>
      <c r="F10" s="31">
        <v>69.716970000000003</v>
      </c>
      <c r="G10" s="31">
        <v>5.35677</v>
      </c>
      <c r="H10" s="31">
        <f>Table25723[[#This Row],[Faiz gəlirləri
 (mln. manat)]]-Table25723[[#This Row],[Faiz xərcləri
 (mln. manat)]]+Table25723[[#This Row],[Qeyri-faiz gəlirləri 
(mln. manat)]]-Table25723[[#This Row],[Qeyri-faiz xərcləri 
(mln. manat)]]</f>
        <v>5.4222199999999994</v>
      </c>
      <c r="I10" s="31">
        <v>11.07963</v>
      </c>
      <c r="J10" s="31">
        <v>2.2703899999999999</v>
      </c>
      <c r="K10" s="31">
        <v>1.80898</v>
      </c>
      <c r="L10" s="31">
        <v>5.1959999999999997</v>
      </c>
      <c r="M10" s="50">
        <v>-1.2922199999999999</v>
      </c>
      <c r="N10" s="15"/>
      <c r="O10" s="10">
        <f>Table25723[[#This Row],[Faiz gəlirləri
 (mln. manat)]]+Table25723[[#This Row],[Qeyri-faiz gəlirləri 
(mln. manat)]]-Table25723[[#This Row],[Faiz xərcləri
 (mln. manat)]]-Table25723[[#This Row],[Qeyri-faiz xərcləri 
(mln. manat)]]</f>
        <v>5.4222200000000011</v>
      </c>
      <c r="P10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-1.3576699999999993</v>
      </c>
      <c r="Q10" s="15">
        <f>Table25723[[#This Row],[Xalis Əməliyyat Mənfəəti 
(mln. manat)]]-Table25723[[#This Row],[XƏM düstur]]</f>
        <v>0</v>
      </c>
      <c r="R10" s="15"/>
      <c r="S10" s="15">
        <f>Table25723[[#This Row],[Yoxlama 2]]-Table25723[[#This Row],[Faizlər üzrə yaradılmış ehtiyatlar]]</f>
        <v>0</v>
      </c>
    </row>
    <row r="11" spans="1:24" x14ac:dyDescent="0.25">
      <c r="A11" s="4">
        <v>10</v>
      </c>
      <c r="B11" s="23" t="s">
        <v>9</v>
      </c>
      <c r="C11" s="31">
        <v>341.54199999999997</v>
      </c>
      <c r="D11" s="38">
        <v>212.93375</v>
      </c>
      <c r="E11" s="31">
        <v>133.34399999999999</v>
      </c>
      <c r="F11" s="31">
        <v>63.970999999999997</v>
      </c>
      <c r="G11" s="31">
        <v>7.5229999999999997</v>
      </c>
      <c r="H11" s="31">
        <v>2.6579999999999999</v>
      </c>
      <c r="I11" s="31">
        <v>22.016999999999999</v>
      </c>
      <c r="J11" s="31">
        <v>11.788</v>
      </c>
      <c r="K11" s="31">
        <v>6.7969999999999997</v>
      </c>
      <c r="L11" s="31">
        <v>14.369</v>
      </c>
      <c r="M11" s="50">
        <v>-4.8650000000000002</v>
      </c>
      <c r="N11" s="15"/>
      <c r="O11" s="10">
        <f>Table25723[[#This Row],[Faiz gəlirləri
 (mln. manat)]]+Table25723[[#This Row],[Qeyri-faiz gəlirləri 
(mln. manat)]]-Table25723[[#This Row],[Faiz xərcləri
 (mln. manat)]]-Table25723[[#This Row],[Qeyri-faiz xərcləri 
(mln. manat)]]</f>
        <v>2.657</v>
      </c>
      <c r="P11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1" s="15">
        <f>Table25723[[#This Row],[Xalis Əməliyyat Mənfəəti 
(mln. manat)]]-Table25723[[#This Row],[XƏM düstur]]</f>
        <v>9.9999999999988987E-4</v>
      </c>
      <c r="R11" s="15"/>
      <c r="S11" s="15">
        <f>Table25723[[#This Row],[Yoxlama 2]]-Table25723[[#This Row],[Faizlər üzrə yaradılmış ehtiyatlar]]</f>
        <v>9.9999999999988987E-4</v>
      </c>
    </row>
    <row r="12" spans="1:24" x14ac:dyDescent="0.25">
      <c r="A12" s="4">
        <v>11</v>
      </c>
      <c r="B12" s="29" t="s">
        <v>10</v>
      </c>
      <c r="C12" s="31">
        <v>98.718742320000004</v>
      </c>
      <c r="D12" s="31">
        <v>4.1846224599999999</v>
      </c>
      <c r="E12" s="31">
        <v>11.94758042</v>
      </c>
      <c r="F12" s="31">
        <v>36.594495240000001</v>
      </c>
      <c r="G12" s="31">
        <v>-16.556754779999999</v>
      </c>
      <c r="H12" s="31">
        <f>Table25723[[#This Row],[Faiz gəlirləri
 (mln. manat)]]-Table25723[[#This Row],[Faiz xərcləri
 (mln. manat)]]+Table25723[[#This Row],[Qeyri-faiz gəlirləri 
(mln. manat)]]-Table25723[[#This Row],[Qeyri-faiz xərcləri 
(mln. manat)]]</f>
        <v>1.7495502699999996</v>
      </c>
      <c r="I12" s="31">
        <v>2.8425765599999999</v>
      </c>
      <c r="J12" s="31">
        <v>0.12185329</v>
      </c>
      <c r="K12" s="31">
        <v>0.85899999999999999</v>
      </c>
      <c r="L12" s="31">
        <v>1.830173</v>
      </c>
      <c r="M12" s="50">
        <v>18.29301306</v>
      </c>
      <c r="N12" s="15">
        <v>-1.63664E-3</v>
      </c>
      <c r="O12" s="10">
        <f>Table25723[[#This Row],[Faiz gəlirləri
 (mln. manat)]]+Table25723[[#This Row],[Qeyri-faiz gəlirləri 
(mln. manat)]]-Table25723[[#This Row],[Faiz xərcləri
 (mln. manat)]]-Table25723[[#This Row],[Qeyri-faiz xərcləri 
(mln. manat)]]</f>
        <v>1.7495502699999996</v>
      </c>
      <c r="P12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-1.4928629999999032E-2</v>
      </c>
      <c r="Q12" s="15">
        <f>Table25723[[#This Row],[Xalis Əməliyyat Mənfəəti 
(mln. manat)]]-Table25723[[#This Row],[XƏM düstur]]</f>
        <v>0</v>
      </c>
      <c r="R12" s="15"/>
      <c r="S12" s="15">
        <f>Table25723[[#This Row],[Yoxlama 2]]-Table25723[[#This Row],[Faizlər üzrə yaradılmış ehtiyatlar]]</f>
        <v>0</v>
      </c>
    </row>
    <row r="13" spans="1:24" x14ac:dyDescent="0.25">
      <c r="A13" s="4">
        <v>12</v>
      </c>
      <c r="B13" s="23" t="s">
        <v>50</v>
      </c>
      <c r="C13" s="31">
        <v>381.09428000000003</v>
      </c>
      <c r="D13" s="38">
        <v>338.15872000000002</v>
      </c>
      <c r="E13" s="31">
        <v>183.2227</v>
      </c>
      <c r="F13" s="31">
        <v>64.007980000000003</v>
      </c>
      <c r="G13" s="31">
        <v>24.57067</v>
      </c>
      <c r="H13" s="31">
        <f>Table25723[[#This Row],[Faiz gəlirləri
 (mln. manat)]]-Table25723[[#This Row],[Faiz xərcləri
 (mln. manat)]]+Table25723[[#This Row],[Qeyri-faiz gəlirləri 
(mln. manat)]]-Table25723[[#This Row],[Qeyri-faiz xərcləri 
(mln. manat)]]</f>
        <v>7.2733299999999943</v>
      </c>
      <c r="I13" s="31">
        <v>43.024999999999999</v>
      </c>
      <c r="J13" s="31">
        <v>11.704000000000001</v>
      </c>
      <c r="K13" s="31">
        <v>9.1761900000000001</v>
      </c>
      <c r="L13" s="31">
        <v>33.223860000000002</v>
      </c>
      <c r="M13" s="50">
        <v>-24.257999999999999</v>
      </c>
      <c r="N13" s="15">
        <v>8.3559999999999999</v>
      </c>
      <c r="O13" s="10">
        <f>Table25723[[#This Row],[Faiz gəlirləri
 (mln. manat)]]+Table25723[[#This Row],[Qeyri-faiz gəlirləri 
(mln. manat)]]-Table25723[[#This Row],[Faiz xərcləri
 (mln. manat)]]-Table25723[[#This Row],[Qeyri-faiz xərcləri 
(mln. manat)]]</f>
        <v>7.2733299999999943</v>
      </c>
      <c r="P13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1.3953400000000062</v>
      </c>
      <c r="Q13" s="15">
        <f>Table25723[[#This Row],[Xalis Əməliyyat Mənfəəti 
(mln. manat)]]-Table25723[[#This Row],[XƏM düstur]]</f>
        <v>0</v>
      </c>
      <c r="R13" s="15">
        <v>27.375</v>
      </c>
      <c r="S13" s="15"/>
    </row>
    <row r="14" spans="1:24" x14ac:dyDescent="0.25">
      <c r="A14" s="4">
        <v>13</v>
      </c>
      <c r="B14" s="23" t="s">
        <v>11</v>
      </c>
      <c r="C14" s="31">
        <v>1412.98361</v>
      </c>
      <c r="D14" s="31">
        <v>484.50700000000001</v>
      </c>
      <c r="E14" s="31">
        <v>1099.825</v>
      </c>
      <c r="F14" s="31">
        <v>77.874340000000004</v>
      </c>
      <c r="G14" s="31">
        <v>20.422999999999998</v>
      </c>
      <c r="H14" s="31">
        <f>Table25723[[#This Row],[Faiz gəlirləri
 (mln. manat)]]-Table25723[[#This Row],[Faiz xərcləri
 (mln. manat)]]+Table25723[[#This Row],[Qeyri-faiz gəlirləri 
(mln. manat)]]-Table25723[[#This Row],[Qeyri-faiz xərcləri 
(mln. manat)]]</f>
        <v>40.667010000000012</v>
      </c>
      <c r="I14" s="31">
        <v>69.191000000000003</v>
      </c>
      <c r="J14" s="31">
        <v>27.922989999999999</v>
      </c>
      <c r="K14" s="31">
        <v>51.264000000000003</v>
      </c>
      <c r="L14" s="31">
        <v>51.865000000000002</v>
      </c>
      <c r="M14" s="50">
        <v>20.243970000000001</v>
      </c>
      <c r="N14" s="15"/>
      <c r="O14" s="10">
        <f>Table25723[[#This Row],[Faiz gəlirləri
 (mln. manat)]]+Table25723[[#This Row],[Qeyri-faiz gəlirləri 
(mln. manat)]]-Table25723[[#This Row],[Faiz xərcləri
 (mln. manat)]]-Table25723[[#This Row],[Qeyri-faiz xərcləri 
(mln. manat)]]</f>
        <v>40.667010000000012</v>
      </c>
      <c r="P14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-4.0000000012696546E-5</v>
      </c>
      <c r="Q14" s="15">
        <f>Table25723[[#This Row],[Xalis Əməliyyat Mənfəəti 
(mln. manat)]]-Table25723[[#This Row],[XƏM düstur]]</f>
        <v>0</v>
      </c>
      <c r="R14" s="15"/>
      <c r="S14" s="15">
        <f>Table25723[[#This Row],[Yoxlama 2]]-Table25723[[#This Row],[Faizlər üzrə yaradılmış ehtiyatlar]]</f>
        <v>0</v>
      </c>
    </row>
    <row r="15" spans="1:24" x14ac:dyDescent="0.25">
      <c r="A15" s="4">
        <v>14</v>
      </c>
      <c r="B15" s="23" t="s">
        <v>12</v>
      </c>
      <c r="C15" s="32">
        <v>157.3594648298</v>
      </c>
      <c r="D15" s="38">
        <v>238.21498</v>
      </c>
      <c r="E15" s="31">
        <v>58.964869999999998</v>
      </c>
      <c r="F15" s="31">
        <v>60.292360309800003</v>
      </c>
      <c r="G15" s="32">
        <v>4.7552526000000004</v>
      </c>
      <c r="H15" s="32">
        <f>Table25723[[#This Row],[Faiz gəlirləri
 (mln. manat)]]-Table25723[[#This Row],[Faiz xərcləri
 (mln. manat)]]+Table25723[[#This Row],[Qeyri-faiz gəlirləri 
(mln. manat)]]-Table25723[[#This Row],[Qeyri-faiz xərcləri 
(mln. manat)]]</f>
        <v>-8.8637213400000014</v>
      </c>
      <c r="I15" s="32">
        <v>8.2934227200000006</v>
      </c>
      <c r="J15" s="32">
        <v>3.1836273199999998</v>
      </c>
      <c r="K15" s="32">
        <v>4.7834832599999997</v>
      </c>
      <c r="L15" s="32">
        <v>18.757000000000001</v>
      </c>
      <c r="M15" s="51">
        <v>-14.884</v>
      </c>
      <c r="N15" s="15"/>
      <c r="O15" s="10">
        <f>Table25723[[#This Row],[Faiz gəlirləri
 (mln. manat)]]+Table25723[[#This Row],[Qeyri-faiz gəlirləri 
(mln. manat)]]-Table25723[[#This Row],[Faiz xərcləri
 (mln. manat)]]-Table25723[[#This Row],[Qeyri-faiz xərcləri 
(mln. manat)]]</f>
        <v>-8.8637213400000014</v>
      </c>
      <c r="P15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-1.2650260599999985</v>
      </c>
      <c r="Q15" s="15">
        <f>Table25723[[#This Row],[Xalis Əməliyyat Mənfəəti 
(mln. manat)]]-Table25723[[#This Row],[XƏM düstur]]</f>
        <v>0</v>
      </c>
      <c r="R15" s="15"/>
      <c r="S15" s="15">
        <f>Table25723[[#This Row],[Yoxlama 2]]-Table25723[[#This Row],[Faizlər üzrə yaradılmış ehtiyatlar]]</f>
        <v>0</v>
      </c>
    </row>
    <row r="16" spans="1:24" x14ac:dyDescent="0.25">
      <c r="A16" s="4">
        <v>15</v>
      </c>
      <c r="B16" s="23" t="s">
        <v>13</v>
      </c>
      <c r="C16" s="31">
        <v>338.63799999999998</v>
      </c>
      <c r="D16" s="31">
        <v>223.78399999999999</v>
      </c>
      <c r="E16" s="31">
        <v>174.22</v>
      </c>
      <c r="F16" s="31">
        <v>114.38800000000001</v>
      </c>
      <c r="G16" s="31">
        <v>19.12</v>
      </c>
      <c r="H16" s="31">
        <f>Table25723[[#This Row],[Faiz gəlirləri
 (mln. manat)]]-Table25723[[#This Row],[Faiz xərcləri
 (mln. manat)]]+Table25723[[#This Row],[Qeyri-faiz gəlirləri 
(mln. manat)]]-Table25723[[#This Row],[Qeyri-faiz xərcləri 
(mln. manat)]]</f>
        <v>4.784000000000006</v>
      </c>
      <c r="I16" s="31">
        <v>37.649000000000001</v>
      </c>
      <c r="J16" s="31">
        <v>10.646000000000001</v>
      </c>
      <c r="K16" s="31">
        <v>14.867000000000001</v>
      </c>
      <c r="L16" s="31">
        <v>37.085999999999999</v>
      </c>
      <c r="M16" s="50">
        <v>-16.289000000000001</v>
      </c>
      <c r="N16" s="15"/>
      <c r="O16" s="10">
        <f>Table25723[[#This Row],[Faiz gəlirləri
 (mln. manat)]]+Table25723[[#This Row],[Qeyri-faiz gəlirləri 
(mln. manat)]]-Table25723[[#This Row],[Faiz xərcləri
 (mln. manat)]]-Table25723[[#This Row],[Qeyri-faiz xərcləri 
(mln. manat)]]</f>
        <v>4.784000000000006</v>
      </c>
      <c r="P16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-1.9530000000000065</v>
      </c>
      <c r="Q16" s="15">
        <f>Table25723[[#This Row],[Xalis Əməliyyat Mənfəəti 
(mln. manat)]]-Table25723[[#This Row],[XƏM düstur]]</f>
        <v>0</v>
      </c>
      <c r="R16" s="15"/>
      <c r="S16" s="15">
        <f>Table25723[[#This Row],[Yoxlama 2]]-Table25723[[#This Row],[Faizlər üzrə yaradılmış ehtiyatlar]]</f>
        <v>0</v>
      </c>
    </row>
    <row r="17" spans="1:19" x14ac:dyDescent="0.25">
      <c r="A17" s="4">
        <v>16</v>
      </c>
      <c r="B17" s="23" t="s">
        <v>25</v>
      </c>
      <c r="C17" s="31">
        <v>215.76546999999999</v>
      </c>
      <c r="D17" s="31">
        <v>158.916</v>
      </c>
      <c r="E17" s="31">
        <v>81.56917</v>
      </c>
      <c r="F17" s="31">
        <v>64.376059999999995</v>
      </c>
      <c r="G17" s="31">
        <v>2.173</v>
      </c>
      <c r="H17" s="31">
        <f>Table25723[[#This Row],[Faiz gəlirləri
 (mln. manat)]]-Table25723[[#This Row],[Faiz xərcləri
 (mln. manat)]]+Table25723[[#This Row],[Qeyri-faiz gəlirləri 
(mln. manat)]]-Table25723[[#This Row],[Qeyri-faiz xərcləri 
(mln. manat)]]</f>
        <v>3.3415500000000016</v>
      </c>
      <c r="I17" s="31">
        <v>12.07005</v>
      </c>
      <c r="J17" s="31">
        <v>8.8194499999999998</v>
      </c>
      <c r="K17" s="31">
        <v>8.4607100000000006</v>
      </c>
      <c r="L17" s="31">
        <v>8.3697599999999994</v>
      </c>
      <c r="M17" s="50">
        <v>1.167</v>
      </c>
      <c r="N17" s="15"/>
      <c r="O17" s="10">
        <f>Table25723[[#This Row],[Faiz gəlirləri
 (mln. manat)]]+Table25723[[#This Row],[Qeyri-faiz gəlirləri 
(mln. manat)]]-Table25723[[#This Row],[Faiz xərcləri
 (mln. manat)]]-Table25723[[#This Row],[Qeyri-faiz xərcləri 
(mln. manat)]]</f>
        <v>3.3415500000000016</v>
      </c>
      <c r="P17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-1.5500000000014946E-3</v>
      </c>
      <c r="Q17" s="15">
        <f>Table25723[[#This Row],[Xalis Əməliyyat Mənfəəti 
(mln. manat)]]-Table25723[[#This Row],[XƏM düstur]]</f>
        <v>0</v>
      </c>
      <c r="R17" s="15">
        <v>-0.65215000000000001</v>
      </c>
      <c r="S17" s="15"/>
    </row>
    <row r="18" spans="1:19" x14ac:dyDescent="0.25">
      <c r="A18" s="4">
        <v>17</v>
      </c>
      <c r="B18" s="23" t="s">
        <v>23</v>
      </c>
      <c r="C18" s="31">
        <v>2458.4684900000002</v>
      </c>
      <c r="D18" s="31">
        <v>1829.64285</v>
      </c>
      <c r="E18" s="31">
        <v>1714.9343899999999</v>
      </c>
      <c r="F18" s="31">
        <v>419.72958</v>
      </c>
      <c r="G18" s="31">
        <v>33.445999999999998</v>
      </c>
      <c r="H18" s="31">
        <v>47.83954</v>
      </c>
      <c r="I18" s="31">
        <f>111.28786-7.69016</f>
        <v>103.59769999999999</v>
      </c>
      <c r="J18" s="31">
        <v>19.338660000000001</v>
      </c>
      <c r="K18" s="31">
        <v>19.014199999999999</v>
      </c>
      <c r="L18" s="31">
        <v>55.433700000000002</v>
      </c>
      <c r="M18" s="50">
        <v>6.0900699999999999</v>
      </c>
      <c r="N18" s="15">
        <f>0.22022+8.52272</f>
        <v>8.742939999999999</v>
      </c>
      <c r="O18" s="10">
        <f>Table25723[[#This Row],[Faiz gəlirləri
 (mln. manat)]]+Table25723[[#This Row],[Qeyri-faiz gəlirləri 
(mln. manat)]]-Table25723[[#This Row],[Faiz xərcləri
 (mln. manat)]]-Table25723[[#This Row],[Qeyri-faiz xərcləri 
(mln. manat)]]</f>
        <v>47.839539999999985</v>
      </c>
      <c r="P18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0.43946999999999825</v>
      </c>
      <c r="Q18" s="15">
        <f>Table25723[[#This Row],[Xalis Əməliyyat Mənfəəti 
(mln. manat)]]-Table25723[[#This Row],[XƏM düstur]]</f>
        <v>0</v>
      </c>
      <c r="R18" s="15">
        <v>7.6901599999999997</v>
      </c>
      <c r="S18" s="15">
        <f>Table25723[[#This Row],[Yoxlama 2]]-Table25723[[#This Row],[Faizlər üzrə yaradılmış ehtiyatlar]]</f>
        <v>-7.6901599999999997</v>
      </c>
    </row>
    <row r="19" spans="1:19" x14ac:dyDescent="0.25">
      <c r="A19" s="4">
        <v>18</v>
      </c>
      <c r="B19" s="23" t="s">
        <v>14</v>
      </c>
      <c r="C19" s="31">
        <v>4143.3220000000001</v>
      </c>
      <c r="D19" s="31">
        <v>1821.222</v>
      </c>
      <c r="E19" s="31">
        <v>3235.9960000000001</v>
      </c>
      <c r="F19" s="31">
        <v>425.05399999999997</v>
      </c>
      <c r="G19" s="31">
        <v>134.708</v>
      </c>
      <c r="H19" s="31">
        <f>Table25723[[#This Row],[Faiz gəlirləri
 (mln. manat)]]-Table25723[[#This Row],[Faiz xərcləri
 (mln. manat)]]+Table25723[[#This Row],[Qeyri-faiz gəlirləri 
(mln. manat)]]-Table25723[[#This Row],[Qeyri-faiz xərcləri 
(mln. manat)]]</f>
        <v>298.14600000000002</v>
      </c>
      <c r="I19" s="31">
        <v>400.95699999999999</v>
      </c>
      <c r="J19" s="31">
        <v>63.365000000000002</v>
      </c>
      <c r="K19" s="31">
        <v>170.345</v>
      </c>
      <c r="L19" s="31">
        <v>209.791</v>
      </c>
      <c r="M19" s="50">
        <v>125.554</v>
      </c>
      <c r="N19" s="15">
        <v>19.667000000000002</v>
      </c>
      <c r="O19" s="10">
        <f>Table25723[[#This Row],[Faiz gəlirləri
 (mln. manat)]]+Table25723[[#This Row],[Qeyri-faiz gəlirləri 
(mln. manat)]]-Table25723[[#This Row],[Faiz xərcləri
 (mln. manat)]]-Table25723[[#This Row],[Qeyri-faiz xərcləri 
(mln. manat)]]</f>
        <v>298.14600000000002</v>
      </c>
      <c r="P19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-18.217000000000013</v>
      </c>
      <c r="Q19" s="15">
        <f>Table25723[[#This Row],[Xalis Əməliyyat Mənfəəti 
(mln. manat)]]-Table25723[[#This Row],[XƏM düstur]]</f>
        <v>0</v>
      </c>
      <c r="R19" s="15"/>
      <c r="S19" s="15">
        <f>Table25723[[#This Row],[Yoxlama 2]]-Table25723[[#This Row],[Faizlər üzrə yaradılmış ehtiyatlar]]</f>
        <v>0</v>
      </c>
    </row>
    <row r="20" spans="1:19" x14ac:dyDescent="0.25">
      <c r="A20" s="4">
        <v>19</v>
      </c>
      <c r="B20" s="23" t="s">
        <v>15</v>
      </c>
      <c r="C20" s="31">
        <v>660.83617000000004</v>
      </c>
      <c r="D20" s="31">
        <v>366.06599999999997</v>
      </c>
      <c r="E20" s="31">
        <v>334.72163999999998</v>
      </c>
      <c r="F20" s="31">
        <v>87.035481399999995</v>
      </c>
      <c r="G20" s="31">
        <v>-8.3070000000000004</v>
      </c>
      <c r="H20" s="31">
        <f>Table25723[[#This Row],[Faiz gəlirləri
 (mln. manat)]]-Table25723[[#This Row],[Faiz xərcləri
 (mln. manat)]]+Table25723[[#This Row],[Qeyri-faiz gəlirləri 
(mln. manat)]]-Table25723[[#This Row],[Qeyri-faiz xərcləri 
(mln. manat)]]</f>
        <v>1.9674000000000014</v>
      </c>
      <c r="I20" s="31">
        <v>35.275950000000002</v>
      </c>
      <c r="J20" s="31">
        <v>25.488600000000002</v>
      </c>
      <c r="K20" s="31">
        <v>23.004850000000001</v>
      </c>
      <c r="L20" s="31">
        <v>30.8248</v>
      </c>
      <c r="M20" s="50">
        <v>10.275</v>
      </c>
      <c r="N20" s="15"/>
      <c r="O20" s="10">
        <f>Table25723[[#This Row],[Faiz gəlirləri
 (mln. manat)]]+Table25723[[#This Row],[Qeyri-faiz gəlirləri 
(mln. manat)]]-Table25723[[#This Row],[Faiz xərcləri
 (mln. manat)]]-Table25723[[#This Row],[Qeyri-faiz xərcləri 
(mln. manat)]]</f>
        <v>1.9673999999999943</v>
      </c>
      <c r="P20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5.9999999999860165E-4</v>
      </c>
      <c r="Q20" s="15">
        <f>Table25723[[#This Row],[Xalis Əməliyyat Mənfəəti 
(mln. manat)]]-Table25723[[#This Row],[XƏM düstur]]</f>
        <v>7.1054273576010019E-15</v>
      </c>
      <c r="R20" s="15"/>
      <c r="S20" s="15">
        <f>Table25723[[#This Row],[Yoxlama 2]]-Table25723[[#This Row],[Faizlər üzrə yaradılmış ehtiyatlar]]</f>
        <v>7.1054273576010019E-15</v>
      </c>
    </row>
    <row r="21" spans="1:19" x14ac:dyDescent="0.25">
      <c r="A21" s="4">
        <v>20</v>
      </c>
      <c r="B21" s="23" t="s">
        <v>16</v>
      </c>
      <c r="C21" s="31">
        <v>232.02167</v>
      </c>
      <c r="D21" s="31">
        <v>92.445999999999998</v>
      </c>
      <c r="E21" s="31">
        <v>95.566999999999993</v>
      </c>
      <c r="F21" s="31">
        <v>83.505189999999999</v>
      </c>
      <c r="G21" s="31">
        <v>5.1792600000000002</v>
      </c>
      <c r="H21" s="31">
        <v>7.5781299999999998</v>
      </c>
      <c r="I21" s="31">
        <v>7.9684100000000004</v>
      </c>
      <c r="J21" s="31">
        <v>0.53646000000000005</v>
      </c>
      <c r="K21" s="31">
        <v>4.2446700000000002</v>
      </c>
      <c r="L21" s="31">
        <v>4.09849</v>
      </c>
      <c r="M21" s="50">
        <v>1.0591200000000001</v>
      </c>
      <c r="N21" s="15">
        <v>0</v>
      </c>
      <c r="O21" s="10">
        <f>Table25723[[#This Row],[Faiz gəlirləri
 (mln. manat)]]+Table25723[[#This Row],[Qeyri-faiz gəlirləri 
(mln. manat)]]-Table25723[[#This Row],[Faiz xərcləri
 (mln. manat)]]-Table25723[[#This Row],[Qeyri-faiz xərcləri 
(mln. manat)]]</f>
        <v>7.5781300000000016</v>
      </c>
      <c r="P21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-1.3397499999999996</v>
      </c>
      <c r="Q21" s="15">
        <f>Table25723[[#This Row],[Xalis Əməliyyat Mənfəəti 
(mln. manat)]]-Table25723[[#This Row],[XƏM düstur]]</f>
        <v>0</v>
      </c>
      <c r="R21" s="15"/>
      <c r="S21" s="15">
        <f>Table25723[[#This Row],[Yoxlama 2]]-Table25723[[#This Row],[Faizlər üzrə yaradılmış ehtiyatlar]]</f>
        <v>0</v>
      </c>
    </row>
    <row r="22" spans="1:19" x14ac:dyDescent="0.25">
      <c r="A22" s="4">
        <v>21</v>
      </c>
      <c r="B22" s="29" t="s">
        <v>17</v>
      </c>
      <c r="C22" s="31">
        <v>323.52699999999999</v>
      </c>
      <c r="D22" s="56">
        <v>246.917</v>
      </c>
      <c r="E22" s="31">
        <v>142.76599999999999</v>
      </c>
      <c r="F22" s="31">
        <v>59.796999999999997</v>
      </c>
      <c r="G22" s="31">
        <v>1.349</v>
      </c>
      <c r="H22" s="31">
        <f>Table25723[[#This Row],[Faiz gəlirləri
 (mln. manat)]]-Table25723[[#This Row],[Faiz xərcləri
 (mln. manat)]]+Table25723[[#This Row],[Qeyri-faiz gəlirləri 
(mln. manat)]]-Table25723[[#This Row],[Qeyri-faiz xərcləri 
(mln. manat)]]</f>
        <v>-0.4150000000000027</v>
      </c>
      <c r="I22" s="31">
        <v>19.399999999999999</v>
      </c>
      <c r="J22" s="32">
        <v>15.346</v>
      </c>
      <c r="K22" s="31">
        <v>4.5979999999999999</v>
      </c>
      <c r="L22" s="31">
        <v>9.0670000000000002</v>
      </c>
      <c r="M22" s="50">
        <v>-1.764</v>
      </c>
      <c r="N22" s="15">
        <v>2E-3</v>
      </c>
      <c r="O22" s="10">
        <f>Table25723[[#This Row],[Faiz gəlirləri
 (mln. manat)]]+Table25723[[#This Row],[Qeyri-faiz gəlirləri 
(mln. manat)]]-Table25723[[#This Row],[Faiz xərcləri
 (mln. manat)]]-Table25723[[#This Row],[Qeyri-faiz xərcləri 
(mln. manat)]]</f>
        <v>-0.4150000000000027</v>
      </c>
      <c r="P22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2.0000000000026646E-3</v>
      </c>
      <c r="Q22" s="15">
        <f>Table25723[[#This Row],[Xalis Əməliyyat Mənfəəti 
(mln. manat)]]-Table25723[[#This Row],[XƏM düstur]]</f>
        <v>0</v>
      </c>
      <c r="R22" s="15"/>
      <c r="S22" s="15">
        <f>Table25723[[#This Row],[Yoxlama 2]]-Table25723[[#This Row],[Faizlər üzrə yaradılmış ehtiyatlar]]</f>
        <v>0</v>
      </c>
    </row>
    <row r="23" spans="1:19" x14ac:dyDescent="0.25">
      <c r="A23" s="4">
        <v>22</v>
      </c>
      <c r="B23" s="29" t="s">
        <v>18</v>
      </c>
      <c r="C23" s="31">
        <v>10.16765</v>
      </c>
      <c r="D23" s="32">
        <v>0.90400000000000003</v>
      </c>
      <c r="E23" s="31">
        <v>0.40699999999999997</v>
      </c>
      <c r="F23" s="31">
        <v>9.7469000000000001</v>
      </c>
      <c r="G23" s="31">
        <v>-0.4</v>
      </c>
      <c r="H23" s="31">
        <f>Table25723[[#This Row],[Faiz gəlirləri
 (mln. manat)]]-Table25723[[#This Row],[Faiz xərcləri
 (mln. manat)]]+Table25723[[#This Row],[Qeyri-faiz gəlirləri 
(mln. manat)]]-Table25723[[#This Row],[Qeyri-faiz xərcləri 
(mln. manat)]]</f>
        <v>-0.434</v>
      </c>
      <c r="I23" s="31">
        <v>0.41299999999999998</v>
      </c>
      <c r="J23" s="71">
        <v>4.0000000000000001E-3</v>
      </c>
      <c r="K23" s="70">
        <v>0.02</v>
      </c>
      <c r="L23" s="31">
        <v>0.86299999999999999</v>
      </c>
      <c r="M23" s="72">
        <v>-3.3000000000000002E-2</v>
      </c>
      <c r="N23" s="15"/>
      <c r="O23" s="10">
        <f>Table25723[[#This Row],[Faiz gəlirləri
 (mln. manat)]]+Table25723[[#This Row],[Qeyri-faiz gəlirləri 
(mln. manat)]]-Table25723[[#This Row],[Faiz xərcləri
 (mln. manat)]]-Table25723[[#This Row],[Qeyri-faiz xərcləri 
(mln. manat)]]</f>
        <v>-0.434</v>
      </c>
      <c r="P23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9.9999999999997313E-4</v>
      </c>
      <c r="Q23" s="15">
        <f>Table25723[[#This Row],[Xalis Əməliyyat Mənfəəti 
(mln. manat)]]-Table25723[[#This Row],[XƏM düstur]]</f>
        <v>0</v>
      </c>
      <c r="R23" s="15"/>
      <c r="S23" s="15">
        <f>Table25723[[#This Row],[Yoxlama 2]]-Table25723[[#This Row],[Faizlər üzrə yaradılmış ehtiyatlar]]</f>
        <v>0</v>
      </c>
    </row>
    <row r="24" spans="1:19" x14ac:dyDescent="0.25">
      <c r="A24" s="4">
        <v>23</v>
      </c>
      <c r="B24" s="29" t="s">
        <v>19</v>
      </c>
      <c r="C24" s="31">
        <v>4767.45</v>
      </c>
      <c r="D24" s="31">
        <v>1799.0329999999999</v>
      </c>
      <c r="E24" s="31">
        <v>3585.5239999999999</v>
      </c>
      <c r="F24" s="31">
        <v>475.76799999999997</v>
      </c>
      <c r="G24" s="31">
        <v>65.040000000000006</v>
      </c>
      <c r="H24" s="31">
        <v>107.06699999999999</v>
      </c>
      <c r="I24" s="31">
        <v>196.21700000000001</v>
      </c>
      <c r="J24" s="31">
        <v>38.792000000000002</v>
      </c>
      <c r="K24" s="31">
        <v>76.584999999999994</v>
      </c>
      <c r="L24" s="31">
        <v>124.96</v>
      </c>
      <c r="M24" s="50">
        <v>24.524000000000001</v>
      </c>
      <c r="N24" s="5">
        <v>-0.33500000000000002</v>
      </c>
      <c r="O24" s="10">
        <f>Table25723[[#This Row],[Faiz gəlirləri
 (mln. manat)]]+Table25723[[#This Row],[Qeyri-faiz gəlirləri 
(mln. manat)]]-Table25723[[#This Row],[Faiz xərcləri
 (mln. manat)]]-Table25723[[#This Row],[Qeyri-faiz xərcləri 
(mln. manat)]]</f>
        <v>109.05000000000003</v>
      </c>
      <c r="P24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-17.837999999999987</v>
      </c>
      <c r="Q24" s="15">
        <f>Table25723[[#This Row],[Xalis Əməliyyat Mənfəəti 
(mln. manat)]]-Table25723[[#This Row],[XƏM düstur]]</f>
        <v>-1.9830000000000325</v>
      </c>
      <c r="R24" s="15"/>
      <c r="S24" s="15">
        <f>Table25723[[#This Row],[Yoxlama 2]]-Table25723[[#This Row],[Faizlər üzrə yaradılmış ehtiyatlar]]</f>
        <v>-1.9830000000000325</v>
      </c>
    </row>
    <row r="25" spans="1:19" x14ac:dyDescent="0.25">
      <c r="A25" s="4">
        <v>24</v>
      </c>
      <c r="B25" s="23" t="s">
        <v>47</v>
      </c>
      <c r="C25" s="31">
        <v>642.45600000000002</v>
      </c>
      <c r="D25" s="31">
        <v>567.57299999999998</v>
      </c>
      <c r="E25" s="31">
        <v>470.84500000000003</v>
      </c>
      <c r="F25" s="31">
        <v>127.967</v>
      </c>
      <c r="G25" s="31">
        <v>8.8680000000000003</v>
      </c>
      <c r="H25" s="31">
        <f>Table25723[[#This Row],[Faiz gəlirləri
 (mln. manat)]]-Table25723[[#This Row],[Faiz xərcləri
 (mln. manat)]]+Table25723[[#This Row],[Qeyri-faiz gəlirləri 
(mln. manat)]]-Table25723[[#This Row],[Qeyri-faiz xərcləri 
(mln. manat)]]</f>
        <v>13.019000000000005</v>
      </c>
      <c r="I25" s="31">
        <v>38.234999999999999</v>
      </c>
      <c r="J25" s="31">
        <v>12.866</v>
      </c>
      <c r="K25" s="31">
        <v>21.190999999999999</v>
      </c>
      <c r="L25" s="31">
        <v>33.540999999999997</v>
      </c>
      <c r="M25" s="50">
        <v>1.77</v>
      </c>
      <c r="N25" s="15">
        <v>2.339</v>
      </c>
      <c r="O25" s="10">
        <f>Table25723[[#This Row],[Faiz gəlirləri
 (mln. manat)]]+Table25723[[#This Row],[Qeyri-faiz gəlirləri 
(mln. manat)]]-Table25723[[#This Row],[Faiz xərcləri
 (mln. manat)]]-Table25723[[#This Row],[Qeyri-faiz xərcləri 
(mln. manat)]]</f>
        <v>13.019000000000005</v>
      </c>
      <c r="P25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-4.2000000000005144E-2</v>
      </c>
      <c r="Q25" s="15">
        <f>Table25723[[#This Row],[Xalis Əməliyyat Mənfəəti 
(mln. manat)]]-Table25723[[#This Row],[XƏM düstur]]</f>
        <v>0</v>
      </c>
      <c r="R25" s="15">
        <v>7.0000000000000001E-3</v>
      </c>
      <c r="S25" s="15">
        <f>Table25723[[#This Row],[Yoxlama 2]]-Table25723[[#This Row],[Faizlər üzrə yaradılmış ehtiyatlar]]</f>
        <v>-7.0000000000000001E-3</v>
      </c>
    </row>
    <row r="26" spans="1:19" x14ac:dyDescent="0.25">
      <c r="A26" s="4">
        <v>25</v>
      </c>
      <c r="B26" s="29" t="s">
        <v>20</v>
      </c>
      <c r="C26" s="31">
        <v>739.98400000000004</v>
      </c>
      <c r="D26" s="31">
        <v>376.93799999999999</v>
      </c>
      <c r="E26" s="31">
        <v>500.87099999999998</v>
      </c>
      <c r="F26" s="31">
        <v>101.361</v>
      </c>
      <c r="G26" s="31">
        <v>11.119</v>
      </c>
      <c r="H26" s="31">
        <f>Table25723[[#This Row],[Faiz gəlirləri
 (mln. manat)]]-Table25723[[#This Row],[Faiz xərcləri
 (mln. manat)]]+Table25723[[#This Row],[Qeyri-faiz gəlirləri 
(mln. manat)]]-Table25723[[#This Row],[Qeyri-faiz xərcləri 
(mln. manat)]]</f>
        <v>11.454999999999995</v>
      </c>
      <c r="I26" s="31">
        <v>41.838000000000001</v>
      </c>
      <c r="J26" s="31">
        <v>10.859</v>
      </c>
      <c r="K26" s="31">
        <v>10.16</v>
      </c>
      <c r="L26" s="31">
        <v>29.684000000000001</v>
      </c>
      <c r="M26" s="50">
        <v>0.33500000000000002</v>
      </c>
      <c r="N26" s="15"/>
      <c r="O26" s="10">
        <f>Table25723[[#This Row],[Faiz gəlirləri
 (mln. manat)]]+Table25723[[#This Row],[Qeyri-faiz gəlirləri 
(mln. manat)]]-Table25723[[#This Row],[Faiz xərcləri
 (mln. manat)]]-Table25723[[#This Row],[Qeyri-faiz xərcləri 
(mln. manat)]]</f>
        <v>11.455000000000002</v>
      </c>
      <c r="P26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-9.9999999999494937E-4</v>
      </c>
      <c r="Q26" s="15">
        <f>Table25723[[#This Row],[Xalis Əməliyyat Mənfəəti 
(mln. manat)]]-Table25723[[#This Row],[XƏM düstur]]</f>
        <v>0</v>
      </c>
      <c r="R26" s="15"/>
      <c r="S26" s="15">
        <f>Table25723[[#This Row],[Yoxlama 2]]-Table25723[[#This Row],[Faizlər üzrə yaradılmış ehtiyatlar]]</f>
        <v>0</v>
      </c>
    </row>
    <row r="27" spans="1:19" x14ac:dyDescent="0.25">
      <c r="A27" s="4">
        <v>26</v>
      </c>
      <c r="B27" s="29" t="s">
        <v>21</v>
      </c>
      <c r="C27" s="31">
        <v>489.53800000000001</v>
      </c>
      <c r="D27" s="31">
        <v>340.233</v>
      </c>
      <c r="E27" s="64">
        <v>249.86699999999999</v>
      </c>
      <c r="F27" s="31">
        <v>74.781000000000006</v>
      </c>
      <c r="G27" s="31">
        <v>0.41599999999999998</v>
      </c>
      <c r="H27" s="31">
        <v>1.1000000000000001</v>
      </c>
      <c r="I27" s="31">
        <v>34.911999999999999</v>
      </c>
      <c r="J27" s="31">
        <v>22.879000000000001</v>
      </c>
      <c r="K27" s="31">
        <v>3.794</v>
      </c>
      <c r="L27" s="31">
        <v>14.726000000000001</v>
      </c>
      <c r="M27" s="50">
        <v>0.68400000000000005</v>
      </c>
      <c r="N27" s="15"/>
      <c r="O27" s="10">
        <f>Table25723[[#This Row],[Faiz gəlirləri
 (mln. manat)]]+Table25723[[#This Row],[Qeyri-faiz gəlirləri 
(mln. manat)]]-Table25723[[#This Row],[Faiz xərcləri
 (mln. manat)]]-Table25723[[#This Row],[Qeyri-faiz xərcləri 
(mln. manat)]]</f>
        <v>1.1009999999999938</v>
      </c>
      <c r="P27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-1.1102230246251565E-16</v>
      </c>
      <c r="Q27" s="15">
        <f>Table25723[[#This Row],[Xalis Əməliyyat Mənfəəti 
(mln. manat)]]-Table25723[[#This Row],[XƏM düstur]]</f>
        <v>-9.9999999999367262E-4</v>
      </c>
      <c r="R27" s="15"/>
      <c r="S27" s="15">
        <f>Table25723[[#This Row],[Yoxlama 2]]-Table25723[[#This Row],[Faizlər üzrə yaradılmış ehtiyatlar]]</f>
        <v>-9.9999999999367262E-4</v>
      </c>
    </row>
    <row r="28" spans="1:19" x14ac:dyDescent="0.25">
      <c r="A28" s="4">
        <v>27</v>
      </c>
      <c r="B28" s="29" t="s">
        <v>22</v>
      </c>
      <c r="C28" s="32">
        <v>833.654</v>
      </c>
      <c r="D28" s="32">
        <v>450.53800000000001</v>
      </c>
      <c r="E28" s="32">
        <v>550.21699999999998</v>
      </c>
      <c r="F28" s="32">
        <v>134.596</v>
      </c>
      <c r="G28" s="32">
        <v>78.575999999999993</v>
      </c>
      <c r="H28" s="32">
        <f>Table25723[[#This Row],[Faiz gəlirləri
 (mln. manat)]]-Table25723[[#This Row],[Faiz xərcləri
 (mln. manat)]]+Table25723[[#This Row],[Qeyri-faiz gəlirləri 
(mln. manat)]]-Table25723[[#This Row],[Qeyri-faiz xərcləri 
(mln. manat)]]</f>
        <v>-0.19499999999999318</v>
      </c>
      <c r="I28" s="32">
        <v>84.932000000000002</v>
      </c>
      <c r="J28" s="32">
        <v>34.000999999999998</v>
      </c>
      <c r="K28" s="32">
        <v>11.39</v>
      </c>
      <c r="L28" s="32">
        <v>62.515999999999998</v>
      </c>
      <c r="M28" s="51">
        <v>-78.863</v>
      </c>
      <c r="N28" s="15">
        <v>0.1</v>
      </c>
      <c r="O28" s="10">
        <f>Table25723[[#This Row],[Faiz gəlirləri
 (mln. manat)]]+Table25723[[#This Row],[Qeyri-faiz gəlirləri 
(mln. manat)]]-Table25723[[#This Row],[Faiz xərcləri
 (mln. manat)]]-Table25723[[#This Row],[Qeyri-faiz xərcləri 
(mln. manat)]]</f>
        <v>-0.19499999999999318</v>
      </c>
      <c r="P28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7.9999999999870453E-3</v>
      </c>
      <c r="Q28" s="15">
        <f>Table25723[[#This Row],[Xalis Əməliyyat Mənfəəti 
(mln. manat)]]-Table25723[[#This Row],[XƏM düstur]]</f>
        <v>0</v>
      </c>
      <c r="R28" s="15"/>
      <c r="S28" s="15">
        <f>Table25723[[#This Row],[Yoxlama 2]]-Table25723[[#This Row],[Faizlər üzrə yaradılmış ehtiyatlar]]</f>
        <v>0</v>
      </c>
    </row>
    <row r="29" spans="1:19" x14ac:dyDescent="0.25">
      <c r="A29" s="4">
        <v>28</v>
      </c>
      <c r="B29" s="29" t="s">
        <v>24</v>
      </c>
      <c r="C29" s="31">
        <v>428.57709</v>
      </c>
      <c r="D29" s="31">
        <v>187.25221999999999</v>
      </c>
      <c r="E29" s="31">
        <v>320.82628999999997</v>
      </c>
      <c r="F29" s="31">
        <v>81.261629999999997</v>
      </c>
      <c r="G29" s="31">
        <v>3.9767700000000001</v>
      </c>
      <c r="H29" s="31">
        <f>Table25723[[#This Row],[Faiz gəlirləri
 (mln. manat)]]-Table25723[[#This Row],[Faiz xərcləri
 (mln. manat)]]+Table25723[[#This Row],[Qeyri-faiz gəlirləri 
(mln. manat)]]-Table25723[[#This Row],[Qeyri-faiz xərcləri 
(mln. manat)]]</f>
        <v>16.299860000000002</v>
      </c>
      <c r="I29" s="31">
        <v>33.415590000000002</v>
      </c>
      <c r="J29" s="31">
        <v>3.0557599999999998</v>
      </c>
      <c r="K29" s="31">
        <v>15.08836</v>
      </c>
      <c r="L29" s="31">
        <v>29.148330000000001</v>
      </c>
      <c r="M29" s="50">
        <v>10.927379999999999</v>
      </c>
      <c r="N29" s="15">
        <v>1.39571</v>
      </c>
      <c r="O29" s="10">
        <f>Table25723[[#This Row],[Faiz gəlirləri
 (mln. manat)]]+Table25723[[#This Row],[Qeyri-faiz gəlirləri 
(mln. manat)]]-Table25723[[#This Row],[Faiz xərcləri
 (mln. manat)]]-Table25723[[#This Row],[Qeyri-faiz xərcləri 
(mln. manat)]]</f>
        <v>16.299860000000002</v>
      </c>
      <c r="P29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-2.886579864025407E-15</v>
      </c>
      <c r="Q29" s="15">
        <f>Table25723[[#This Row],[Xalis Əməliyyat Mənfəəti 
(mln. manat)]]-Table25723[[#This Row],[XƏM düstur]]</f>
        <v>0</v>
      </c>
      <c r="R29" s="15"/>
      <c r="S29" s="15">
        <f>Table25723[[#This Row],[Yoxlama 2]]-Table25723[[#This Row],[Faizlər üzrə yaradılmış ehtiyatlar]]</f>
        <v>0</v>
      </c>
    </row>
    <row r="30" spans="1:19" x14ac:dyDescent="0.25">
      <c r="A30" s="4">
        <v>29</v>
      </c>
      <c r="B30" s="29" t="s">
        <v>59</v>
      </c>
      <c r="C30" s="31">
        <v>484.72721000000001</v>
      </c>
      <c r="D30" s="31">
        <v>304.34814999999998</v>
      </c>
      <c r="E30" s="31">
        <v>314.24587000000002</v>
      </c>
      <c r="F30" s="31">
        <v>67.191919999999996</v>
      </c>
      <c r="G30" s="31">
        <v>6.8000000000000005E-2</v>
      </c>
      <c r="H30" s="31">
        <f>Table25723[[#This Row],[Faiz gəlirləri
 (mln. manat)]]-Table25723[[#This Row],[Faiz xərcləri
 (mln. manat)]]+Table25723[[#This Row],[Qeyri-faiz gəlirləri 
(mln. manat)]]-Table25723[[#This Row],[Qeyri-faiz xərcləri 
(mln. manat)]]</f>
        <v>11.739140000000006</v>
      </c>
      <c r="I30" s="31">
        <v>57.672640000000001</v>
      </c>
      <c r="J30" s="31">
        <v>16.810469999999999</v>
      </c>
      <c r="K30" s="31">
        <v>5.0382100000000003</v>
      </c>
      <c r="L30" s="31">
        <v>34.161239999999999</v>
      </c>
      <c r="M30" s="50">
        <v>11.670400000000001</v>
      </c>
      <c r="N30" s="15"/>
      <c r="O30" s="10">
        <f>Table25723[[#This Row],[Faiz gəlirləri
 (mln. manat)]]+Table25723[[#This Row],[Qeyri-faiz gəlirləri 
(mln. manat)]]-Table25723[[#This Row],[Faiz xərcləri
 (mln. manat)]]-Table25723[[#This Row],[Qeyri-faiz xərcləri 
(mln. manat)]]</f>
        <v>11.739139999999999</v>
      </c>
      <c r="P30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-7.4000000000573607E-4</v>
      </c>
      <c r="Q30" s="15">
        <f>Table25723[[#This Row],[Xalis Əməliyyat Mənfəəti 
(mln. manat)]]-Table25723[[#This Row],[XƏM düstur]]</f>
        <v>0</v>
      </c>
      <c r="R30" s="15"/>
      <c r="S30" s="15">
        <f>Table25723[[#This Row],[Yoxlama 2]]-Table25723[[#This Row],[Faizlər üzrə yaradılmış ehtiyatlar]]</f>
        <v>0</v>
      </c>
    </row>
    <row r="31" spans="1:19" x14ac:dyDescent="0.25">
      <c r="A31" s="4">
        <v>30</v>
      </c>
      <c r="B31" s="29" t="s">
        <v>38</v>
      </c>
      <c r="C31" s="33">
        <v>253.49121</v>
      </c>
      <c r="D31" s="62">
        <v>145.43418</v>
      </c>
      <c r="E31" s="33">
        <v>85.641090000000005</v>
      </c>
      <c r="F31" s="33">
        <v>71.195520000000002</v>
      </c>
      <c r="G31" s="33">
        <v>3.1429999999999998</v>
      </c>
      <c r="H31" s="33">
        <v>4.9187799999999999</v>
      </c>
      <c r="I31" s="33">
        <v>17.13</v>
      </c>
      <c r="J31" s="33">
        <v>4.7389999999999999</v>
      </c>
      <c r="K31" s="33">
        <v>4.1529699999999998</v>
      </c>
      <c r="L31" s="33">
        <v>8.9400399999999998</v>
      </c>
      <c r="M31" s="52">
        <v>0.98348000000000002</v>
      </c>
      <c r="N31" s="15">
        <v>4.3119999999999999E-2</v>
      </c>
      <c r="O31" s="10">
        <f>Table25723[[#This Row],[Faiz gəlirləri
 (mln. manat)]]+Table25723[[#This Row],[Qeyri-faiz gəlirləri 
(mln. manat)]]-Table25723[[#This Row],[Faiz xərcləri
 (mln. manat)]]-Table25723[[#This Row],[Qeyri-faiz xərcləri 
(mln. manat)]]</f>
        <v>7.6039299999999983</v>
      </c>
      <c r="P31" s="10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-0.74918000000000007</v>
      </c>
      <c r="Q31" s="15">
        <f>Table25723[[#This Row],[Xalis Əməliyyat Mənfəəti 
(mln. manat)]]-Table25723[[#This Row],[XƏM düstur]]</f>
        <v>-2.6851499999999984</v>
      </c>
      <c r="R31" s="15">
        <v>2.0249000000000001</v>
      </c>
      <c r="S31" s="15">
        <f>Table25723[[#This Row],[Yoxlama 2]]-Table25723[[#This Row],[Faizlər üzrə yaradılmış ehtiyatlar]]</f>
        <v>-4.710049999999999</v>
      </c>
    </row>
    <row r="32" spans="1:19" x14ac:dyDescent="0.25">
      <c r="A32" s="80"/>
      <c r="B32" s="8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5"/>
      <c r="N32" s="63"/>
      <c r="O32" s="66"/>
      <c r="P32" s="66"/>
      <c r="Q32" s="63"/>
      <c r="R32" s="63"/>
      <c r="S32" s="63"/>
    </row>
    <row r="34" spans="2:13" x14ac:dyDescent="0.25">
      <c r="B34" s="57" t="s">
        <v>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x14ac:dyDescent="0.25">
      <c r="B35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3:1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3:1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3:1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3:1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3:1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3:1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3:1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3:1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3:1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3:1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3:13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3:13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3:13" x14ac:dyDescent="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3:13" x14ac:dyDescent="0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3:13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3:13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3:13" x14ac:dyDescent="0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3:13" x14ac:dyDescent="0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3:13" x14ac:dyDescent="0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x14ac:dyDescent="0.2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3:13" x14ac:dyDescent="0.2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3:13" x14ac:dyDescent="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x14ac:dyDescent="0.2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x14ac:dyDescent="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x14ac:dyDescent="0.2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x14ac:dyDescent="0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x14ac:dyDescent="0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x14ac:dyDescent="0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x14ac:dyDescent="0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x14ac:dyDescent="0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x14ac:dyDescent="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x14ac:dyDescent="0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x14ac:dyDescent="0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x14ac:dyDescent="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3:13" x14ac:dyDescent="0.2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3:13" x14ac:dyDescent="0.2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3:13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3:13" x14ac:dyDescent="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3:13" x14ac:dyDescent="0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3:13" x14ac:dyDescent="0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3:13" x14ac:dyDescent="0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3:13" x14ac:dyDescent="0.2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x14ac:dyDescent="0.2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3:13" x14ac:dyDescent="0.25">
      <c r="C100" s="11"/>
    </row>
    <row r="101" spans="3:13" x14ac:dyDescent="0.25">
      <c r="C101" s="11"/>
    </row>
    <row r="102" spans="3:13" x14ac:dyDescent="0.25">
      <c r="C102" s="11"/>
    </row>
    <row r="103" spans="3:13" x14ac:dyDescent="0.25">
      <c r="C103" s="11"/>
    </row>
    <row r="104" spans="3:13" x14ac:dyDescent="0.25">
      <c r="C104" s="11"/>
    </row>
    <row r="105" spans="3:13" x14ac:dyDescent="0.25">
      <c r="C105" s="11"/>
    </row>
    <row r="106" spans="3:13" x14ac:dyDescent="0.25">
      <c r="C106" s="11"/>
    </row>
    <row r="107" spans="3:13" x14ac:dyDescent="0.25">
      <c r="C107" s="11"/>
    </row>
    <row r="108" spans="3:13" x14ac:dyDescent="0.25">
      <c r="C108" s="11"/>
    </row>
    <row r="109" spans="3:13" x14ac:dyDescent="0.25">
      <c r="C109" s="11"/>
    </row>
    <row r="110" spans="3:13" x14ac:dyDescent="0.25">
      <c r="C110" s="11"/>
    </row>
    <row r="111" spans="3:13" x14ac:dyDescent="0.25">
      <c r="C111" s="11"/>
    </row>
    <row r="112" spans="3:13" x14ac:dyDescent="0.25">
      <c r="C112" s="11"/>
    </row>
    <row r="113" spans="3:3" x14ac:dyDescent="0.25">
      <c r="C113" s="11"/>
    </row>
    <row r="114" spans="3:3" x14ac:dyDescent="0.25">
      <c r="C114" s="11"/>
    </row>
    <row r="115" spans="3:3" x14ac:dyDescent="0.25">
      <c r="C115" s="11"/>
    </row>
    <row r="116" spans="3:3" x14ac:dyDescent="0.25">
      <c r="C116" s="11"/>
    </row>
    <row r="117" spans="3:3" x14ac:dyDescent="0.25">
      <c r="C117" s="11"/>
    </row>
    <row r="118" spans="3:3" x14ac:dyDescent="0.25">
      <c r="C118" s="11"/>
    </row>
    <row r="119" spans="3:3" x14ac:dyDescent="0.25">
      <c r="C119" s="11"/>
    </row>
    <row r="120" spans="3:3" x14ac:dyDescent="0.25">
      <c r="C120" s="11"/>
    </row>
    <row r="121" spans="3:3" x14ac:dyDescent="0.25">
      <c r="C121" s="11"/>
    </row>
    <row r="122" spans="3:3" x14ac:dyDescent="0.25">
      <c r="C122" s="11"/>
    </row>
    <row r="123" spans="3:3" x14ac:dyDescent="0.25">
      <c r="C123" s="11"/>
    </row>
    <row r="124" spans="3:3" x14ac:dyDescent="0.25">
      <c r="C124" s="11"/>
    </row>
    <row r="125" spans="3:3" x14ac:dyDescent="0.25">
      <c r="C125" s="11"/>
    </row>
    <row r="126" spans="3:3" x14ac:dyDescent="0.25">
      <c r="C126" s="11"/>
    </row>
    <row r="127" spans="3:3" x14ac:dyDescent="0.25">
      <c r="C127" s="11"/>
    </row>
    <row r="128" spans="3:3" x14ac:dyDescent="0.25">
      <c r="C128" s="11"/>
    </row>
    <row r="129" spans="3:3" x14ac:dyDescent="0.25">
      <c r="C129" s="11"/>
    </row>
    <row r="130" spans="3:3" x14ac:dyDescent="0.25">
      <c r="C130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135" spans="3:3" x14ac:dyDescent="0.25">
      <c r="C135" s="11"/>
    </row>
    <row r="136" spans="3:3" x14ac:dyDescent="0.25">
      <c r="C136" s="11"/>
    </row>
    <row r="137" spans="3:3" x14ac:dyDescent="0.25">
      <c r="C137" s="11"/>
    </row>
    <row r="138" spans="3:3" x14ac:dyDescent="0.25">
      <c r="C138" s="11"/>
    </row>
    <row r="139" spans="3:3" x14ac:dyDescent="0.25">
      <c r="C139" s="11"/>
    </row>
    <row r="140" spans="3:3" x14ac:dyDescent="0.25">
      <c r="C140" s="11"/>
    </row>
    <row r="141" spans="3:3" x14ac:dyDescent="0.25">
      <c r="C141" s="11"/>
    </row>
    <row r="142" spans="3:3" x14ac:dyDescent="0.25">
      <c r="C142" s="11"/>
    </row>
    <row r="143" spans="3:3" x14ac:dyDescent="0.25">
      <c r="C143" s="11"/>
    </row>
    <row r="144" spans="3:3" x14ac:dyDescent="0.25">
      <c r="C144" s="11"/>
    </row>
    <row r="145" spans="3:3" x14ac:dyDescent="0.25">
      <c r="C145" s="11"/>
    </row>
    <row r="146" spans="3:3" x14ac:dyDescent="0.25">
      <c r="C146" s="11"/>
    </row>
    <row r="147" spans="3:3" x14ac:dyDescent="0.25">
      <c r="C147" s="11"/>
    </row>
    <row r="148" spans="3:3" x14ac:dyDescent="0.25">
      <c r="C148" s="11"/>
    </row>
    <row r="149" spans="3:3" x14ac:dyDescent="0.25">
      <c r="C149" s="11"/>
    </row>
    <row r="150" spans="3:3" x14ac:dyDescent="0.25">
      <c r="C150" s="11"/>
    </row>
    <row r="151" spans="3:3" x14ac:dyDescent="0.25">
      <c r="C151" s="11"/>
    </row>
    <row r="152" spans="3:3" x14ac:dyDescent="0.25">
      <c r="C152" s="11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1"/>
    </row>
    <row r="160" spans="3:3" x14ac:dyDescent="0.25">
      <c r="C160" s="11"/>
    </row>
    <row r="161" spans="3:3" x14ac:dyDescent="0.25">
      <c r="C161" s="11"/>
    </row>
    <row r="162" spans="3:3" x14ac:dyDescent="0.25">
      <c r="C162" s="11"/>
    </row>
    <row r="163" spans="3:3" x14ac:dyDescent="0.25">
      <c r="C163" s="11"/>
    </row>
    <row r="164" spans="3:3" x14ac:dyDescent="0.25">
      <c r="C164" s="11"/>
    </row>
    <row r="165" spans="3:3" x14ac:dyDescent="0.25">
      <c r="C165" s="11"/>
    </row>
    <row r="166" spans="3:3" x14ac:dyDescent="0.25">
      <c r="C166" s="11"/>
    </row>
    <row r="167" spans="3:3" x14ac:dyDescent="0.25">
      <c r="C167" s="11"/>
    </row>
    <row r="168" spans="3:3" x14ac:dyDescent="0.25">
      <c r="C168" s="11"/>
    </row>
    <row r="169" spans="3:3" x14ac:dyDescent="0.25">
      <c r="C169" s="11"/>
    </row>
    <row r="170" spans="3:3" x14ac:dyDescent="0.25">
      <c r="C170" s="11"/>
    </row>
    <row r="171" spans="3:3" x14ac:dyDescent="0.25">
      <c r="C171" s="11"/>
    </row>
    <row r="172" spans="3:3" x14ac:dyDescent="0.25">
      <c r="C172" s="11"/>
    </row>
    <row r="173" spans="3:3" x14ac:dyDescent="0.25">
      <c r="C173" s="11"/>
    </row>
    <row r="174" spans="3:3" x14ac:dyDescent="0.25">
      <c r="C174" s="11"/>
    </row>
    <row r="175" spans="3:3" x14ac:dyDescent="0.25">
      <c r="C175" s="11"/>
    </row>
    <row r="176" spans="3:3" x14ac:dyDescent="0.25">
      <c r="C176" s="11"/>
    </row>
    <row r="177" spans="3:3" x14ac:dyDescent="0.25">
      <c r="C177" s="11"/>
    </row>
    <row r="178" spans="3:3" x14ac:dyDescent="0.25">
      <c r="C178" s="11"/>
    </row>
    <row r="179" spans="3:3" x14ac:dyDescent="0.25">
      <c r="C179" s="11"/>
    </row>
    <row r="180" spans="3:3" x14ac:dyDescent="0.25">
      <c r="C180" s="11"/>
    </row>
    <row r="181" spans="3:3" x14ac:dyDescent="0.25">
      <c r="C181" s="11"/>
    </row>
    <row r="182" spans="3:3" x14ac:dyDescent="0.25">
      <c r="C182" s="11"/>
    </row>
    <row r="183" spans="3:3" x14ac:dyDescent="0.25">
      <c r="C183" s="11"/>
    </row>
    <row r="184" spans="3:3" x14ac:dyDescent="0.25">
      <c r="C184" s="11"/>
    </row>
    <row r="185" spans="3:3" x14ac:dyDescent="0.25">
      <c r="C185" s="11"/>
    </row>
    <row r="186" spans="3:3" x14ac:dyDescent="0.25">
      <c r="C186" s="11"/>
    </row>
    <row r="187" spans="3:3" x14ac:dyDescent="0.25">
      <c r="C187" s="11"/>
    </row>
    <row r="188" spans="3:3" x14ac:dyDescent="0.25">
      <c r="C188" s="11"/>
    </row>
    <row r="189" spans="3:3" x14ac:dyDescent="0.25">
      <c r="C189" s="11"/>
    </row>
    <row r="190" spans="3:3" x14ac:dyDescent="0.25">
      <c r="C190" s="11"/>
    </row>
    <row r="191" spans="3:3" x14ac:dyDescent="0.25">
      <c r="C191" s="11"/>
    </row>
    <row r="192" spans="3:3" x14ac:dyDescent="0.25">
      <c r="C192" s="11"/>
    </row>
    <row r="193" spans="3:3" x14ac:dyDescent="0.25">
      <c r="C193" s="11"/>
    </row>
    <row r="194" spans="3:3" x14ac:dyDescent="0.25">
      <c r="C194" s="11"/>
    </row>
    <row r="195" spans="3:3" x14ac:dyDescent="0.25">
      <c r="C195" s="11"/>
    </row>
    <row r="196" spans="3:3" x14ac:dyDescent="0.25">
      <c r="C196" s="11"/>
    </row>
    <row r="197" spans="3:3" x14ac:dyDescent="0.25">
      <c r="C197" s="11"/>
    </row>
  </sheetData>
  <conditionalFormatting sqref="B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{9D8E5EB4-DFE1-4CE6-854D-4A806A0AE903}</x14:id>
        </ext>
      </extLst>
    </cfRule>
  </conditionalFormatting>
  <conditionalFormatting sqref="Q2:Q3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{89D7A704-0391-4123-A2E9-D5C6FD9EC925}</x14:id>
        </ext>
      </extLst>
    </cfRule>
  </conditionalFormatting>
  <conditionalFormatting sqref="S2:S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{F1C66A01-08DA-4CD4-962D-68EF7C82D9DD}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E5EB4-DFE1-4CE6-854D-4A806A0AE9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89D7A704-0391-4123-A2E9-D5C6FD9EC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  <x14:conditionalFormatting xmlns:xm="http://schemas.microsoft.com/office/excel/2006/main">
          <x14:cfRule type="dataBar" id="{F1C66A01-08DA-4CD4-962D-68EF7C82D9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S2:S31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3" zoomScale="85" zoomScaleNormal="85" workbookViewId="0">
      <selection activeCell="D31" sqref="C31:D31"/>
    </sheetView>
  </sheetViews>
  <sheetFormatPr defaultRowHeight="15" x14ac:dyDescent="0.25"/>
  <cols>
    <col min="2" max="2" width="31.5703125" customWidth="1"/>
    <col min="3" max="3" width="31.28515625" customWidth="1"/>
    <col min="4" max="4" width="29.7109375" customWidth="1"/>
  </cols>
  <sheetData>
    <row r="1" spans="1:4" ht="30" x14ac:dyDescent="0.25">
      <c r="A1" s="7" t="s">
        <v>0</v>
      </c>
      <c r="B1" s="7" t="s">
        <v>27</v>
      </c>
      <c r="C1" s="26" t="s">
        <v>62</v>
      </c>
      <c r="D1" s="26" t="s">
        <v>63</v>
      </c>
    </row>
    <row r="2" spans="1:4" x14ac:dyDescent="0.25">
      <c r="A2" s="4">
        <v>2</v>
      </c>
      <c r="B2" s="6" t="s">
        <v>22</v>
      </c>
      <c r="C2" s="84">
        <v>9.577308844600764E-2</v>
      </c>
      <c r="D2" s="15">
        <v>11.76400000000001</v>
      </c>
    </row>
    <row r="3" spans="1:4" x14ac:dyDescent="0.25">
      <c r="A3" s="4">
        <v>28</v>
      </c>
      <c r="B3" s="6" t="s">
        <v>14</v>
      </c>
      <c r="C3" s="84">
        <v>8.4147190630077279E-2</v>
      </c>
      <c r="D3" s="15">
        <v>32.990999999999985</v>
      </c>
    </row>
    <row r="4" spans="1:4" x14ac:dyDescent="0.25">
      <c r="A4" s="4">
        <v>27</v>
      </c>
      <c r="B4" s="6" t="s">
        <v>10</v>
      </c>
      <c r="C4" s="84">
        <v>8.1554241322284476E-2</v>
      </c>
      <c r="D4" s="15">
        <v>2.7593958599999979</v>
      </c>
    </row>
    <row r="5" spans="1:4" x14ac:dyDescent="0.25">
      <c r="A5" s="4">
        <v>8</v>
      </c>
      <c r="B5" s="6" t="s">
        <v>9</v>
      </c>
      <c r="C5" s="84">
        <v>7.3338926174496555E-2</v>
      </c>
      <c r="D5" s="15">
        <v>4.3709999999999951</v>
      </c>
    </row>
    <row r="6" spans="1:4" x14ac:dyDescent="0.25">
      <c r="A6" s="4">
        <v>5</v>
      </c>
      <c r="B6" s="6" t="s">
        <v>11</v>
      </c>
      <c r="C6" s="84">
        <v>6.1677474169151175E-2</v>
      </c>
      <c r="D6" s="15">
        <v>4.5240600000000057</v>
      </c>
    </row>
    <row r="7" spans="1:4" x14ac:dyDescent="0.25">
      <c r="A7" s="4">
        <v>20</v>
      </c>
      <c r="B7" s="6" t="s">
        <v>6</v>
      </c>
      <c r="C7" s="84">
        <v>4.0419161676646775E-2</v>
      </c>
      <c r="D7" s="15">
        <v>2.1600000000000037</v>
      </c>
    </row>
    <row r="8" spans="1:4" x14ac:dyDescent="0.25">
      <c r="A8" s="4">
        <v>15</v>
      </c>
      <c r="B8" s="6" t="s">
        <v>20</v>
      </c>
      <c r="C8" s="84">
        <v>4.0031799869320171E-2</v>
      </c>
      <c r="D8" s="15">
        <v>3.9014800000000065</v>
      </c>
    </row>
    <row r="9" spans="1:4" x14ac:dyDescent="0.25">
      <c r="A9" s="4">
        <v>21</v>
      </c>
      <c r="B9" s="6" t="s">
        <v>59</v>
      </c>
      <c r="C9" s="84">
        <v>3.3292632291202037E-2</v>
      </c>
      <c r="D9" s="15">
        <v>2.1649199999999951</v>
      </c>
    </row>
    <row r="10" spans="1:4" x14ac:dyDescent="0.25">
      <c r="A10" s="4">
        <v>3</v>
      </c>
      <c r="B10" s="6" t="s">
        <v>23</v>
      </c>
      <c r="C10" s="84">
        <v>2.7774750962776179E-2</v>
      </c>
      <c r="D10" s="15">
        <v>11.342840000000024</v>
      </c>
    </row>
    <row r="11" spans="1:4" x14ac:dyDescent="0.25">
      <c r="A11" s="4">
        <v>29</v>
      </c>
      <c r="B11" s="6" t="s">
        <v>2</v>
      </c>
      <c r="C11" s="84">
        <v>2.5693119270323937E-2</v>
      </c>
      <c r="D11" s="15">
        <v>2.0154600000000045</v>
      </c>
    </row>
    <row r="12" spans="1:4" x14ac:dyDescent="0.25">
      <c r="A12" s="4">
        <v>14</v>
      </c>
      <c r="B12" s="6" t="s">
        <v>17</v>
      </c>
      <c r="C12" s="84">
        <v>2.5501629223117727E-2</v>
      </c>
      <c r="D12" s="15">
        <v>1.4869999999999948</v>
      </c>
    </row>
    <row r="13" spans="1:4" x14ac:dyDescent="0.25">
      <c r="A13" s="4">
        <v>10</v>
      </c>
      <c r="B13" s="6" t="s">
        <v>15</v>
      </c>
      <c r="C13" s="84">
        <v>2.1855760055585531E-2</v>
      </c>
      <c r="D13" s="15">
        <v>1.8615411999999907</v>
      </c>
    </row>
    <row r="14" spans="1:4" x14ac:dyDescent="0.25">
      <c r="A14" s="4">
        <v>19</v>
      </c>
      <c r="B14" s="6" t="s">
        <v>25</v>
      </c>
      <c r="C14" s="84">
        <v>1.8169056141589437E-2</v>
      </c>
      <c r="D14" s="15">
        <v>1.148779999999995</v>
      </c>
    </row>
    <row r="15" spans="1:4" x14ac:dyDescent="0.25">
      <c r="A15" s="4">
        <v>25</v>
      </c>
      <c r="B15" s="6" t="s">
        <v>19</v>
      </c>
      <c r="C15" s="84">
        <v>1.4194995193014827E-2</v>
      </c>
      <c r="D15" s="15">
        <v>6.6589999999999918</v>
      </c>
    </row>
    <row r="16" spans="1:4" x14ac:dyDescent="0.25">
      <c r="A16" s="4">
        <v>23</v>
      </c>
      <c r="B16" s="6" t="s">
        <v>1</v>
      </c>
      <c r="C16" s="84">
        <v>1.3405948889819755E-2</v>
      </c>
      <c r="D16" s="15">
        <v>1.2479999999999905</v>
      </c>
    </row>
    <row r="17" spans="1:4" x14ac:dyDescent="0.25">
      <c r="A17" s="4">
        <v>12</v>
      </c>
      <c r="B17" s="6" t="s">
        <v>7</v>
      </c>
      <c r="C17" s="84">
        <v>9.8070072576717376E-3</v>
      </c>
      <c r="D17" s="15">
        <v>0.96779999999999688</v>
      </c>
    </row>
    <row r="18" spans="1:4" x14ac:dyDescent="0.25">
      <c r="A18" s="4">
        <v>18</v>
      </c>
      <c r="B18" s="6" t="s">
        <v>24</v>
      </c>
      <c r="C18" s="84">
        <v>6.4481490197049462E-3</v>
      </c>
      <c r="D18" s="15">
        <v>0.52062999999999704</v>
      </c>
    </row>
    <row r="19" spans="1:4" x14ac:dyDescent="0.25">
      <c r="A19" s="4">
        <v>16</v>
      </c>
      <c r="B19" s="6" t="s">
        <v>16</v>
      </c>
      <c r="C19" s="84">
        <v>5.386731983445801E-3</v>
      </c>
      <c r="D19" s="15">
        <v>0.44741000000000497</v>
      </c>
    </row>
    <row r="20" spans="1:4" x14ac:dyDescent="0.25">
      <c r="A20" s="4">
        <v>17</v>
      </c>
      <c r="B20" s="6" t="s">
        <v>38</v>
      </c>
      <c r="C20" s="84">
        <v>4.615737816045325E-3</v>
      </c>
      <c r="D20" s="15">
        <v>0.32711000000000467</v>
      </c>
    </row>
    <row r="21" spans="1:4" x14ac:dyDescent="0.25">
      <c r="A21" s="4">
        <v>4</v>
      </c>
      <c r="B21" s="6" t="s">
        <v>3</v>
      </c>
      <c r="C21" s="84">
        <v>3.4467290109965942E-3</v>
      </c>
      <c r="D21" s="15">
        <v>0.17164999999999964</v>
      </c>
    </row>
    <row r="22" spans="1:4" x14ac:dyDescent="0.25">
      <c r="A22" s="4">
        <v>6</v>
      </c>
      <c r="B22" s="6" t="s">
        <v>21</v>
      </c>
      <c r="C22" s="84">
        <v>1.8890675241158273E-3</v>
      </c>
      <c r="D22" s="15">
        <v>0.14100000000000534</v>
      </c>
    </row>
    <row r="23" spans="1:4" x14ac:dyDescent="0.25">
      <c r="A23" s="4">
        <v>11</v>
      </c>
      <c r="B23" s="6" t="s">
        <v>8</v>
      </c>
      <c r="C23" s="84">
        <v>-5.4610719946521277E-3</v>
      </c>
      <c r="D23" s="15">
        <v>-0.38281999999999528</v>
      </c>
    </row>
    <row r="24" spans="1:4" x14ac:dyDescent="0.25">
      <c r="A24" s="4">
        <v>24</v>
      </c>
      <c r="B24" s="6" t="s">
        <v>18</v>
      </c>
      <c r="C24" s="84">
        <v>-9.8196181056447018E-3</v>
      </c>
      <c r="D24" s="15">
        <v>-9.6659999999999968E-2</v>
      </c>
    </row>
    <row r="25" spans="1:4" x14ac:dyDescent="0.25">
      <c r="A25" s="4">
        <v>26</v>
      </c>
      <c r="B25" s="6" t="s">
        <v>47</v>
      </c>
      <c r="C25" s="84">
        <v>-1.8883692402054803E-2</v>
      </c>
      <c r="D25" s="15">
        <v>-2.4630000000000081</v>
      </c>
    </row>
    <row r="26" spans="1:4" x14ac:dyDescent="0.25">
      <c r="A26" s="4">
        <v>9</v>
      </c>
      <c r="B26" s="6" t="s">
        <v>12</v>
      </c>
      <c r="C26" s="84">
        <v>-2.1643412068018005E-2</v>
      </c>
      <c r="D26" s="15">
        <v>-1.3338003901999969</v>
      </c>
    </row>
    <row r="27" spans="1:4" x14ac:dyDescent="0.25">
      <c r="A27" s="4">
        <v>13</v>
      </c>
      <c r="B27" s="6" t="s">
        <v>13</v>
      </c>
      <c r="C27" s="84">
        <v>-5.1060617373053604E-2</v>
      </c>
      <c r="D27" s="15">
        <v>-6.1550000000000011</v>
      </c>
    </row>
    <row r="28" spans="1:4" x14ac:dyDescent="0.25">
      <c r="A28" s="4">
        <v>7</v>
      </c>
      <c r="B28" s="6" t="s">
        <v>26</v>
      </c>
      <c r="C28" s="84">
        <v>-0.10173451276401542</v>
      </c>
      <c r="D28" s="15">
        <v>-151.72084999999947</v>
      </c>
    </row>
    <row r="29" spans="1:4" x14ac:dyDescent="0.25">
      <c r="A29" s="4">
        <v>1</v>
      </c>
      <c r="B29" s="6" t="s">
        <v>37</v>
      </c>
      <c r="C29" s="84">
        <v>-0.10587707761625816</v>
      </c>
      <c r="D29" s="15">
        <v>-7.5794700000000006</v>
      </c>
    </row>
    <row r="30" spans="1:4" x14ac:dyDescent="0.25">
      <c r="A30" s="4">
        <v>30</v>
      </c>
      <c r="B30" s="6" t="s">
        <v>4</v>
      </c>
      <c r="C30" s="84">
        <v>-0.22722119800833648</v>
      </c>
      <c r="D30" s="15">
        <v>-2.6116599999999988</v>
      </c>
    </row>
    <row r="31" spans="1:4" x14ac:dyDescent="0.25">
      <c r="A31" s="4">
        <v>22</v>
      </c>
      <c r="B31" s="6" t="s">
        <v>5</v>
      </c>
      <c r="C31" s="95" t="s">
        <v>60</v>
      </c>
      <c r="D31" s="96" t="s">
        <v>60</v>
      </c>
    </row>
    <row r="34" spans="2:2" x14ac:dyDescent="0.25">
      <c r="B34" s="14" t="s">
        <v>58</v>
      </c>
    </row>
  </sheetData>
  <conditionalFormatting sqref="C2:C19 C21:C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{10B82D55-0FEB-4176-BB87-383A68A11C41}</x14:id>
        </ext>
      </extLst>
    </cfRule>
  </conditionalFormatting>
  <conditionalFormatting sqref="D2:D19 D21:D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{AB0DEBFF-94BF-4A76-80D9-A72BB616E2BB}</x14:id>
        </ext>
      </extLst>
    </cfRule>
  </conditionalFormatting>
  <conditionalFormatting sqref="D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{CF929110-0818-4588-ADAD-3FA831BD7997}</x14:id>
        </ext>
      </extLst>
    </cfRule>
  </conditionalFormatting>
  <conditionalFormatting sqref="D2:D3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{77655DF9-2DA0-4E00-AA97-9AD2575DC20C}</x14:id>
        </ext>
      </extLst>
    </cfRule>
  </conditionalFormatting>
  <conditionalFormatting sqref="C2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{2C796EF2-6432-44B5-B0F4-126DC7D0B4EF}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{047A551A-11C2-4C9C-BFC2-D8B27F2B94AB}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{2D41523F-56B6-4B0D-BC75-D15A33FDC6C4}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{68021040-0667-4820-81CE-95E60B3F0D25}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B82D55-0FEB-4176-BB87-383A68A11C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AB0DEBFF-94BF-4A76-80D9-A72BB616E2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D2:D19 D21:D30</xm:sqref>
        </x14:conditionalFormatting>
        <x14:conditionalFormatting xmlns:xm="http://schemas.microsoft.com/office/excel/2006/main">
          <x14:cfRule type="dataBar" id="{CF929110-0818-4588-ADAD-3FA831BD79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77655DF9-2DA0-4E00-AA97-9AD2575DC2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C796EF2-6432-44B5-B0F4-126DC7D0B4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C2:C30</xm:sqref>
        </x14:conditionalFormatting>
        <x14:conditionalFormatting xmlns:xm="http://schemas.microsoft.com/office/excel/2006/main">
          <x14:cfRule type="dataBar" id="{047A551A-11C2-4C9C-BFC2-D8B27F2B9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D41523F-56B6-4B0D-BC75-D15A33FDC6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68021040-0667-4820-81CE-95E60B3F0D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70" zoomScaleNormal="70" workbookViewId="0">
      <pane xSplit="2" ySplit="1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140625" style="1"/>
    <col min="2" max="2" width="40.7109375" style="1" customWidth="1"/>
    <col min="3" max="3" width="17.28515625" style="1" customWidth="1"/>
    <col min="4" max="4" width="18.5703125" style="1" customWidth="1"/>
    <col min="5" max="5" width="26.85546875" style="1" customWidth="1"/>
    <col min="6" max="6" width="16.7109375" style="1" customWidth="1"/>
    <col min="7" max="7" width="15" style="1" customWidth="1"/>
    <col min="8" max="16384" width="9.140625" style="1"/>
  </cols>
  <sheetData>
    <row r="1" spans="1:7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7" x14ac:dyDescent="0.25">
      <c r="A2" s="4">
        <v>1</v>
      </c>
      <c r="B2" s="3" t="s">
        <v>26</v>
      </c>
      <c r="C2" s="30">
        <v>302.31599999999997</v>
      </c>
      <c r="D2" s="38">
        <v>322.98694999999998</v>
      </c>
      <c r="G2" s="15"/>
    </row>
    <row r="3" spans="1:7" x14ac:dyDescent="0.25">
      <c r="A3" s="4">
        <v>2</v>
      </c>
      <c r="B3" s="3" t="s">
        <v>14</v>
      </c>
      <c r="C3" s="31">
        <v>134.708</v>
      </c>
      <c r="D3" s="38">
        <v>99.653999999999996</v>
      </c>
      <c r="G3" s="15"/>
    </row>
    <row r="4" spans="1:7" x14ac:dyDescent="0.25">
      <c r="A4" s="4">
        <v>3</v>
      </c>
      <c r="B4" s="3" t="s">
        <v>22</v>
      </c>
      <c r="C4" s="32">
        <v>78.575999999999993</v>
      </c>
      <c r="D4" s="38">
        <v>66.802999999999997</v>
      </c>
      <c r="G4" s="15"/>
    </row>
    <row r="5" spans="1:7" x14ac:dyDescent="0.25">
      <c r="A5" s="4">
        <v>4</v>
      </c>
      <c r="B5" s="3" t="s">
        <v>19</v>
      </c>
      <c r="C5" s="31">
        <v>65.040000000000006</v>
      </c>
      <c r="D5" s="38">
        <v>64.596000000000004</v>
      </c>
      <c r="G5" s="15"/>
    </row>
    <row r="6" spans="1:7" x14ac:dyDescent="0.25">
      <c r="A6" s="4">
        <v>6</v>
      </c>
      <c r="B6" s="3" t="s">
        <v>23</v>
      </c>
      <c r="C6" s="31">
        <v>33.445999999999998</v>
      </c>
      <c r="D6" s="38">
        <v>24.518229999999999</v>
      </c>
    </row>
    <row r="7" spans="1:7" x14ac:dyDescent="0.25">
      <c r="A7" s="4">
        <v>5</v>
      </c>
      <c r="B7" s="3" t="s">
        <v>37</v>
      </c>
      <c r="C7" s="31">
        <v>24.57067</v>
      </c>
      <c r="D7" s="38">
        <v>32.276470000000003</v>
      </c>
      <c r="G7" s="15"/>
    </row>
    <row r="8" spans="1:7" x14ac:dyDescent="0.25">
      <c r="A8" s="4">
        <v>7</v>
      </c>
      <c r="B8" s="3" t="s">
        <v>11</v>
      </c>
      <c r="C8" s="31">
        <v>20.422999999999998</v>
      </c>
      <c r="D8" s="38">
        <v>15.619770000000001</v>
      </c>
      <c r="G8" s="15"/>
    </row>
    <row r="9" spans="1:7" x14ac:dyDescent="0.25">
      <c r="A9" s="4">
        <v>13</v>
      </c>
      <c r="B9" s="3" t="s">
        <v>13</v>
      </c>
      <c r="C9" s="31">
        <v>19.12</v>
      </c>
      <c r="D9" s="38">
        <v>25.59</v>
      </c>
      <c r="G9" s="15"/>
    </row>
    <row r="10" spans="1:7" x14ac:dyDescent="0.25">
      <c r="A10" s="4">
        <v>10</v>
      </c>
      <c r="B10" s="3" t="s">
        <v>20</v>
      </c>
      <c r="C10" s="31">
        <v>11.119</v>
      </c>
      <c r="D10" s="38">
        <v>7.6209899999999999</v>
      </c>
      <c r="G10" s="15"/>
    </row>
    <row r="11" spans="1:7" x14ac:dyDescent="0.25">
      <c r="A11" s="4">
        <v>8</v>
      </c>
      <c r="B11" s="3" t="s">
        <v>47</v>
      </c>
      <c r="C11" s="31">
        <v>8.8680000000000003</v>
      </c>
      <c r="D11" s="38">
        <v>11.082000000000001</v>
      </c>
      <c r="G11" s="15"/>
    </row>
    <row r="12" spans="1:7" x14ac:dyDescent="0.25">
      <c r="A12" s="4">
        <v>9</v>
      </c>
      <c r="B12" s="3" t="s">
        <v>7</v>
      </c>
      <c r="C12" s="31">
        <v>7.6887100000000004</v>
      </c>
      <c r="D12" s="36">
        <v>6.6459999999999999</v>
      </c>
      <c r="G12" s="15"/>
    </row>
    <row r="13" spans="1:7" x14ac:dyDescent="0.25">
      <c r="A13" s="4">
        <v>19</v>
      </c>
      <c r="B13" s="3" t="s">
        <v>9</v>
      </c>
      <c r="C13" s="31">
        <v>7.5229999999999997</v>
      </c>
      <c r="D13" s="38">
        <v>3.9990000000000001</v>
      </c>
      <c r="G13" s="15"/>
    </row>
    <row r="14" spans="1:7" x14ac:dyDescent="0.25">
      <c r="A14" s="4">
        <v>18</v>
      </c>
      <c r="B14" s="3" t="s">
        <v>2</v>
      </c>
      <c r="C14" s="31">
        <v>6.2438900000000004</v>
      </c>
      <c r="D14" s="38">
        <v>4.3847199999999997</v>
      </c>
      <c r="G14" s="15"/>
    </row>
    <row r="15" spans="1:7" x14ac:dyDescent="0.25">
      <c r="A15" s="4">
        <v>15</v>
      </c>
      <c r="B15" s="3" t="s">
        <v>8</v>
      </c>
      <c r="C15" s="31">
        <v>5.35677</v>
      </c>
      <c r="D15" s="36">
        <v>5.9256700000000002</v>
      </c>
      <c r="G15" s="15"/>
    </row>
    <row r="16" spans="1:7" x14ac:dyDescent="0.25">
      <c r="A16" s="4">
        <v>16</v>
      </c>
      <c r="B16" s="3" t="s">
        <v>16</v>
      </c>
      <c r="C16" s="31">
        <v>5.1792600000000002</v>
      </c>
      <c r="D16" s="36">
        <v>4.40421</v>
      </c>
      <c r="G16" s="15"/>
    </row>
    <row r="17" spans="1:7" x14ac:dyDescent="0.25">
      <c r="A17" s="4">
        <v>11</v>
      </c>
      <c r="B17" s="3" t="s">
        <v>12</v>
      </c>
      <c r="C17" s="32">
        <v>4.7552526000000004</v>
      </c>
      <c r="D17" s="38">
        <v>6.3631126099999999</v>
      </c>
      <c r="G17" s="15"/>
    </row>
    <row r="18" spans="1:7" x14ac:dyDescent="0.25">
      <c r="A18" s="4">
        <v>12</v>
      </c>
      <c r="B18" s="3" t="s">
        <v>24</v>
      </c>
      <c r="C18" s="31">
        <v>3.9767700000000001</v>
      </c>
      <c r="D18" s="38">
        <v>3.7730000000000001</v>
      </c>
      <c r="G18" s="15"/>
    </row>
    <row r="19" spans="1:7" x14ac:dyDescent="0.25">
      <c r="A19" s="4">
        <v>17</v>
      </c>
      <c r="B19" s="3" t="s">
        <v>38</v>
      </c>
      <c r="C19" s="31">
        <v>3.1429999999999998</v>
      </c>
      <c r="D19" s="36">
        <v>3.0081899999999999</v>
      </c>
      <c r="G19" s="15"/>
    </row>
    <row r="20" spans="1:7" x14ac:dyDescent="0.25">
      <c r="A20" s="4">
        <v>21</v>
      </c>
      <c r="B20" s="3" t="s">
        <v>25</v>
      </c>
      <c r="C20" s="31">
        <v>2.173</v>
      </c>
      <c r="D20" s="36">
        <v>1.0111699999999999</v>
      </c>
      <c r="G20" s="15"/>
    </row>
    <row r="21" spans="1:7" x14ac:dyDescent="0.25">
      <c r="A21" s="4">
        <v>22</v>
      </c>
      <c r="B21" s="3" t="s">
        <v>17</v>
      </c>
      <c r="C21" s="31">
        <v>1.349</v>
      </c>
      <c r="D21" s="38">
        <v>0.1115</v>
      </c>
      <c r="G21" s="15"/>
    </row>
    <row r="22" spans="1:7" x14ac:dyDescent="0.25">
      <c r="A22" s="4">
        <v>20</v>
      </c>
      <c r="B22" s="3" t="s">
        <v>6</v>
      </c>
      <c r="C22" s="31">
        <v>0.60299999999999998</v>
      </c>
      <c r="D22" s="38">
        <v>0.128</v>
      </c>
      <c r="G22" s="15"/>
    </row>
    <row r="23" spans="1:7" x14ac:dyDescent="0.25">
      <c r="A23" s="4">
        <v>23</v>
      </c>
      <c r="B23" s="3" t="s">
        <v>21</v>
      </c>
      <c r="C23" s="31">
        <v>0.41599999999999998</v>
      </c>
      <c r="D23" s="38">
        <v>0.32900000000000001</v>
      </c>
      <c r="G23" s="15"/>
    </row>
    <row r="24" spans="1:7" x14ac:dyDescent="0.25">
      <c r="A24" s="4">
        <v>14</v>
      </c>
      <c r="B24" s="3" t="s">
        <v>59</v>
      </c>
      <c r="C24" s="31">
        <v>6.8000000000000005E-2</v>
      </c>
      <c r="D24" s="38">
        <v>-1.62049</v>
      </c>
      <c r="G24" s="15"/>
    </row>
    <row r="25" spans="1:7" x14ac:dyDescent="0.25">
      <c r="A25" s="4">
        <v>25</v>
      </c>
      <c r="B25" s="3" t="s">
        <v>18</v>
      </c>
      <c r="C25" s="31">
        <v>-0.4</v>
      </c>
      <c r="D25" s="38">
        <v>-0.29687000000000002</v>
      </c>
      <c r="G25" s="15"/>
    </row>
    <row r="26" spans="1:7" x14ac:dyDescent="0.25">
      <c r="A26" s="4">
        <v>26</v>
      </c>
      <c r="B26" s="3" t="s">
        <v>3</v>
      </c>
      <c r="C26" s="31">
        <v>-2.1219999999999999</v>
      </c>
      <c r="D26" s="38">
        <v>-2.2832699999999999</v>
      </c>
      <c r="G26" s="15"/>
    </row>
    <row r="27" spans="1:7" x14ac:dyDescent="0.25">
      <c r="A27" s="4">
        <v>28</v>
      </c>
      <c r="B27" s="3" t="s">
        <v>15</v>
      </c>
      <c r="C27" s="31">
        <v>-8.3070000000000004</v>
      </c>
      <c r="D27" s="36">
        <v>-8.2544500000000003</v>
      </c>
      <c r="G27" s="15"/>
    </row>
    <row r="28" spans="1:7" x14ac:dyDescent="0.25">
      <c r="A28" s="4">
        <v>27</v>
      </c>
      <c r="B28" s="3" t="s">
        <v>4</v>
      </c>
      <c r="C28" s="31">
        <v>-11.15221</v>
      </c>
      <c r="D28" s="36">
        <v>-8.1961700000000004</v>
      </c>
      <c r="G28" s="15"/>
    </row>
    <row r="29" spans="1:7" x14ac:dyDescent="0.25">
      <c r="A29" s="4">
        <v>29</v>
      </c>
      <c r="B29" s="3" t="s">
        <v>10</v>
      </c>
      <c r="C29" s="31">
        <v>-16.556754779999999</v>
      </c>
      <c r="D29" s="38">
        <v>-19.315042909999999</v>
      </c>
      <c r="G29" s="15"/>
    </row>
    <row r="30" spans="1:7" x14ac:dyDescent="0.25">
      <c r="A30" s="4">
        <v>30</v>
      </c>
      <c r="B30" s="3" t="s">
        <v>1</v>
      </c>
      <c r="C30" s="32">
        <v>-89.703999999999994</v>
      </c>
      <c r="D30" s="36">
        <v>-90.501000000000005</v>
      </c>
      <c r="G30" s="15"/>
    </row>
    <row r="31" spans="1:7" x14ac:dyDescent="0.25">
      <c r="A31" s="4">
        <v>24</v>
      </c>
      <c r="B31" s="3" t="s">
        <v>5</v>
      </c>
      <c r="C31" s="91" t="s">
        <v>60</v>
      </c>
      <c r="D31" s="42">
        <v>2.2190000000000001E-2</v>
      </c>
      <c r="G31" s="15"/>
    </row>
    <row r="33" spans="2:3" x14ac:dyDescent="0.25">
      <c r="B33" s="14" t="s">
        <v>58</v>
      </c>
      <c r="C33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70" zoomScaleNormal="70" workbookViewId="0">
      <pane xSplit="2" ySplit="1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16384" width="9.140625" style="1"/>
  </cols>
  <sheetData>
    <row r="1" spans="1:5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5" x14ac:dyDescent="0.25">
      <c r="A2" s="4">
        <v>1</v>
      </c>
      <c r="B2" s="3" t="s">
        <v>26</v>
      </c>
      <c r="C2" s="30">
        <v>321.52096</v>
      </c>
      <c r="D2" s="34">
        <v>249.66922</v>
      </c>
    </row>
    <row r="3" spans="1:5" x14ac:dyDescent="0.25">
      <c r="A3" s="4">
        <v>2</v>
      </c>
      <c r="B3" s="3" t="s">
        <v>14</v>
      </c>
      <c r="C3" s="31">
        <v>298.14600000000002</v>
      </c>
      <c r="D3" s="38">
        <v>208.47999999999996</v>
      </c>
      <c r="E3" s="14"/>
    </row>
    <row r="4" spans="1:5" x14ac:dyDescent="0.25">
      <c r="A4" s="4">
        <v>3</v>
      </c>
      <c r="B4" s="3" t="s">
        <v>19</v>
      </c>
      <c r="C4" s="31">
        <v>107.06699999999999</v>
      </c>
      <c r="D4" s="38">
        <v>88.816000000000003</v>
      </c>
      <c r="E4" s="14"/>
    </row>
    <row r="5" spans="1:5" x14ac:dyDescent="0.25">
      <c r="A5" s="4">
        <v>4</v>
      </c>
      <c r="B5" s="3" t="s">
        <v>23</v>
      </c>
      <c r="C5" s="31">
        <v>47.83954</v>
      </c>
      <c r="D5" s="36">
        <v>35.004840000000002</v>
      </c>
      <c r="E5" s="14"/>
    </row>
    <row r="6" spans="1:5" x14ac:dyDescent="0.25">
      <c r="A6" s="4">
        <v>5</v>
      </c>
      <c r="B6" s="3" t="s">
        <v>11</v>
      </c>
      <c r="C6" s="31">
        <v>40.667010000000012</v>
      </c>
      <c r="D6" s="38">
        <v>27.310000000000002</v>
      </c>
      <c r="E6" s="14"/>
    </row>
    <row r="7" spans="1:5" x14ac:dyDescent="0.25">
      <c r="A7" s="4">
        <v>8</v>
      </c>
      <c r="B7" s="3" t="s">
        <v>24</v>
      </c>
      <c r="C7" s="31">
        <v>16.299860000000002</v>
      </c>
      <c r="D7" s="38">
        <v>11.827999999999999</v>
      </c>
      <c r="E7" s="14"/>
    </row>
    <row r="8" spans="1:5" x14ac:dyDescent="0.25">
      <c r="A8" s="4">
        <v>13</v>
      </c>
      <c r="B8" s="3" t="s">
        <v>2</v>
      </c>
      <c r="C8" s="31">
        <v>15.89095</v>
      </c>
      <c r="D8" s="36">
        <v>12.67113</v>
      </c>
      <c r="E8" s="14"/>
    </row>
    <row r="9" spans="1:5" x14ac:dyDescent="0.25">
      <c r="A9" s="4">
        <v>6</v>
      </c>
      <c r="B9" s="3" t="s">
        <v>1</v>
      </c>
      <c r="C9" s="32">
        <v>13.72</v>
      </c>
      <c r="D9" s="38">
        <v>14.234</v>
      </c>
      <c r="E9" s="14"/>
    </row>
    <row r="10" spans="1:5" x14ac:dyDescent="0.25">
      <c r="A10" s="4">
        <v>9</v>
      </c>
      <c r="B10" s="3" t="s">
        <v>47</v>
      </c>
      <c r="C10" s="31">
        <v>13.019000000000005</v>
      </c>
      <c r="D10" s="38">
        <v>12.432</v>
      </c>
      <c r="E10" s="14"/>
    </row>
    <row r="11" spans="1:5" x14ac:dyDescent="0.25">
      <c r="A11" s="4">
        <v>7</v>
      </c>
      <c r="B11" s="3" t="s">
        <v>59</v>
      </c>
      <c r="C11" s="31">
        <v>11.739140000000006</v>
      </c>
      <c r="D11" s="38">
        <v>12.26755</v>
      </c>
      <c r="E11" s="14"/>
    </row>
    <row r="12" spans="1:5" x14ac:dyDescent="0.25">
      <c r="A12" s="4">
        <v>11</v>
      </c>
      <c r="B12" s="3" t="s">
        <v>20</v>
      </c>
      <c r="C12" s="31">
        <v>11.454999999999995</v>
      </c>
      <c r="D12" s="38">
        <v>10.51947</v>
      </c>
      <c r="E12" s="14"/>
    </row>
    <row r="13" spans="1:5" x14ac:dyDescent="0.25">
      <c r="A13" s="4">
        <v>10</v>
      </c>
      <c r="B13" s="3" t="s">
        <v>7</v>
      </c>
      <c r="C13" s="31">
        <v>9.7880000000000003</v>
      </c>
      <c r="D13" s="36">
        <v>8.6804500000000004</v>
      </c>
      <c r="E13" s="14"/>
    </row>
    <row r="14" spans="1:5" x14ac:dyDescent="0.25">
      <c r="A14" s="4">
        <v>16</v>
      </c>
      <c r="B14" s="3" t="s">
        <v>16</v>
      </c>
      <c r="C14" s="31">
        <v>7.5781299999999998</v>
      </c>
      <c r="D14" s="36">
        <v>4.7622200000000001</v>
      </c>
      <c r="E14" s="14"/>
    </row>
    <row r="15" spans="1:5" x14ac:dyDescent="0.25">
      <c r="A15" s="4">
        <v>19</v>
      </c>
      <c r="B15" s="3" t="s">
        <v>37</v>
      </c>
      <c r="C15" s="31">
        <v>7.2733299999999943</v>
      </c>
      <c r="D15" s="38">
        <v>-35.266300000000001</v>
      </c>
      <c r="E15" s="14"/>
    </row>
    <row r="16" spans="1:5" x14ac:dyDescent="0.25">
      <c r="A16" s="4">
        <v>15</v>
      </c>
      <c r="B16" s="3" t="s">
        <v>8</v>
      </c>
      <c r="C16" s="31">
        <v>5.4222199999999994</v>
      </c>
      <c r="D16" s="55">
        <v>4.2266399999999997</v>
      </c>
      <c r="E16" s="14"/>
    </row>
    <row r="17" spans="1:5" x14ac:dyDescent="0.25">
      <c r="A17" s="4">
        <v>17</v>
      </c>
      <c r="B17" s="3" t="s">
        <v>38</v>
      </c>
      <c r="C17" s="31">
        <v>4.9187799999999999</v>
      </c>
      <c r="D17" s="36">
        <v>3.9382299999999999</v>
      </c>
      <c r="E17" s="14"/>
    </row>
    <row r="18" spans="1:5" x14ac:dyDescent="0.25">
      <c r="A18" s="4">
        <v>14</v>
      </c>
      <c r="B18" s="3" t="s">
        <v>13</v>
      </c>
      <c r="C18" s="31">
        <v>4.784000000000006</v>
      </c>
      <c r="D18" s="38">
        <v>3.8069999999999986</v>
      </c>
      <c r="E18" s="14"/>
    </row>
    <row r="19" spans="1:5" x14ac:dyDescent="0.25">
      <c r="A19" s="4">
        <v>23</v>
      </c>
      <c r="B19" s="3" t="s">
        <v>25</v>
      </c>
      <c r="C19" s="31">
        <v>3.3415500000000016</v>
      </c>
      <c r="D19" s="36">
        <v>1.7913099999999997</v>
      </c>
      <c r="E19" s="14"/>
    </row>
    <row r="20" spans="1:5" x14ac:dyDescent="0.25">
      <c r="A20" s="4">
        <v>21</v>
      </c>
      <c r="B20" s="3" t="s">
        <v>9</v>
      </c>
      <c r="C20" s="31">
        <v>2.6579999999999999</v>
      </c>
      <c r="D20" s="38">
        <v>1.337</v>
      </c>
      <c r="E20" s="14"/>
    </row>
    <row r="21" spans="1:5" x14ac:dyDescent="0.25">
      <c r="A21" s="4">
        <v>22</v>
      </c>
      <c r="B21" s="3" t="s">
        <v>6</v>
      </c>
      <c r="C21" s="31">
        <v>2.5480000000000018</v>
      </c>
      <c r="D21" s="38">
        <v>14.068</v>
      </c>
      <c r="E21" s="14"/>
    </row>
    <row r="22" spans="1:5" x14ac:dyDescent="0.25">
      <c r="A22" s="4">
        <v>18</v>
      </c>
      <c r="B22" s="3" t="s">
        <v>15</v>
      </c>
      <c r="C22" s="31">
        <v>1.9674000000000014</v>
      </c>
      <c r="D22" s="36">
        <v>2.98651</v>
      </c>
      <c r="E22" s="14"/>
    </row>
    <row r="23" spans="1:5" x14ac:dyDescent="0.25">
      <c r="A23" s="4">
        <v>20</v>
      </c>
      <c r="B23" s="3" t="s">
        <v>10</v>
      </c>
      <c r="C23" s="31">
        <v>1.7495502699999996</v>
      </c>
      <c r="D23" s="38">
        <v>1.6902933299999994</v>
      </c>
      <c r="E23" s="14"/>
    </row>
    <row r="24" spans="1:5" x14ac:dyDescent="0.25">
      <c r="A24" s="4">
        <v>24</v>
      </c>
      <c r="B24" s="3" t="s">
        <v>21</v>
      </c>
      <c r="C24" s="31">
        <v>1.1000000000000001</v>
      </c>
      <c r="D24" s="38">
        <v>0.66100000000000003</v>
      </c>
      <c r="E24" s="14"/>
    </row>
    <row r="25" spans="1:5" x14ac:dyDescent="0.25">
      <c r="A25" s="4">
        <v>12</v>
      </c>
      <c r="B25" s="3" t="s">
        <v>22</v>
      </c>
      <c r="C25" s="32">
        <v>-0.19499999999999318</v>
      </c>
      <c r="D25" s="38">
        <v>9.2629999999999981</v>
      </c>
      <c r="E25" s="14"/>
    </row>
    <row r="26" spans="1:5" x14ac:dyDescent="0.25">
      <c r="A26" s="4">
        <v>26</v>
      </c>
      <c r="B26" s="3" t="s">
        <v>17</v>
      </c>
      <c r="C26" s="31">
        <v>-0.4150000000000027</v>
      </c>
      <c r="D26" s="38">
        <v>-0.90549999999999986</v>
      </c>
      <c r="E26" s="14"/>
    </row>
    <row r="27" spans="1:5" x14ac:dyDescent="0.25">
      <c r="A27" s="4">
        <v>25</v>
      </c>
      <c r="B27" s="3" t="s">
        <v>18</v>
      </c>
      <c r="C27" s="31">
        <v>-0.434</v>
      </c>
      <c r="D27" s="38">
        <v>-0.34688999999999998</v>
      </c>
      <c r="E27" s="14"/>
    </row>
    <row r="28" spans="1:5" x14ac:dyDescent="0.25">
      <c r="A28" s="4">
        <v>30</v>
      </c>
      <c r="B28" s="3" t="s">
        <v>3</v>
      </c>
      <c r="C28" s="31">
        <v>-8.2291900000000027</v>
      </c>
      <c r="D28" s="41">
        <v>-6.7035900000000002</v>
      </c>
      <c r="E28" s="14"/>
    </row>
    <row r="29" spans="1:5" x14ac:dyDescent="0.25">
      <c r="A29" s="4">
        <v>29</v>
      </c>
      <c r="B29" s="3" t="s">
        <v>4</v>
      </c>
      <c r="C29" s="31">
        <v>-8.4176299999999991</v>
      </c>
      <c r="D29" s="36">
        <v>-8.1961700000000004</v>
      </c>
      <c r="E29" s="14"/>
    </row>
    <row r="30" spans="1:5" x14ac:dyDescent="0.25">
      <c r="A30" s="4">
        <v>28</v>
      </c>
      <c r="B30" s="3" t="s">
        <v>12</v>
      </c>
      <c r="C30" s="32">
        <v>-8.8637213400000014</v>
      </c>
      <c r="D30" s="38">
        <v>-5.3929137400000009</v>
      </c>
      <c r="E30" s="14"/>
    </row>
    <row r="31" spans="1:5" x14ac:dyDescent="0.25">
      <c r="A31" s="4">
        <v>27</v>
      </c>
      <c r="B31" s="3" t="s">
        <v>5</v>
      </c>
      <c r="C31" s="91" t="s">
        <v>60</v>
      </c>
      <c r="D31" s="42">
        <v>-4.9690500000000002</v>
      </c>
      <c r="E31" s="14"/>
    </row>
    <row r="33" spans="2:2" x14ac:dyDescent="0.25">
      <c r="B33" s="14" t="s">
        <v>58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pane xSplit="2" ySplit="1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8.5703125" style="1" customWidth="1"/>
    <col min="6" max="16384" width="9.140625" style="1"/>
  </cols>
  <sheetData>
    <row r="1" spans="1:9" x14ac:dyDescent="0.25">
      <c r="A1" s="1" t="s">
        <v>0</v>
      </c>
      <c r="B1" s="1" t="s">
        <v>27</v>
      </c>
      <c r="C1" s="14" t="s">
        <v>61</v>
      </c>
      <c r="D1" s="14" t="s">
        <v>57</v>
      </c>
      <c r="I1" s="1" t="s">
        <v>41</v>
      </c>
    </row>
    <row r="2" spans="1:9" x14ac:dyDescent="0.25">
      <c r="A2" s="4">
        <v>1</v>
      </c>
      <c r="B2" s="3" t="s">
        <v>26</v>
      </c>
      <c r="C2" s="30">
        <v>441.94004999999999</v>
      </c>
      <c r="D2" s="34">
        <v>334.19412999999997</v>
      </c>
    </row>
    <row r="3" spans="1:9" x14ac:dyDescent="0.25">
      <c r="A3" s="4">
        <v>2</v>
      </c>
      <c r="B3" s="3" t="s">
        <v>14</v>
      </c>
      <c r="C3" s="31">
        <v>400.95699999999999</v>
      </c>
      <c r="D3" s="38">
        <v>293.92899999999997</v>
      </c>
    </row>
    <row r="4" spans="1:9" x14ac:dyDescent="0.25">
      <c r="A4" s="4">
        <v>3</v>
      </c>
      <c r="B4" s="3" t="s">
        <v>19</v>
      </c>
      <c r="C4" s="31">
        <v>196.21700000000001</v>
      </c>
      <c r="D4" s="38">
        <v>144.10799999999998</v>
      </c>
    </row>
    <row r="5" spans="1:9" x14ac:dyDescent="0.25">
      <c r="A5" s="4">
        <v>5</v>
      </c>
      <c r="B5" s="3" t="s">
        <v>23</v>
      </c>
      <c r="C5" s="31">
        <f>111.28786-7.69016</f>
        <v>103.59769999999999</v>
      </c>
      <c r="D5" s="36">
        <v>72.516689999999997</v>
      </c>
    </row>
    <row r="6" spans="1:9" x14ac:dyDescent="0.25">
      <c r="A6" s="4">
        <v>6</v>
      </c>
      <c r="B6" s="3" t="s">
        <v>1</v>
      </c>
      <c r="C6" s="32">
        <v>95.887</v>
      </c>
      <c r="D6" s="38">
        <v>70.370999999999995</v>
      </c>
    </row>
    <row r="7" spans="1:9" x14ac:dyDescent="0.25">
      <c r="A7" s="4">
        <v>7</v>
      </c>
      <c r="B7" s="3" t="s">
        <v>22</v>
      </c>
      <c r="C7" s="32">
        <v>84.932000000000002</v>
      </c>
      <c r="D7" s="38">
        <v>64.058000000000007</v>
      </c>
    </row>
    <row r="8" spans="1:9" x14ac:dyDescent="0.25">
      <c r="A8" s="4">
        <v>8</v>
      </c>
      <c r="B8" s="3" t="s">
        <v>11</v>
      </c>
      <c r="C8" s="31">
        <v>69.191000000000003</v>
      </c>
      <c r="D8" s="38">
        <v>50.112340000000003</v>
      </c>
    </row>
    <row r="9" spans="1:9" x14ac:dyDescent="0.25">
      <c r="A9" s="4">
        <v>9</v>
      </c>
      <c r="B9" s="3" t="s">
        <v>59</v>
      </c>
      <c r="C9" s="31">
        <v>57.672640000000001</v>
      </c>
      <c r="D9" s="38">
        <v>44.102539999999998</v>
      </c>
    </row>
    <row r="10" spans="1:9" x14ac:dyDescent="0.25">
      <c r="A10" s="4">
        <v>4</v>
      </c>
      <c r="B10" s="3" t="s">
        <v>37</v>
      </c>
      <c r="C10" s="31">
        <v>43.024999999999999</v>
      </c>
      <c r="D10" s="38">
        <v>31.682950000000002</v>
      </c>
    </row>
    <row r="11" spans="1:9" x14ac:dyDescent="0.25">
      <c r="A11" s="4">
        <v>13</v>
      </c>
      <c r="B11" s="3" t="s">
        <v>20</v>
      </c>
      <c r="C11" s="31">
        <v>41.838000000000001</v>
      </c>
      <c r="D11" s="38">
        <v>30.999490000000002</v>
      </c>
    </row>
    <row r="12" spans="1:9" x14ac:dyDescent="0.25">
      <c r="A12" s="4">
        <v>10</v>
      </c>
      <c r="B12" s="3" t="s">
        <v>47</v>
      </c>
      <c r="C12" s="31">
        <v>38.234999999999999</v>
      </c>
      <c r="D12" s="36">
        <v>29.536000000000001</v>
      </c>
    </row>
    <row r="13" spans="1:9" x14ac:dyDescent="0.25">
      <c r="A13" s="4">
        <v>12</v>
      </c>
      <c r="B13" s="3" t="s">
        <v>13</v>
      </c>
      <c r="C13" s="31">
        <v>37.649000000000001</v>
      </c>
      <c r="D13" s="38">
        <v>27.913</v>
      </c>
    </row>
    <row r="14" spans="1:9" x14ac:dyDescent="0.25">
      <c r="A14" s="4">
        <v>11</v>
      </c>
      <c r="B14" s="3" t="s">
        <v>15</v>
      </c>
      <c r="C14" s="31">
        <v>35.275950000000002</v>
      </c>
      <c r="D14" s="36">
        <v>27.344909999999999</v>
      </c>
    </row>
    <row r="15" spans="1:9" x14ac:dyDescent="0.25">
      <c r="A15" s="4">
        <v>16</v>
      </c>
      <c r="B15" s="3" t="s">
        <v>21</v>
      </c>
      <c r="C15" s="31">
        <v>34.911999999999999</v>
      </c>
      <c r="D15" s="38">
        <v>25.492999999999999</v>
      </c>
    </row>
    <row r="16" spans="1:9" x14ac:dyDescent="0.25">
      <c r="A16" s="4">
        <v>15</v>
      </c>
      <c r="B16" s="3" t="s">
        <v>24</v>
      </c>
      <c r="C16" s="31">
        <v>33.415590000000002</v>
      </c>
      <c r="D16" s="38">
        <v>24.952999999999999</v>
      </c>
    </row>
    <row r="17" spans="1:4" x14ac:dyDescent="0.25">
      <c r="A17" s="4">
        <v>20</v>
      </c>
      <c r="B17" s="3" t="s">
        <v>2</v>
      </c>
      <c r="C17" s="31">
        <v>28.854120000000002</v>
      </c>
      <c r="D17" s="36">
        <v>20.987760000000002</v>
      </c>
    </row>
    <row r="18" spans="1:4" x14ac:dyDescent="0.25">
      <c r="A18" s="4">
        <v>17</v>
      </c>
      <c r="B18" s="3" t="s">
        <v>7</v>
      </c>
      <c r="C18" s="31">
        <v>28.283149999999999</v>
      </c>
      <c r="D18" s="36">
        <v>20.437950000000001</v>
      </c>
    </row>
    <row r="19" spans="1:4" x14ac:dyDescent="0.25">
      <c r="A19" s="4">
        <v>19</v>
      </c>
      <c r="B19" s="3" t="s">
        <v>9</v>
      </c>
      <c r="C19" s="31">
        <v>22.016999999999999</v>
      </c>
      <c r="D19" s="38">
        <v>16.024999999999999</v>
      </c>
    </row>
    <row r="20" spans="1:4" x14ac:dyDescent="0.25">
      <c r="A20" s="4">
        <v>18</v>
      </c>
      <c r="B20" s="3" t="s">
        <v>6</v>
      </c>
      <c r="C20" s="31">
        <v>21.887</v>
      </c>
      <c r="D20" s="36">
        <v>12.688000000000001</v>
      </c>
    </row>
    <row r="21" spans="1:4" x14ac:dyDescent="0.25">
      <c r="A21" s="4">
        <v>21</v>
      </c>
      <c r="B21" s="3" t="s">
        <v>17</v>
      </c>
      <c r="C21" s="31">
        <v>19.399999999999999</v>
      </c>
      <c r="D21" s="38">
        <v>13.992000000000001</v>
      </c>
    </row>
    <row r="22" spans="1:4" x14ac:dyDescent="0.25">
      <c r="A22" s="4">
        <v>22</v>
      </c>
      <c r="B22" s="3" t="s">
        <v>38</v>
      </c>
      <c r="C22" s="31">
        <v>17.13</v>
      </c>
      <c r="D22" s="36">
        <v>10.676019999999999</v>
      </c>
    </row>
    <row r="23" spans="1:4" x14ac:dyDescent="0.25">
      <c r="A23" s="4">
        <v>23</v>
      </c>
      <c r="B23" s="3" t="s">
        <v>3</v>
      </c>
      <c r="C23" s="31">
        <v>13.063840000000001</v>
      </c>
      <c r="D23" s="38">
        <v>10.05077</v>
      </c>
    </row>
    <row r="24" spans="1:4" x14ac:dyDescent="0.25">
      <c r="A24" s="4">
        <v>26</v>
      </c>
      <c r="B24" s="3" t="s">
        <v>25</v>
      </c>
      <c r="C24" s="31">
        <v>12.07005</v>
      </c>
      <c r="D24" s="36">
        <v>8.9029100000000003</v>
      </c>
    </row>
    <row r="25" spans="1:4" x14ac:dyDescent="0.25">
      <c r="A25" s="4">
        <v>24</v>
      </c>
      <c r="B25" s="3" t="s">
        <v>4</v>
      </c>
      <c r="C25" s="31">
        <v>11.31385</v>
      </c>
      <c r="D25" s="36">
        <v>8.6927699999999994</v>
      </c>
    </row>
    <row r="26" spans="1:4" x14ac:dyDescent="0.25">
      <c r="A26" s="4">
        <v>25</v>
      </c>
      <c r="B26" s="3" t="s">
        <v>8</v>
      </c>
      <c r="C26" s="31">
        <v>11.07963</v>
      </c>
      <c r="D26" s="36">
        <v>8.4094999999999995</v>
      </c>
    </row>
    <row r="27" spans="1:4" x14ac:dyDescent="0.25">
      <c r="A27" s="4">
        <v>27</v>
      </c>
      <c r="B27" s="3" t="s">
        <v>12</v>
      </c>
      <c r="C27" s="32">
        <v>8.2934227200000006</v>
      </c>
      <c r="D27" s="38">
        <v>5.07455283</v>
      </c>
    </row>
    <row r="28" spans="1:4" x14ac:dyDescent="0.25">
      <c r="A28" s="4">
        <v>28</v>
      </c>
      <c r="B28" s="3" t="s">
        <v>16</v>
      </c>
      <c r="C28" s="31">
        <v>7.9684100000000004</v>
      </c>
      <c r="D28" s="36">
        <v>5.1065299999999993</v>
      </c>
    </row>
    <row r="29" spans="1:4" x14ac:dyDescent="0.25">
      <c r="A29" s="4">
        <v>29</v>
      </c>
      <c r="B29" s="3" t="s">
        <v>10</v>
      </c>
      <c r="C29" s="31">
        <v>2.8425765599999999</v>
      </c>
      <c r="D29" s="36">
        <v>2.1079545799999999</v>
      </c>
    </row>
    <row r="30" spans="1:4" x14ac:dyDescent="0.25">
      <c r="A30" s="4">
        <v>30</v>
      </c>
      <c r="B30" s="3" t="s">
        <v>18</v>
      </c>
      <c r="C30" s="31">
        <v>0.41299999999999998</v>
      </c>
      <c r="D30" s="38">
        <v>0.28838999999999998</v>
      </c>
    </row>
    <row r="31" spans="1:4" x14ac:dyDescent="0.25">
      <c r="A31" s="4">
        <v>14</v>
      </c>
      <c r="B31" s="3" t="s">
        <v>5</v>
      </c>
      <c r="C31" s="91" t="s">
        <v>60</v>
      </c>
      <c r="D31" s="42">
        <v>24.856280000000002</v>
      </c>
    </row>
    <row r="32" spans="1:4" x14ac:dyDescent="0.25">
      <c r="C32" s="14"/>
    </row>
    <row r="33" spans="2:3" x14ac:dyDescent="0.25">
      <c r="B33" s="14" t="s">
        <v>58</v>
      </c>
      <c r="C33" s="1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4" x14ac:dyDescent="0.25">
      <c r="A2" s="4">
        <v>1</v>
      </c>
      <c r="B2" s="3" t="s">
        <v>26</v>
      </c>
      <c r="C2" s="30">
        <v>98.161159999999995</v>
      </c>
      <c r="D2" s="34">
        <v>71.684030000000007</v>
      </c>
    </row>
    <row r="3" spans="1:4" x14ac:dyDescent="0.25">
      <c r="A3" s="4">
        <v>2</v>
      </c>
      <c r="B3" s="3" t="s">
        <v>14</v>
      </c>
      <c r="C3" s="31">
        <v>63.365000000000002</v>
      </c>
      <c r="D3" s="38">
        <v>48.25</v>
      </c>
    </row>
    <row r="4" spans="1:4" x14ac:dyDescent="0.25">
      <c r="A4" s="4">
        <v>3</v>
      </c>
      <c r="B4" s="3" t="s">
        <v>1</v>
      </c>
      <c r="C4" s="32">
        <v>47.756</v>
      </c>
      <c r="D4" s="38">
        <v>35.96</v>
      </c>
    </row>
    <row r="5" spans="1:4" x14ac:dyDescent="0.25">
      <c r="A5" s="4">
        <v>4</v>
      </c>
      <c r="B5" s="3" t="s">
        <v>19</v>
      </c>
      <c r="C5" s="31">
        <v>38.792000000000002</v>
      </c>
      <c r="D5" s="38">
        <v>28.452000000000002</v>
      </c>
    </row>
    <row r="6" spans="1:4" x14ac:dyDescent="0.25">
      <c r="A6" s="4">
        <v>5</v>
      </c>
      <c r="B6" s="3" t="s">
        <v>22</v>
      </c>
      <c r="C6" s="32">
        <v>34.000999999999998</v>
      </c>
      <c r="D6" s="38">
        <v>25.515000000000001</v>
      </c>
    </row>
    <row r="7" spans="1:4" x14ac:dyDescent="0.25">
      <c r="A7" s="4">
        <v>6</v>
      </c>
      <c r="B7" s="3" t="s">
        <v>11</v>
      </c>
      <c r="C7" s="31">
        <v>27.922989999999999</v>
      </c>
      <c r="D7" s="38">
        <v>20.941020000000002</v>
      </c>
    </row>
    <row r="8" spans="1:4" x14ac:dyDescent="0.25">
      <c r="A8" s="4">
        <v>7</v>
      </c>
      <c r="B8" s="3" t="s">
        <v>15</v>
      </c>
      <c r="C8" s="31">
        <v>25.488600000000002</v>
      </c>
      <c r="D8" s="36">
        <v>19.419429999999998</v>
      </c>
    </row>
    <row r="9" spans="1:4" x14ac:dyDescent="0.25">
      <c r="A9" s="4">
        <v>9</v>
      </c>
      <c r="B9" s="3" t="s">
        <v>21</v>
      </c>
      <c r="C9" s="31">
        <v>22.879000000000001</v>
      </c>
      <c r="D9" s="38">
        <v>17.033000000000001</v>
      </c>
    </row>
    <row r="10" spans="1:4" x14ac:dyDescent="0.25">
      <c r="A10" s="4">
        <v>11</v>
      </c>
      <c r="B10" s="3" t="s">
        <v>23</v>
      </c>
      <c r="C10" s="31">
        <v>19.338660000000001</v>
      </c>
      <c r="D10" s="36">
        <v>14.21312</v>
      </c>
    </row>
    <row r="11" spans="1:4" x14ac:dyDescent="0.25">
      <c r="A11" s="4">
        <v>10</v>
      </c>
      <c r="B11" s="3" t="s">
        <v>3</v>
      </c>
      <c r="C11" s="31">
        <v>17.512049999999999</v>
      </c>
      <c r="D11" s="38">
        <v>13.90516</v>
      </c>
    </row>
    <row r="12" spans="1:4" x14ac:dyDescent="0.25">
      <c r="A12" s="4">
        <v>13</v>
      </c>
      <c r="B12" s="3" t="s">
        <v>59</v>
      </c>
      <c r="C12" s="31">
        <v>16.810469999999999</v>
      </c>
      <c r="D12" s="38">
        <v>11.798920000000001</v>
      </c>
    </row>
    <row r="13" spans="1:4" x14ac:dyDescent="0.25">
      <c r="A13" s="4">
        <v>15</v>
      </c>
      <c r="B13" s="3" t="s">
        <v>7</v>
      </c>
      <c r="C13" s="31">
        <v>15.880179999999999</v>
      </c>
      <c r="D13" s="36">
        <v>10.98861</v>
      </c>
    </row>
    <row r="14" spans="1:4" x14ac:dyDescent="0.25">
      <c r="A14" s="4">
        <v>14</v>
      </c>
      <c r="B14" s="3" t="s">
        <v>48</v>
      </c>
      <c r="C14" s="32">
        <v>15.346</v>
      </c>
      <c r="D14" s="38">
        <v>11.176</v>
      </c>
    </row>
    <row r="15" spans="1:4" x14ac:dyDescent="0.25">
      <c r="A15" s="4">
        <v>12</v>
      </c>
      <c r="B15" s="3" t="s">
        <v>47</v>
      </c>
      <c r="C15" s="31">
        <v>12.866</v>
      </c>
      <c r="D15" s="36">
        <v>8.9550000000000001</v>
      </c>
    </row>
    <row r="16" spans="1:4" x14ac:dyDescent="0.25">
      <c r="A16" s="4">
        <v>16</v>
      </c>
      <c r="B16" s="3" t="s">
        <v>4</v>
      </c>
      <c r="C16" s="31">
        <v>12.549020000000001</v>
      </c>
      <c r="D16" s="36">
        <v>9.4660100000000007</v>
      </c>
    </row>
    <row r="17" spans="1:4" x14ac:dyDescent="0.25">
      <c r="A17" s="4">
        <v>18</v>
      </c>
      <c r="B17" s="3" t="s">
        <v>9</v>
      </c>
      <c r="C17" s="31">
        <v>11.788</v>
      </c>
      <c r="D17" s="38">
        <v>8.6929999999999996</v>
      </c>
    </row>
    <row r="18" spans="1:4" x14ac:dyDescent="0.25">
      <c r="A18" s="4">
        <v>17</v>
      </c>
      <c r="B18" s="3" t="s">
        <v>37</v>
      </c>
      <c r="C18" s="31">
        <v>11.704000000000001</v>
      </c>
      <c r="D18" s="38">
        <v>8.81738</v>
      </c>
    </row>
    <row r="19" spans="1:4" x14ac:dyDescent="0.25">
      <c r="A19" s="4">
        <v>19</v>
      </c>
      <c r="B19" s="3" t="s">
        <v>20</v>
      </c>
      <c r="C19" s="31">
        <v>10.859</v>
      </c>
      <c r="D19" s="38">
        <v>7.8850899999999999</v>
      </c>
    </row>
    <row r="20" spans="1:4" x14ac:dyDescent="0.25">
      <c r="A20" s="4">
        <v>20</v>
      </c>
      <c r="B20" s="3" t="s">
        <v>13</v>
      </c>
      <c r="C20" s="31">
        <v>10.646000000000001</v>
      </c>
      <c r="D20" s="38">
        <v>7.968</v>
      </c>
    </row>
    <row r="21" spans="1:4" x14ac:dyDescent="0.25">
      <c r="A21" s="4">
        <v>21</v>
      </c>
      <c r="B21" s="3" t="s">
        <v>25</v>
      </c>
      <c r="C21" s="31">
        <v>8.8194499999999998</v>
      </c>
      <c r="D21" s="36">
        <v>6.5792599999999997</v>
      </c>
    </row>
    <row r="22" spans="1:4" x14ac:dyDescent="0.25">
      <c r="A22" s="4">
        <v>22</v>
      </c>
      <c r="B22" s="3" t="s">
        <v>6</v>
      </c>
      <c r="C22" s="31">
        <v>4.8490000000000002</v>
      </c>
      <c r="D22" s="36">
        <v>4.2089999999999996</v>
      </c>
    </row>
    <row r="23" spans="1:4" x14ac:dyDescent="0.25">
      <c r="A23" s="4">
        <v>24</v>
      </c>
      <c r="B23" s="3" t="s">
        <v>38</v>
      </c>
      <c r="C23" s="31">
        <v>4.7389999999999999</v>
      </c>
      <c r="D23" s="36">
        <v>3.5305300000000002</v>
      </c>
    </row>
    <row r="24" spans="1:4" x14ac:dyDescent="0.25">
      <c r="A24" s="4">
        <v>23</v>
      </c>
      <c r="B24" s="3" t="s">
        <v>12</v>
      </c>
      <c r="C24" s="32">
        <v>3.1836273199999998</v>
      </c>
      <c r="D24" s="38">
        <v>2.4533095399999998</v>
      </c>
    </row>
    <row r="25" spans="1:4" x14ac:dyDescent="0.25">
      <c r="A25" s="4">
        <v>25</v>
      </c>
      <c r="B25" s="3" t="s">
        <v>24</v>
      </c>
      <c r="C25" s="31">
        <v>3.0557599999999998</v>
      </c>
      <c r="D25" s="38">
        <v>2.3010000000000002</v>
      </c>
    </row>
    <row r="26" spans="1:4" x14ac:dyDescent="0.25">
      <c r="A26" s="4">
        <v>27</v>
      </c>
      <c r="B26" s="3" t="s">
        <v>2</v>
      </c>
      <c r="C26" s="31">
        <v>2.3040699999999998</v>
      </c>
      <c r="D26" s="36">
        <v>1.80166</v>
      </c>
    </row>
    <row r="27" spans="1:4" x14ac:dyDescent="0.25">
      <c r="A27" s="4">
        <v>26</v>
      </c>
      <c r="B27" s="3" t="s">
        <v>8</v>
      </c>
      <c r="C27" s="31">
        <v>2.2703899999999999</v>
      </c>
      <c r="D27" s="36">
        <v>1.83971</v>
      </c>
    </row>
    <row r="28" spans="1:4" x14ac:dyDescent="0.25">
      <c r="A28" s="4">
        <v>28</v>
      </c>
      <c r="B28" s="3" t="s">
        <v>16</v>
      </c>
      <c r="C28" s="31">
        <v>0.53646000000000005</v>
      </c>
      <c r="D28" s="36">
        <v>0.37728</v>
      </c>
    </row>
    <row r="29" spans="1:4" x14ac:dyDescent="0.25">
      <c r="A29" s="4">
        <v>29</v>
      </c>
      <c r="B29" s="3" t="s">
        <v>10</v>
      </c>
      <c r="C29" s="31">
        <v>0.12185329</v>
      </c>
      <c r="D29" s="36">
        <v>7.9685699999999998E-2</v>
      </c>
    </row>
    <row r="30" spans="1:4" x14ac:dyDescent="0.25">
      <c r="A30" s="4">
        <v>30</v>
      </c>
      <c r="B30" s="3" t="s">
        <v>18</v>
      </c>
      <c r="C30" s="71">
        <v>4.0000000000000001E-3</v>
      </c>
      <c r="D30" s="40">
        <v>0</v>
      </c>
    </row>
    <row r="31" spans="1:4" x14ac:dyDescent="0.25">
      <c r="A31" s="4">
        <v>8</v>
      </c>
      <c r="B31" s="3" t="s">
        <v>5</v>
      </c>
      <c r="C31" s="91" t="s">
        <v>60</v>
      </c>
      <c r="D31" s="42">
        <v>17.839639999999999</v>
      </c>
    </row>
    <row r="32" spans="1:4" x14ac:dyDescent="0.25">
      <c r="C32" s="14"/>
    </row>
    <row r="33" spans="2:3" x14ac:dyDescent="0.25">
      <c r="B33" s="14" t="s">
        <v>58</v>
      </c>
      <c r="C33" s="14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4" x14ac:dyDescent="0.25">
      <c r="A2" s="4">
        <v>1</v>
      </c>
      <c r="B2" s="3" t="s">
        <v>14</v>
      </c>
      <c r="C2" s="30">
        <v>170.345</v>
      </c>
      <c r="D2" s="34">
        <v>113.274</v>
      </c>
    </row>
    <row r="3" spans="1:4" x14ac:dyDescent="0.25">
      <c r="A3" s="4">
        <v>2</v>
      </c>
      <c r="B3" s="3" t="s">
        <v>26</v>
      </c>
      <c r="C3" s="31">
        <v>143.41147000000001</v>
      </c>
      <c r="D3" s="38">
        <v>100.33559</v>
      </c>
    </row>
    <row r="4" spans="1:4" x14ac:dyDescent="0.25">
      <c r="A4" s="4">
        <v>5</v>
      </c>
      <c r="B4" s="3" t="s">
        <v>19</v>
      </c>
      <c r="C4" s="31">
        <v>76.584999999999994</v>
      </c>
      <c r="D4" s="38">
        <v>51.756</v>
      </c>
    </row>
    <row r="5" spans="1:4" x14ac:dyDescent="0.25">
      <c r="A5" s="4">
        <v>3</v>
      </c>
      <c r="B5" s="3" t="s">
        <v>11</v>
      </c>
      <c r="C5" s="31">
        <v>51.264000000000003</v>
      </c>
      <c r="D5" s="38">
        <v>36.942709999999998</v>
      </c>
    </row>
    <row r="6" spans="1:4" x14ac:dyDescent="0.25">
      <c r="A6" s="4">
        <v>6</v>
      </c>
      <c r="B6" s="3" t="s">
        <v>3</v>
      </c>
      <c r="C6" s="31">
        <v>31.063199999999998</v>
      </c>
      <c r="D6" s="38">
        <v>23.578199999999999</v>
      </c>
    </row>
    <row r="7" spans="1:4" x14ac:dyDescent="0.25">
      <c r="A7" s="4">
        <v>4</v>
      </c>
      <c r="B7" s="3" t="s">
        <v>1</v>
      </c>
      <c r="C7" s="32">
        <v>27.923999999999999</v>
      </c>
      <c r="D7" s="38">
        <v>25.581</v>
      </c>
    </row>
    <row r="8" spans="1:4" x14ac:dyDescent="0.25">
      <c r="A8" s="4">
        <v>8</v>
      </c>
      <c r="B8" s="3" t="s">
        <v>15</v>
      </c>
      <c r="C8" s="31">
        <v>23.004850000000001</v>
      </c>
      <c r="D8" s="36">
        <v>15.941850000000001</v>
      </c>
    </row>
    <row r="9" spans="1:4" x14ac:dyDescent="0.25">
      <c r="A9" s="4">
        <v>7</v>
      </c>
      <c r="B9" s="3" t="s">
        <v>47</v>
      </c>
      <c r="C9" s="31">
        <v>21.190999999999999</v>
      </c>
      <c r="D9" s="36">
        <v>15.83</v>
      </c>
    </row>
    <row r="10" spans="1:4" x14ac:dyDescent="0.25">
      <c r="A10" s="4">
        <v>10</v>
      </c>
      <c r="B10" s="3" t="s">
        <v>23</v>
      </c>
      <c r="C10" s="31">
        <v>19.014199999999999</v>
      </c>
      <c r="D10" s="36">
        <v>13.964309999999999</v>
      </c>
    </row>
    <row r="11" spans="1:4" x14ac:dyDescent="0.25">
      <c r="A11" s="4">
        <v>11</v>
      </c>
      <c r="B11" s="3" t="s">
        <v>24</v>
      </c>
      <c r="C11" s="31">
        <v>15.08836</v>
      </c>
      <c r="D11" s="38">
        <v>10.786</v>
      </c>
    </row>
    <row r="12" spans="1:4" x14ac:dyDescent="0.25">
      <c r="A12" s="4">
        <v>12</v>
      </c>
      <c r="B12" s="3" t="s">
        <v>13</v>
      </c>
      <c r="C12" s="31">
        <v>14.867000000000001</v>
      </c>
      <c r="D12" s="38">
        <v>11.089</v>
      </c>
    </row>
    <row r="13" spans="1:4" x14ac:dyDescent="0.25">
      <c r="A13" s="4">
        <v>15</v>
      </c>
      <c r="B13" s="3" t="s">
        <v>2</v>
      </c>
      <c r="C13" s="31">
        <v>11.398999999999999</v>
      </c>
      <c r="D13" s="36">
        <v>8.1595600000000008</v>
      </c>
    </row>
    <row r="14" spans="1:4" x14ac:dyDescent="0.25">
      <c r="A14" s="4">
        <v>9</v>
      </c>
      <c r="B14" s="3" t="s">
        <v>22</v>
      </c>
      <c r="C14" s="32">
        <v>11.39</v>
      </c>
      <c r="D14" s="41">
        <v>14.7262</v>
      </c>
    </row>
    <row r="15" spans="1:4" x14ac:dyDescent="0.25">
      <c r="A15" s="4">
        <v>13</v>
      </c>
      <c r="B15" s="3" t="s">
        <v>7</v>
      </c>
      <c r="C15" s="31">
        <v>10.36088</v>
      </c>
      <c r="D15" s="36">
        <v>8.3685899999999993</v>
      </c>
    </row>
    <row r="16" spans="1:4" x14ac:dyDescent="0.25">
      <c r="A16" s="4">
        <v>14</v>
      </c>
      <c r="B16" s="3" t="s">
        <v>6</v>
      </c>
      <c r="C16" s="31">
        <v>10.295</v>
      </c>
      <c r="D16" s="36">
        <v>7.5129999999999999</v>
      </c>
    </row>
    <row r="17" spans="1:4" x14ac:dyDescent="0.25">
      <c r="A17" s="4">
        <v>16</v>
      </c>
      <c r="B17" s="3" t="s">
        <v>20</v>
      </c>
      <c r="C17" s="31">
        <v>10.16</v>
      </c>
      <c r="D17" s="38">
        <v>7.15951</v>
      </c>
    </row>
    <row r="18" spans="1:4" x14ac:dyDescent="0.25">
      <c r="A18" s="4">
        <v>17</v>
      </c>
      <c r="B18" s="3" t="s">
        <v>37</v>
      </c>
      <c r="C18" s="31">
        <v>9.1761900000000001</v>
      </c>
      <c r="D18" s="38">
        <v>6.3386199999999997</v>
      </c>
    </row>
    <row r="19" spans="1:4" x14ac:dyDescent="0.25">
      <c r="A19" s="4">
        <v>18</v>
      </c>
      <c r="B19" s="3" t="s">
        <v>25</v>
      </c>
      <c r="C19" s="31">
        <v>8.4607100000000006</v>
      </c>
      <c r="D19" s="36">
        <v>5.3919300000000003</v>
      </c>
    </row>
    <row r="20" spans="1:4" x14ac:dyDescent="0.25">
      <c r="A20" s="4">
        <v>20</v>
      </c>
      <c r="B20" s="3" t="s">
        <v>9</v>
      </c>
      <c r="C20" s="31">
        <v>6.7969999999999997</v>
      </c>
      <c r="D20" s="38">
        <v>4.6079999999999997</v>
      </c>
    </row>
    <row r="21" spans="1:4" x14ac:dyDescent="0.25">
      <c r="A21" s="4">
        <v>21</v>
      </c>
      <c r="B21" s="3" t="s">
        <v>4</v>
      </c>
      <c r="C21" s="31">
        <v>6.4868899999999998</v>
      </c>
      <c r="D21" s="36">
        <v>4.5769000000000002</v>
      </c>
    </row>
    <row r="22" spans="1:4" x14ac:dyDescent="0.25">
      <c r="A22" s="4">
        <v>22</v>
      </c>
      <c r="B22" s="3" t="s">
        <v>59</v>
      </c>
      <c r="C22" s="31">
        <v>5.0382100000000003</v>
      </c>
      <c r="D22" s="38">
        <v>3.9359000000000002</v>
      </c>
    </row>
    <row r="23" spans="1:4" x14ac:dyDescent="0.25">
      <c r="A23" s="4">
        <v>23</v>
      </c>
      <c r="B23" s="3" t="s">
        <v>12</v>
      </c>
      <c r="C23" s="32">
        <v>4.7834832599999997</v>
      </c>
      <c r="D23" s="38">
        <v>3.2900594399999998</v>
      </c>
    </row>
    <row r="24" spans="1:4" x14ac:dyDescent="0.25">
      <c r="A24" s="4">
        <v>24</v>
      </c>
      <c r="B24" s="3" t="s">
        <v>17</v>
      </c>
      <c r="C24" s="31">
        <v>4.5979999999999999</v>
      </c>
      <c r="D24" s="38">
        <v>3.0259999999999998</v>
      </c>
    </row>
    <row r="25" spans="1:4" x14ac:dyDescent="0.25">
      <c r="A25" s="4">
        <v>26</v>
      </c>
      <c r="B25" s="3" t="s">
        <v>16</v>
      </c>
      <c r="C25" s="31">
        <v>4.2446700000000002</v>
      </c>
      <c r="D25" s="36">
        <v>2.8737599999999999</v>
      </c>
    </row>
    <row r="26" spans="1:4" x14ac:dyDescent="0.25">
      <c r="A26" s="4">
        <v>25</v>
      </c>
      <c r="B26" s="3" t="s">
        <v>38</v>
      </c>
      <c r="C26" s="31">
        <v>4.1529699999999998</v>
      </c>
      <c r="D26" s="36">
        <v>2.7614700000000001</v>
      </c>
    </row>
    <row r="27" spans="1:4" x14ac:dyDescent="0.25">
      <c r="A27" s="4">
        <v>27</v>
      </c>
      <c r="B27" s="3" t="s">
        <v>21</v>
      </c>
      <c r="C27" s="31">
        <v>3.794</v>
      </c>
      <c r="D27" s="38">
        <v>2.6880000000000002</v>
      </c>
    </row>
    <row r="28" spans="1:4" x14ac:dyDescent="0.25">
      <c r="A28" s="4">
        <v>28</v>
      </c>
      <c r="B28" s="3" t="s">
        <v>8</v>
      </c>
      <c r="C28" s="31">
        <v>1.80898</v>
      </c>
      <c r="D28" s="36">
        <v>1.24244</v>
      </c>
    </row>
    <row r="29" spans="1:4" x14ac:dyDescent="0.25">
      <c r="A29" s="4">
        <v>29</v>
      </c>
      <c r="B29" s="3" t="s">
        <v>10</v>
      </c>
      <c r="C29" s="31">
        <v>0.85899999999999999</v>
      </c>
      <c r="D29" s="38">
        <v>0.68091072000000008</v>
      </c>
    </row>
    <row r="30" spans="1:4" x14ac:dyDescent="0.25">
      <c r="A30" s="4">
        <v>30</v>
      </c>
      <c r="B30" s="3" t="s">
        <v>18</v>
      </c>
      <c r="C30" s="70">
        <v>0.02</v>
      </c>
      <c r="D30" s="38">
        <v>1.2019999999999999E-2</v>
      </c>
    </row>
    <row r="31" spans="1:4" x14ac:dyDescent="0.25">
      <c r="A31" s="4">
        <v>19</v>
      </c>
      <c r="B31" s="3" t="s">
        <v>5</v>
      </c>
      <c r="C31" s="91" t="s">
        <v>60</v>
      </c>
      <c r="D31" s="42">
        <v>3.4845100000000002</v>
      </c>
    </row>
    <row r="32" spans="1:4" x14ac:dyDescent="0.25">
      <c r="C32" s="14"/>
    </row>
    <row r="33" spans="2:3" x14ac:dyDescent="0.25">
      <c r="B33" s="14" t="s">
        <v>58</v>
      </c>
      <c r="C33" s="14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2" ySplit="1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4" x14ac:dyDescent="0.25">
      <c r="A2" s="4">
        <v>1</v>
      </c>
      <c r="B2" s="3" t="s">
        <v>14</v>
      </c>
      <c r="C2" s="30">
        <v>209.791</v>
      </c>
      <c r="D2" s="34">
        <v>150.471</v>
      </c>
    </row>
    <row r="3" spans="1:4" x14ac:dyDescent="0.25">
      <c r="A3" s="4">
        <v>2</v>
      </c>
      <c r="B3" s="3" t="s">
        <v>26</v>
      </c>
      <c r="C3" s="31">
        <v>165.6694</v>
      </c>
      <c r="D3" s="38">
        <v>113.17646999999999</v>
      </c>
    </row>
    <row r="4" spans="1:4" x14ac:dyDescent="0.25">
      <c r="A4" s="4">
        <v>4</v>
      </c>
      <c r="B4" s="3" t="s">
        <v>19</v>
      </c>
      <c r="C4" s="31">
        <v>124.96</v>
      </c>
      <c r="D4" s="38">
        <v>78.596000000000004</v>
      </c>
    </row>
    <row r="5" spans="1:4" x14ac:dyDescent="0.25">
      <c r="A5" s="4">
        <v>6</v>
      </c>
      <c r="B5" s="3" t="s">
        <v>22</v>
      </c>
      <c r="C5" s="32">
        <v>62.515999999999998</v>
      </c>
      <c r="D5" s="38">
        <v>44.006</v>
      </c>
    </row>
    <row r="6" spans="1:4" x14ac:dyDescent="0.25">
      <c r="A6" s="4">
        <v>5</v>
      </c>
      <c r="B6" s="3" t="s">
        <v>1</v>
      </c>
      <c r="C6" s="32">
        <v>62.273000000000003</v>
      </c>
      <c r="D6" s="38">
        <v>45.758000000000003</v>
      </c>
    </row>
    <row r="7" spans="1:4" x14ac:dyDescent="0.25">
      <c r="A7" s="4">
        <v>8</v>
      </c>
      <c r="B7" s="3" t="s">
        <v>23</v>
      </c>
      <c r="C7" s="31">
        <v>55.433700000000002</v>
      </c>
      <c r="D7" s="36">
        <v>37.263039999999997</v>
      </c>
    </row>
    <row r="8" spans="1:4" x14ac:dyDescent="0.25">
      <c r="A8" s="4">
        <v>7</v>
      </c>
      <c r="B8" s="3" t="s">
        <v>11</v>
      </c>
      <c r="C8" s="31">
        <v>51.865000000000002</v>
      </c>
      <c r="D8" s="38">
        <v>38.804029999999997</v>
      </c>
    </row>
    <row r="9" spans="1:4" x14ac:dyDescent="0.25">
      <c r="A9" s="4">
        <v>9</v>
      </c>
      <c r="B9" s="3" t="s">
        <v>13</v>
      </c>
      <c r="C9" s="31">
        <v>37.085999999999999</v>
      </c>
      <c r="D9" s="38">
        <v>27.228000000000002</v>
      </c>
    </row>
    <row r="10" spans="1:4" x14ac:dyDescent="0.25">
      <c r="A10" s="4">
        <v>10</v>
      </c>
      <c r="B10" s="3" t="s">
        <v>3</v>
      </c>
      <c r="C10" s="31">
        <v>34.844180000000001</v>
      </c>
      <c r="D10" s="38">
        <v>26.427399999999999</v>
      </c>
    </row>
    <row r="11" spans="1:4" x14ac:dyDescent="0.25">
      <c r="A11" s="4">
        <v>12</v>
      </c>
      <c r="B11" s="3" t="s">
        <v>59</v>
      </c>
      <c r="C11" s="31">
        <v>34.161239999999999</v>
      </c>
      <c r="D11" s="38">
        <v>23.971969999999999</v>
      </c>
    </row>
    <row r="12" spans="1:4" x14ac:dyDescent="0.25">
      <c r="A12" s="4">
        <v>11</v>
      </c>
      <c r="B12" s="3" t="s">
        <v>47</v>
      </c>
      <c r="C12" s="31">
        <v>33.540999999999997</v>
      </c>
      <c r="D12" s="36">
        <v>23.978999999999999</v>
      </c>
    </row>
    <row r="13" spans="1:4" x14ac:dyDescent="0.25">
      <c r="A13" s="4">
        <v>3</v>
      </c>
      <c r="B13" s="3" t="s">
        <v>37</v>
      </c>
      <c r="C13" s="31">
        <v>33.223860000000002</v>
      </c>
      <c r="D13" s="38">
        <v>64.470479999999995</v>
      </c>
    </row>
    <row r="14" spans="1:4" x14ac:dyDescent="0.25">
      <c r="A14" s="4">
        <v>14</v>
      </c>
      <c r="B14" s="3" t="s">
        <v>15</v>
      </c>
      <c r="C14" s="31">
        <v>30.8248</v>
      </c>
      <c r="D14" s="36">
        <v>20.88082</v>
      </c>
    </row>
    <row r="15" spans="1:4" x14ac:dyDescent="0.25">
      <c r="A15" s="4">
        <v>15</v>
      </c>
      <c r="B15" s="3" t="s">
        <v>20</v>
      </c>
      <c r="C15" s="31">
        <v>29.684000000000001</v>
      </c>
      <c r="D15" s="38">
        <v>19.754439999999999</v>
      </c>
    </row>
    <row r="16" spans="1:4" x14ac:dyDescent="0.25">
      <c r="A16" s="4">
        <v>13</v>
      </c>
      <c r="B16" s="3" t="s">
        <v>24</v>
      </c>
      <c r="C16" s="31">
        <v>29.148330000000001</v>
      </c>
      <c r="D16" s="38">
        <v>21.611000000000001</v>
      </c>
    </row>
    <row r="17" spans="1:4" x14ac:dyDescent="0.25">
      <c r="A17" s="4">
        <v>16</v>
      </c>
      <c r="B17" s="3" t="s">
        <v>6</v>
      </c>
      <c r="C17" s="31">
        <v>24.785</v>
      </c>
      <c r="D17" s="38">
        <v>1.925</v>
      </c>
    </row>
    <row r="18" spans="1:4" x14ac:dyDescent="0.25">
      <c r="A18" s="4">
        <v>18</v>
      </c>
      <c r="B18" s="3" t="s">
        <v>2</v>
      </c>
      <c r="C18" s="31">
        <v>20.96415</v>
      </c>
      <c r="D18" s="36">
        <v>14.674530000000001</v>
      </c>
    </row>
    <row r="19" spans="1:4" x14ac:dyDescent="0.25">
      <c r="A19" s="4">
        <v>19</v>
      </c>
      <c r="B19" s="3" t="s">
        <v>12</v>
      </c>
      <c r="C19" s="32">
        <v>18.757000000000001</v>
      </c>
      <c r="D19" s="38">
        <v>11.30421647</v>
      </c>
    </row>
    <row r="20" spans="1:4" x14ac:dyDescent="0.25">
      <c r="A20" s="4">
        <v>20</v>
      </c>
      <c r="B20" s="3" t="s">
        <v>21</v>
      </c>
      <c r="C20" s="31">
        <v>14.726000000000001</v>
      </c>
      <c r="D20" s="38">
        <v>10.487</v>
      </c>
    </row>
    <row r="21" spans="1:4" x14ac:dyDescent="0.25">
      <c r="A21" s="4">
        <v>21</v>
      </c>
      <c r="B21" s="3" t="s">
        <v>9</v>
      </c>
      <c r="C21" s="31">
        <v>14.369</v>
      </c>
      <c r="D21" s="38">
        <v>10.602</v>
      </c>
    </row>
    <row r="22" spans="1:4" x14ac:dyDescent="0.25">
      <c r="A22" s="4">
        <v>22</v>
      </c>
      <c r="B22" s="3" t="s">
        <v>4</v>
      </c>
      <c r="C22" s="31">
        <v>13.66935</v>
      </c>
      <c r="D22" s="36">
        <v>9.9063199999999991</v>
      </c>
    </row>
    <row r="23" spans="1:4" x14ac:dyDescent="0.25">
      <c r="A23" s="4">
        <v>23</v>
      </c>
      <c r="B23" s="3" t="s">
        <v>7</v>
      </c>
      <c r="C23" s="31">
        <v>12.975860000000001</v>
      </c>
      <c r="D23" s="36">
        <v>9.1374899999999997</v>
      </c>
    </row>
    <row r="24" spans="1:4" x14ac:dyDescent="0.25">
      <c r="A24" s="4">
        <v>24</v>
      </c>
      <c r="B24" s="3" t="s">
        <v>17</v>
      </c>
      <c r="C24" s="31">
        <v>9.0670000000000002</v>
      </c>
      <c r="D24" s="38">
        <v>6.7480000000000002</v>
      </c>
    </row>
    <row r="25" spans="1:4" x14ac:dyDescent="0.25">
      <c r="A25" s="4">
        <v>25</v>
      </c>
      <c r="B25" s="3" t="s">
        <v>38</v>
      </c>
      <c r="C25" s="31">
        <v>8.9400399999999998</v>
      </c>
      <c r="D25" s="36">
        <v>5.9687299999999999</v>
      </c>
    </row>
    <row r="26" spans="1:4" x14ac:dyDescent="0.25">
      <c r="A26" s="4">
        <v>26</v>
      </c>
      <c r="B26" s="3" t="s">
        <v>25</v>
      </c>
      <c r="C26" s="31">
        <v>8.3697599999999994</v>
      </c>
      <c r="D26" s="36">
        <v>5.9242800000000004</v>
      </c>
    </row>
    <row r="27" spans="1:4" x14ac:dyDescent="0.25">
      <c r="A27" s="4">
        <v>27</v>
      </c>
      <c r="B27" s="3" t="s">
        <v>8</v>
      </c>
      <c r="C27" s="31">
        <v>5.1959999999999997</v>
      </c>
      <c r="D27" s="36">
        <v>3.5855999999999999</v>
      </c>
    </row>
    <row r="28" spans="1:4" x14ac:dyDescent="0.25">
      <c r="A28" s="4">
        <v>28</v>
      </c>
      <c r="B28" s="3" t="s">
        <v>16</v>
      </c>
      <c r="C28" s="31">
        <v>4.09849</v>
      </c>
      <c r="D28" s="36">
        <v>2.8407900000000001</v>
      </c>
    </row>
    <row r="29" spans="1:4" x14ac:dyDescent="0.25">
      <c r="A29" s="4">
        <v>29</v>
      </c>
      <c r="B29" s="3" t="s">
        <v>10</v>
      </c>
      <c r="C29" s="31">
        <v>1.830173</v>
      </c>
      <c r="D29" s="39">
        <v>1.02638122</v>
      </c>
    </row>
    <row r="30" spans="1:4" x14ac:dyDescent="0.25">
      <c r="A30" s="4">
        <v>30</v>
      </c>
      <c r="B30" s="3" t="s">
        <v>18</v>
      </c>
      <c r="C30" s="31">
        <v>0.86299999999999999</v>
      </c>
      <c r="D30" s="38">
        <v>0.64729999999999999</v>
      </c>
    </row>
    <row r="31" spans="1:4" x14ac:dyDescent="0.25">
      <c r="A31" s="4">
        <v>17</v>
      </c>
      <c r="B31" s="3" t="s">
        <v>5</v>
      </c>
      <c r="C31" s="91" t="s">
        <v>60</v>
      </c>
      <c r="D31" s="42">
        <v>15.47029</v>
      </c>
    </row>
    <row r="32" spans="1:4" x14ac:dyDescent="0.25">
      <c r="C32" s="14"/>
    </row>
    <row r="33" spans="2:3" x14ac:dyDescent="0.25">
      <c r="B33" s="14" t="s">
        <v>58</v>
      </c>
      <c r="C33" s="14"/>
    </row>
    <row r="34" spans="2:3" x14ac:dyDescent="0.25">
      <c r="C34" s="14"/>
    </row>
    <row r="35" spans="2:3" x14ac:dyDescent="0.25">
      <c r="C35" s="14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C31" sqref="C31"/>
    </sheetView>
  </sheetViews>
  <sheetFormatPr defaultRowHeight="15" x14ac:dyDescent="0.25"/>
  <cols>
    <col min="1" max="1" width="9.140625" style="1"/>
    <col min="2" max="2" width="46.42578125" style="1" customWidth="1"/>
    <col min="3" max="3" width="18.140625" style="1" customWidth="1"/>
    <col min="4" max="4" width="18.57031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4" x14ac:dyDescent="0.25">
      <c r="A2" s="4">
        <v>2</v>
      </c>
      <c r="B2" s="3" t="s">
        <v>14</v>
      </c>
      <c r="C2" s="89">
        <v>125.554</v>
      </c>
      <c r="D2" s="44">
        <v>82.745999999999995</v>
      </c>
    </row>
    <row r="3" spans="1:4" x14ac:dyDescent="0.25">
      <c r="A3" s="4">
        <v>1</v>
      </c>
      <c r="B3" s="3" t="s">
        <v>1</v>
      </c>
      <c r="C3" s="51">
        <v>103.486</v>
      </c>
      <c r="D3" s="47">
        <v>104.735</v>
      </c>
    </row>
    <row r="4" spans="1:4" x14ac:dyDescent="0.25">
      <c r="A4" s="4">
        <v>7</v>
      </c>
      <c r="B4" s="3" t="s">
        <v>19</v>
      </c>
      <c r="C4" s="50">
        <v>24.524000000000001</v>
      </c>
      <c r="D4" s="47">
        <v>13.089</v>
      </c>
    </row>
    <row r="5" spans="1:4" x14ac:dyDescent="0.25">
      <c r="A5" s="4">
        <v>6</v>
      </c>
      <c r="B5" s="3" t="s">
        <v>11</v>
      </c>
      <c r="C5" s="50">
        <v>20.243970000000001</v>
      </c>
      <c r="D5" s="38">
        <v>11.69023</v>
      </c>
    </row>
    <row r="6" spans="1:4" x14ac:dyDescent="0.25">
      <c r="A6" s="4">
        <v>3</v>
      </c>
      <c r="B6" s="3" t="s">
        <v>10</v>
      </c>
      <c r="C6" s="31">
        <v>18.29301306</v>
      </c>
      <c r="D6" s="45">
        <v>21.005336239999998</v>
      </c>
    </row>
    <row r="7" spans="1:4" x14ac:dyDescent="0.25">
      <c r="A7" s="4">
        <v>5</v>
      </c>
      <c r="B7" s="3" t="s">
        <v>59</v>
      </c>
      <c r="C7" s="50">
        <v>11.670400000000001</v>
      </c>
      <c r="D7" s="47">
        <v>13.88804</v>
      </c>
    </row>
    <row r="8" spans="1:4" x14ac:dyDescent="0.25">
      <c r="A8" s="4">
        <v>9</v>
      </c>
      <c r="B8" s="3" t="s">
        <v>24</v>
      </c>
      <c r="C8" s="50">
        <v>10.927379999999999</v>
      </c>
      <c r="D8" s="47">
        <v>6.9880000000000004</v>
      </c>
    </row>
    <row r="9" spans="1:4" x14ac:dyDescent="0.25">
      <c r="A9" s="4">
        <v>4</v>
      </c>
      <c r="B9" s="3" t="s">
        <v>15</v>
      </c>
      <c r="C9" s="50">
        <v>10.275</v>
      </c>
      <c r="D9" s="45">
        <v>11.240959999999999</v>
      </c>
    </row>
    <row r="10" spans="1:4" x14ac:dyDescent="0.25">
      <c r="A10" s="4">
        <v>10</v>
      </c>
      <c r="B10" s="3" t="s">
        <v>2</v>
      </c>
      <c r="C10" s="50">
        <v>9.6470599999999997</v>
      </c>
      <c r="D10" s="45">
        <v>8.2864100000000001</v>
      </c>
    </row>
    <row r="11" spans="1:4" x14ac:dyDescent="0.25">
      <c r="A11" s="4">
        <v>8</v>
      </c>
      <c r="B11" s="3" t="s">
        <v>23</v>
      </c>
      <c r="C11" s="50">
        <v>6.0900699999999999</v>
      </c>
      <c r="D11" s="36">
        <v>5.40991</v>
      </c>
    </row>
    <row r="12" spans="1:4" x14ac:dyDescent="0.25">
      <c r="A12" s="4">
        <v>11</v>
      </c>
      <c r="B12" s="3" t="s">
        <v>4</v>
      </c>
      <c r="C12" s="50">
        <v>2.7345799999999998</v>
      </c>
      <c r="D12" s="45">
        <v>0</v>
      </c>
    </row>
    <row r="13" spans="1:4" x14ac:dyDescent="0.25">
      <c r="A13" s="4">
        <v>24</v>
      </c>
      <c r="B13" s="3" t="s">
        <v>47</v>
      </c>
      <c r="C13" s="50">
        <v>1.77</v>
      </c>
      <c r="D13" s="45">
        <v>-0.14499999999999999</v>
      </c>
    </row>
    <row r="14" spans="1:4" x14ac:dyDescent="0.25">
      <c r="A14" s="4">
        <v>21</v>
      </c>
      <c r="B14" s="3" t="s">
        <v>6</v>
      </c>
      <c r="C14" s="50">
        <v>1.494</v>
      </c>
      <c r="D14" s="47">
        <v>13.94</v>
      </c>
    </row>
    <row r="15" spans="1:4" x14ac:dyDescent="0.25">
      <c r="A15" s="4">
        <v>20</v>
      </c>
      <c r="B15" s="3" t="s">
        <v>25</v>
      </c>
      <c r="C15" s="50">
        <v>1.167</v>
      </c>
      <c r="D15" s="45">
        <v>0.78013999999999994</v>
      </c>
    </row>
    <row r="16" spans="1:4" x14ac:dyDescent="0.25">
      <c r="A16" s="4">
        <v>12</v>
      </c>
      <c r="B16" s="3" t="s">
        <v>16</v>
      </c>
      <c r="C16" s="50">
        <v>1.0591200000000001</v>
      </c>
      <c r="D16" s="45">
        <v>0.35800999999999999</v>
      </c>
    </row>
    <row r="17" spans="1:4" x14ac:dyDescent="0.25">
      <c r="A17" s="4">
        <v>13</v>
      </c>
      <c r="B17" s="3" t="s">
        <v>38</v>
      </c>
      <c r="C17" s="50">
        <v>0.98348000000000002</v>
      </c>
      <c r="D17" s="45">
        <v>0.84380999999999995</v>
      </c>
    </row>
    <row r="18" spans="1:4" x14ac:dyDescent="0.25">
      <c r="A18" s="4">
        <v>18</v>
      </c>
      <c r="B18" s="3" t="s">
        <v>21</v>
      </c>
      <c r="C18" s="50">
        <v>0.68400000000000005</v>
      </c>
      <c r="D18" s="47">
        <v>0.33200000000000002</v>
      </c>
    </row>
    <row r="19" spans="1:4" x14ac:dyDescent="0.25">
      <c r="A19" s="4">
        <v>16</v>
      </c>
      <c r="B19" s="3" t="s">
        <v>20</v>
      </c>
      <c r="C19" s="50">
        <v>0.33500000000000002</v>
      </c>
      <c r="D19" s="47">
        <v>2.8984800000000002</v>
      </c>
    </row>
    <row r="20" spans="1:4" x14ac:dyDescent="0.25">
      <c r="A20" s="4">
        <v>14</v>
      </c>
      <c r="B20" s="3" t="s">
        <v>7</v>
      </c>
      <c r="C20" s="50">
        <v>0.11990000000000001</v>
      </c>
      <c r="D20" s="45">
        <v>0.35636000000000001</v>
      </c>
    </row>
    <row r="21" spans="1:4" x14ac:dyDescent="0.25">
      <c r="A21" s="4">
        <v>17</v>
      </c>
      <c r="B21" s="3" t="s">
        <v>18</v>
      </c>
      <c r="C21" s="72">
        <v>-3.3000000000000002E-2</v>
      </c>
      <c r="D21" s="48">
        <v>-5.0020000000000002E-2</v>
      </c>
    </row>
    <row r="22" spans="1:4" x14ac:dyDescent="0.25">
      <c r="A22" s="4">
        <v>15</v>
      </c>
      <c r="B22" s="3" t="s">
        <v>8</v>
      </c>
      <c r="C22" s="50">
        <v>-1.2922199999999999</v>
      </c>
      <c r="D22" s="45">
        <v>-1.69903</v>
      </c>
    </row>
    <row r="23" spans="1:4" x14ac:dyDescent="0.25">
      <c r="A23" s="4">
        <v>23</v>
      </c>
      <c r="B23" s="3" t="s">
        <v>17</v>
      </c>
      <c r="C23" s="50">
        <v>-1.764</v>
      </c>
      <c r="D23" s="47">
        <v>-1.0169999999999999</v>
      </c>
    </row>
    <row r="24" spans="1:4" x14ac:dyDescent="0.25">
      <c r="A24" s="4">
        <v>19</v>
      </c>
      <c r="B24" s="3" t="s">
        <v>9</v>
      </c>
      <c r="C24" s="50">
        <v>-4.8650000000000002</v>
      </c>
      <c r="D24" s="47">
        <v>-2.6629999999999998</v>
      </c>
    </row>
    <row r="25" spans="1:4" x14ac:dyDescent="0.25">
      <c r="A25" s="4">
        <v>26</v>
      </c>
      <c r="B25" s="3" t="s">
        <v>3</v>
      </c>
      <c r="C25" s="50">
        <v>-6.1068699999999998</v>
      </c>
      <c r="D25" s="46">
        <v>-4.4203200000000002</v>
      </c>
    </row>
    <row r="26" spans="1:4" x14ac:dyDescent="0.25">
      <c r="A26" s="4">
        <v>27</v>
      </c>
      <c r="B26" s="3" t="s">
        <v>12</v>
      </c>
      <c r="C26" s="51">
        <v>-14.884</v>
      </c>
      <c r="D26" s="48">
        <v>-11.756026350000001</v>
      </c>
    </row>
    <row r="27" spans="1:4" x14ac:dyDescent="0.25">
      <c r="A27" s="4">
        <v>22</v>
      </c>
      <c r="B27" s="3" t="s">
        <v>13</v>
      </c>
      <c r="C27" s="50">
        <v>-16.289000000000001</v>
      </c>
      <c r="D27" s="47">
        <v>-21.783000000000001</v>
      </c>
    </row>
    <row r="28" spans="1:4" x14ac:dyDescent="0.25">
      <c r="A28" s="4">
        <v>28</v>
      </c>
      <c r="B28" s="3" t="s">
        <v>37</v>
      </c>
      <c r="C28" s="50">
        <v>-24.257999999999999</v>
      </c>
      <c r="D28" s="47">
        <v>-75.996430000000004</v>
      </c>
    </row>
    <row r="29" spans="1:4" x14ac:dyDescent="0.25">
      <c r="A29" s="4">
        <v>30</v>
      </c>
      <c r="B29" s="3" t="s">
        <v>26</v>
      </c>
      <c r="C29" s="50">
        <v>-53.267000000000003</v>
      </c>
      <c r="D29" s="47">
        <v>-73.317729999999997</v>
      </c>
    </row>
    <row r="30" spans="1:4" x14ac:dyDescent="0.25">
      <c r="A30" s="4">
        <v>29</v>
      </c>
      <c r="B30" s="3" t="s">
        <v>22</v>
      </c>
      <c r="C30" s="51">
        <v>-78.863</v>
      </c>
      <c r="D30" s="47">
        <v>-57.591000000000001</v>
      </c>
    </row>
    <row r="31" spans="1:4" x14ac:dyDescent="0.25">
      <c r="A31" s="4">
        <v>25</v>
      </c>
      <c r="B31" s="3" t="s">
        <v>5</v>
      </c>
      <c r="C31" s="90" t="s">
        <v>60</v>
      </c>
      <c r="D31" s="49">
        <v>-4.9912400000000003</v>
      </c>
    </row>
    <row r="32" spans="1:4" x14ac:dyDescent="0.25">
      <c r="C32" s="14"/>
    </row>
    <row r="33" spans="2:3" x14ac:dyDescent="0.25">
      <c r="B33" s="14" t="s">
        <v>58</v>
      </c>
      <c r="C33" s="1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70" zoomScaleNormal="70"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S18" sqref="S18"/>
    </sheetView>
  </sheetViews>
  <sheetFormatPr defaultRowHeight="15" x14ac:dyDescent="0.25"/>
  <cols>
    <col min="2" max="2" width="29" customWidth="1"/>
    <col min="3" max="3" width="19.28515625" customWidth="1"/>
    <col min="4" max="4" width="17.28515625" customWidth="1"/>
    <col min="5" max="5" width="17.85546875" customWidth="1"/>
    <col min="6" max="6" width="16.28515625" customWidth="1"/>
    <col min="7" max="7" width="13.5703125" customWidth="1"/>
    <col min="8" max="8" width="16.28515625" customWidth="1"/>
    <col min="9" max="9" width="19" customWidth="1"/>
    <col min="10" max="10" width="12.140625" customWidth="1"/>
    <col min="11" max="11" width="12.7109375" customWidth="1"/>
    <col min="12" max="12" width="13.85546875" customWidth="1"/>
    <col min="13" max="13" width="16.140625" customWidth="1"/>
    <col min="14" max="14" width="23.85546875" hidden="1" customWidth="1"/>
    <col min="15" max="15" width="13.85546875" hidden="1" customWidth="1"/>
    <col min="16" max="16" width="10.7109375" hidden="1" customWidth="1"/>
    <col min="17" max="17" width="0" hidden="1" customWidth="1"/>
  </cols>
  <sheetData>
    <row r="1" spans="1:17" ht="47.25" customHeight="1" x14ac:dyDescent="0.25">
      <c r="A1" s="12" t="s">
        <v>0</v>
      </c>
      <c r="B1" s="12" t="s">
        <v>27</v>
      </c>
      <c r="C1" s="13" t="s">
        <v>28</v>
      </c>
      <c r="D1" s="13" t="s">
        <v>29</v>
      </c>
      <c r="E1" s="13" t="s">
        <v>30</v>
      </c>
      <c r="F1" s="13" t="s">
        <v>31</v>
      </c>
      <c r="G1" s="13" t="s">
        <v>32</v>
      </c>
      <c r="H1" s="13" t="s">
        <v>33</v>
      </c>
      <c r="I1" s="13" t="s">
        <v>34</v>
      </c>
      <c r="J1" s="13" t="s">
        <v>35</v>
      </c>
      <c r="K1" s="13" t="s">
        <v>45</v>
      </c>
      <c r="L1" s="13" t="s">
        <v>36</v>
      </c>
      <c r="M1" s="13" t="s">
        <v>46</v>
      </c>
      <c r="N1" t="s">
        <v>42</v>
      </c>
      <c r="O1" t="s">
        <v>43</v>
      </c>
      <c r="P1" t="s">
        <v>55</v>
      </c>
      <c r="Q1" t="s">
        <v>56</v>
      </c>
    </row>
    <row r="2" spans="1:17" x14ac:dyDescent="0.25">
      <c r="A2" s="4">
        <v>1</v>
      </c>
      <c r="B2" s="35" t="s">
        <v>1</v>
      </c>
      <c r="C2" s="34">
        <v>824.27599999999995</v>
      </c>
      <c r="D2" s="58">
        <v>498.97899999999998</v>
      </c>
      <c r="E2" s="34">
        <v>646.71299999999997</v>
      </c>
      <c r="F2" s="34">
        <v>93.093000000000004</v>
      </c>
      <c r="G2" s="36">
        <v>-90.501000000000005</v>
      </c>
      <c r="H2" s="34">
        <v>14.234</v>
      </c>
      <c r="I2" s="34">
        <v>70.370999999999995</v>
      </c>
      <c r="J2" s="34">
        <v>35.96</v>
      </c>
      <c r="K2" s="34">
        <v>25.581</v>
      </c>
      <c r="L2" s="34">
        <v>45.758000000000003</v>
      </c>
      <c r="M2" s="44">
        <v>104.735</v>
      </c>
      <c r="N2" s="2"/>
      <c r="O2" s="10">
        <f>Table2572[[#This Row],[Faiz gəlirləri
 (mln. manat)]]+Table2572[[#This Row],[Qeyri-faiz gəlirləri 
(mln. manat)]]-Table2572[[#This Row],[Faiz xərcləri
 (mln. manat)]]-Table2572[[#This Row],[Qeyri-faiz xərcləri 
(mln. manat)]]</f>
        <v>14.233999999999995</v>
      </c>
      <c r="P2" s="54">
        <f>Table2572[[#This Row],[XƏM düstur]]-Table2572[[#This Row],[Xalis Əməliyyat Mənfəəti 
(mln. manat)]]</f>
        <v>0</v>
      </c>
      <c r="Q2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3" spans="1:17" x14ac:dyDescent="0.25">
      <c r="A3" s="4">
        <v>2</v>
      </c>
      <c r="B3" s="35" t="s">
        <v>2</v>
      </c>
      <c r="C3" s="36">
        <v>583.27387999999996</v>
      </c>
      <c r="D3" s="37">
        <v>284.61763000000002</v>
      </c>
      <c r="E3" s="36">
        <v>382.65649999999999</v>
      </c>
      <c r="F3" s="36">
        <v>78.443569999999994</v>
      </c>
      <c r="G3" s="38">
        <v>4.3847199999999997</v>
      </c>
      <c r="H3" s="36">
        <v>12.67113</v>
      </c>
      <c r="I3" s="36">
        <v>20.987760000000002</v>
      </c>
      <c r="J3" s="36">
        <v>1.80166</v>
      </c>
      <c r="K3" s="36">
        <v>8.1595600000000008</v>
      </c>
      <c r="L3" s="36">
        <v>14.674530000000001</v>
      </c>
      <c r="M3" s="45">
        <v>8.2864100000000001</v>
      </c>
      <c r="N3" s="2"/>
      <c r="O3" s="10">
        <f>Table2572[[#This Row],[Faiz gəlirləri
 (mln. manat)]]+Table2572[[#This Row],[Qeyri-faiz gəlirləri 
(mln. manat)]]-Table2572[[#This Row],[Faiz xərcləri
 (mln. manat)]]-Table2572[[#This Row],[Qeyri-faiz xərcləri 
(mln. manat)]]</f>
        <v>12.671130000000002</v>
      </c>
      <c r="P3" s="54">
        <f>Table2572[[#This Row],[XƏM düstur]]-Table2572[[#This Row],[Xalis Əməliyyat Mənfəəti 
(mln. manat)]]</f>
        <v>0</v>
      </c>
      <c r="Q3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4" spans="1:17" x14ac:dyDescent="0.25">
      <c r="A4" s="4">
        <v>3</v>
      </c>
      <c r="B4" s="35" t="s">
        <v>3</v>
      </c>
      <c r="C4" s="38">
        <v>448.42047000000002</v>
      </c>
      <c r="D4" s="31">
        <v>228.24807010000001</v>
      </c>
      <c r="E4" s="38">
        <v>211.87447</v>
      </c>
      <c r="F4" s="38">
        <v>49.800840000000001</v>
      </c>
      <c r="G4" s="38">
        <v>-2.2832699999999999</v>
      </c>
      <c r="H4" s="41">
        <v>-6.7035900000000002</v>
      </c>
      <c r="I4" s="38">
        <v>10.05077</v>
      </c>
      <c r="J4" s="38">
        <v>13.90516</v>
      </c>
      <c r="K4" s="38">
        <v>23.578199999999999</v>
      </c>
      <c r="L4" s="38">
        <v>26.427399999999999</v>
      </c>
      <c r="M4" s="46">
        <v>-4.4203200000000002</v>
      </c>
      <c r="N4" s="2"/>
      <c r="O4" s="10">
        <f>Table2572[[#This Row],[Faiz gəlirləri
 (mln. manat)]]+Table2572[[#This Row],[Qeyri-faiz gəlirləri 
(mln. manat)]]-Table2572[[#This Row],[Faiz xərcləri
 (mln. manat)]]-Table2572[[#This Row],[Qeyri-faiz xərcləri 
(mln. manat)]]</f>
        <v>-6.7035900000000055</v>
      </c>
      <c r="P4" s="54">
        <f>Table2572[[#This Row],[XƏM düstur]]-Table2572[[#This Row],[Xalis Əməliyyat Mənfəəti 
(mln. manat)]]</f>
        <v>0</v>
      </c>
      <c r="Q4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5" spans="1:17" x14ac:dyDescent="0.25">
      <c r="A5" s="4">
        <v>4</v>
      </c>
      <c r="B5" s="61" t="s">
        <v>4</v>
      </c>
      <c r="C5" s="36">
        <v>195.31915000000001</v>
      </c>
      <c r="D5" s="36">
        <v>115.45675</v>
      </c>
      <c r="E5" s="36">
        <v>163.39035999999999</v>
      </c>
      <c r="F5" s="36">
        <v>11.49391</v>
      </c>
      <c r="G5" s="36">
        <v>-8.1961700000000004</v>
      </c>
      <c r="H5" s="36">
        <v>-8.1961700000000004</v>
      </c>
      <c r="I5" s="36">
        <v>8.6927699999999994</v>
      </c>
      <c r="J5" s="36">
        <v>9.4660100000000007</v>
      </c>
      <c r="K5" s="36">
        <v>4.5769000000000002</v>
      </c>
      <c r="L5" s="36">
        <v>9.9063199999999991</v>
      </c>
      <c r="M5" s="36">
        <v>0</v>
      </c>
      <c r="N5" s="2"/>
      <c r="O5" s="10">
        <f>Table2572[[#This Row],[Faiz gəlirləri
 (mln. manat)]]+Table2572[[#This Row],[Qeyri-faiz gəlirləri 
(mln. manat)]]-Table2572[[#This Row],[Faiz xərcləri
 (mln. manat)]]-Table2572[[#This Row],[Qeyri-faiz xərcləri 
(mln. manat)]]</f>
        <v>-6.1026600000000002</v>
      </c>
      <c r="P5" s="54">
        <f>Table2572[[#This Row],[XƏM düstur]]-Table2572[[#This Row],[Xalis Əməliyyat Mənfəəti 
(mln. manat)]]</f>
        <v>2.0935100000000002</v>
      </c>
      <c r="Q5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6" spans="1:17" x14ac:dyDescent="0.25">
      <c r="A6" s="4">
        <v>5</v>
      </c>
      <c r="B6" s="35" t="s">
        <v>5</v>
      </c>
      <c r="C6" s="36">
        <v>532.07423200000005</v>
      </c>
      <c r="D6" s="37">
        <v>374.71262999999999</v>
      </c>
      <c r="E6" s="36">
        <v>286.26839000000001</v>
      </c>
      <c r="F6" s="36">
        <v>142.63619</v>
      </c>
      <c r="G6" s="36">
        <v>2.2190000000000001E-2</v>
      </c>
      <c r="H6" s="36">
        <v>-4.9690500000000002</v>
      </c>
      <c r="I6" s="36">
        <v>24.856280000000002</v>
      </c>
      <c r="J6" s="36">
        <v>17.839639999999999</v>
      </c>
      <c r="K6" s="36">
        <v>3.4845100000000002</v>
      </c>
      <c r="L6" s="36">
        <v>15.47029</v>
      </c>
      <c r="M6" s="45">
        <v>-4.9912400000000003</v>
      </c>
      <c r="N6" s="2"/>
      <c r="O6" s="10">
        <f>Table2572[[#This Row],[Faiz gəlirləri
 (mln. manat)]]+Table2572[[#This Row],[Qeyri-faiz gəlirləri 
(mln. manat)]]-Table2572[[#This Row],[Faiz xərcləri
 (mln. manat)]]-Table2572[[#This Row],[Qeyri-faiz xərcləri 
(mln. manat)]]</f>
        <v>-4.9691399999999977</v>
      </c>
      <c r="P6" s="54">
        <f>Table2572[[#This Row],[XƏM düstur]]-Table2572[[#This Row],[Xalis Əməliyyat Mənfəəti 
(mln. manat)]]</f>
        <v>-8.9999999997480984E-5</v>
      </c>
      <c r="Q6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7" spans="1:17" x14ac:dyDescent="0.25">
      <c r="A7" s="4">
        <v>6</v>
      </c>
      <c r="B7" s="35" t="s">
        <v>6</v>
      </c>
      <c r="C7" s="36">
        <v>295.20600000000002</v>
      </c>
      <c r="D7" s="37">
        <v>115.49</v>
      </c>
      <c r="E7" s="36">
        <v>187.589</v>
      </c>
      <c r="F7" s="36">
        <v>53.44</v>
      </c>
      <c r="G7" s="38">
        <v>0.128</v>
      </c>
      <c r="H7" s="38">
        <v>14.068</v>
      </c>
      <c r="I7" s="36">
        <v>12.688000000000001</v>
      </c>
      <c r="J7" s="36">
        <v>4.2089999999999996</v>
      </c>
      <c r="K7" s="36">
        <v>7.5129999999999999</v>
      </c>
      <c r="L7" s="38">
        <v>1.925</v>
      </c>
      <c r="M7" s="47">
        <v>13.94</v>
      </c>
      <c r="N7" s="22"/>
      <c r="O7" s="10">
        <f>Table2572[[#This Row],[Faiz gəlirləri
 (mln. manat)]]+Table2572[[#This Row],[Qeyri-faiz gəlirləri 
(mln. manat)]]-Table2572[[#This Row],[Faiz xərcləri
 (mln. manat)]]-Table2572[[#This Row],[Qeyri-faiz xərcləri 
(mln. manat)]]</f>
        <v>14.067</v>
      </c>
      <c r="P7" s="54">
        <f>Table2572[[#This Row],[XƏM düstur]]-Table2572[[#This Row],[Xalis Əməliyyat Mənfəəti 
(mln. manat)]]</f>
        <v>-9.9999999999944578E-4</v>
      </c>
      <c r="Q7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8" spans="1:17" x14ac:dyDescent="0.25">
      <c r="A8" s="4">
        <v>7</v>
      </c>
      <c r="B8" s="35" t="s">
        <v>26</v>
      </c>
      <c r="C8" s="36">
        <v>9321.3359999999993</v>
      </c>
      <c r="D8" s="37">
        <v>2247.1250500000001</v>
      </c>
      <c r="E8" s="36">
        <v>5461.1978600000002</v>
      </c>
      <c r="F8" s="36">
        <v>1491.3409999999994</v>
      </c>
      <c r="G8" s="38">
        <v>322.98694999999998</v>
      </c>
      <c r="H8" s="38">
        <v>249.66922</v>
      </c>
      <c r="I8" s="38">
        <v>334.19412999999997</v>
      </c>
      <c r="J8" s="38">
        <v>71.684030000000007</v>
      </c>
      <c r="K8" s="38">
        <v>100.33559</v>
      </c>
      <c r="L8" s="38">
        <v>113.17646999999999</v>
      </c>
      <c r="M8" s="47">
        <v>-73.317729999999997</v>
      </c>
      <c r="N8" s="2"/>
      <c r="O8" s="10">
        <f>Table2572[[#This Row],[Faiz gəlirləri
 (mln. manat)]]+Table2572[[#This Row],[Qeyri-faiz gəlirləri 
(mln. manat)]]-Table2572[[#This Row],[Faiz xərcləri
 (mln. manat)]]-Table2572[[#This Row],[Qeyri-faiz xərcləri 
(mln. manat)]]</f>
        <v>249.66922</v>
      </c>
      <c r="P8" s="54">
        <f>Table2572[[#This Row],[XƏM düstur]]-Table2572[[#This Row],[Xalis Əməliyyat Mənfəəti 
(mln. manat)]]</f>
        <v>0</v>
      </c>
      <c r="Q8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1.4210854715202004E-14</v>
      </c>
    </row>
    <row r="9" spans="1:17" x14ac:dyDescent="0.25">
      <c r="A9" s="4">
        <v>8</v>
      </c>
      <c r="B9" s="35" t="s">
        <v>7</v>
      </c>
      <c r="C9" s="36">
        <v>939.66165000000001</v>
      </c>
      <c r="D9" s="37">
        <v>314.68585000000002</v>
      </c>
      <c r="E9" s="36">
        <v>670.80110000000002</v>
      </c>
      <c r="F9" s="36">
        <v>98.684539999999998</v>
      </c>
      <c r="G9" s="36">
        <v>6.6459999999999999</v>
      </c>
      <c r="H9" s="36">
        <v>8.6804500000000004</v>
      </c>
      <c r="I9" s="36">
        <v>20.437950000000001</v>
      </c>
      <c r="J9" s="36">
        <v>10.98861</v>
      </c>
      <c r="K9" s="36">
        <v>8.3685899999999993</v>
      </c>
      <c r="L9" s="36">
        <v>9.1374899999999997</v>
      </c>
      <c r="M9" s="45">
        <v>0.35636000000000001</v>
      </c>
      <c r="N9" s="22">
        <v>1.6779999999999999</v>
      </c>
      <c r="O9" s="10">
        <f>Table2572[[#This Row],[Faiz gəlirləri
 (mln. manat)]]+Table2572[[#This Row],[Qeyri-faiz gəlirləri 
(mln. manat)]]-Table2572[[#This Row],[Faiz xərcləri
 (mln. manat)]]-Table2572[[#This Row],[Qeyri-faiz xərcləri 
(mln. manat)]]</f>
        <v>8.6804399999999973</v>
      </c>
      <c r="P9" s="54">
        <f>Table2572[[#This Row],[XƏM düstur]]-Table2572[[#This Row],[Xalis Əməliyyat Mənfəəti 
(mln. manat)]]</f>
        <v>-1.0000000003174137E-5</v>
      </c>
      <c r="Q9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9.0000000000589608E-5</v>
      </c>
    </row>
    <row r="10" spans="1:17" x14ac:dyDescent="0.25">
      <c r="A10" s="4">
        <v>9</v>
      </c>
      <c r="B10" s="35" t="s">
        <v>8</v>
      </c>
      <c r="C10" s="36">
        <v>164.38712000000001</v>
      </c>
      <c r="D10" s="37">
        <v>90.03877</v>
      </c>
      <c r="E10" s="36">
        <v>46.888460000000002</v>
      </c>
      <c r="F10" s="36">
        <v>70.099789999999999</v>
      </c>
      <c r="G10" s="36">
        <v>5.9256700000000002</v>
      </c>
      <c r="H10" s="55">
        <v>4.2266399999999997</v>
      </c>
      <c r="I10" s="36">
        <v>8.4094999999999995</v>
      </c>
      <c r="J10" s="36">
        <v>1.83971</v>
      </c>
      <c r="K10" s="36">
        <v>1.24244</v>
      </c>
      <c r="L10" s="36">
        <v>3.5855999999999999</v>
      </c>
      <c r="M10" s="45">
        <v>-1.69903</v>
      </c>
      <c r="N10" s="2">
        <v>1.1999999999999999E-3</v>
      </c>
      <c r="O10" s="10">
        <f>Table2572[[#This Row],[Faiz gəlirləri
 (mln. manat)]]+Table2572[[#This Row],[Qeyri-faiz gəlirləri 
(mln. manat)]]-Table2572[[#This Row],[Faiz xərcləri
 (mln. manat)]]-Table2572[[#This Row],[Qeyri-faiz xərcləri 
(mln. manat)]]</f>
        <v>4.2266300000000001</v>
      </c>
      <c r="P10" s="54">
        <f>Table2572[[#This Row],[XƏM düstur]]-Table2572[[#This Row],[Xalis Əməliyyat Mənfəəti 
(mln. manat)]]</f>
        <v>-9.9999999996214228E-6</v>
      </c>
      <c r="Q10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-1.200000000000444E-3</v>
      </c>
    </row>
    <row r="11" spans="1:17" x14ac:dyDescent="0.25">
      <c r="A11" s="4">
        <v>10</v>
      </c>
      <c r="B11" s="35" t="s">
        <v>9</v>
      </c>
      <c r="C11" s="38">
        <v>311.95699999999999</v>
      </c>
      <c r="D11" s="32">
        <v>185.887</v>
      </c>
      <c r="E11" s="38">
        <v>119.54900000000001</v>
      </c>
      <c r="F11" s="38">
        <v>59.6</v>
      </c>
      <c r="G11" s="38">
        <v>3.9990000000000001</v>
      </c>
      <c r="H11" s="38">
        <v>1.337</v>
      </c>
      <c r="I11" s="38">
        <v>16.024999999999999</v>
      </c>
      <c r="J11" s="38">
        <v>8.6929999999999996</v>
      </c>
      <c r="K11" s="38">
        <v>4.6079999999999997</v>
      </c>
      <c r="L11" s="38">
        <v>10.602</v>
      </c>
      <c r="M11" s="38">
        <v>-2.6629999999999998</v>
      </c>
      <c r="N11" s="2"/>
      <c r="O11" s="10">
        <f>Table2572[[#This Row],[Faiz gəlirləri
 (mln. manat)]]+Table2572[[#This Row],[Qeyri-faiz gəlirləri 
(mln. manat)]]-Table2572[[#This Row],[Faiz xərcləri
 (mln. manat)]]-Table2572[[#This Row],[Qeyri-faiz xərcləri 
(mln. manat)]]</f>
        <v>1.3379999999999992</v>
      </c>
      <c r="P11" s="54">
        <f>Table2572[[#This Row],[XƏM düstur]]-Table2572[[#This Row],[Xalis Əməliyyat Mənfəəti 
(mln. manat)]]</f>
        <v>9.9999999999922373E-4</v>
      </c>
      <c r="Q11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9.9999999999988987E-4</v>
      </c>
    </row>
    <row r="12" spans="1:17" x14ac:dyDescent="0.25">
      <c r="A12" s="4">
        <v>11</v>
      </c>
      <c r="B12" s="35" t="s">
        <v>10</v>
      </c>
      <c r="C12" s="36">
        <v>89.589231699999999</v>
      </c>
      <c r="D12" s="37">
        <v>4.2467481899999999</v>
      </c>
      <c r="E12" s="36">
        <v>5.2362808300000001</v>
      </c>
      <c r="F12" s="36">
        <v>33.835099380000003</v>
      </c>
      <c r="G12" s="38">
        <v>-19.315042909999999</v>
      </c>
      <c r="H12" s="38">
        <v>1.6902933299999994</v>
      </c>
      <c r="I12" s="36">
        <v>2.1079545799999999</v>
      </c>
      <c r="J12" s="36">
        <v>7.9685699999999998E-2</v>
      </c>
      <c r="K12" s="38">
        <v>0.68091072000000008</v>
      </c>
      <c r="L12" s="39">
        <v>1.02638122</v>
      </c>
      <c r="M12" s="45">
        <v>21.005336239999998</v>
      </c>
      <c r="N12" s="2">
        <v>4.6235199999999999E-3</v>
      </c>
      <c r="O12" s="10">
        <f>Table2572[[#This Row],[Faiz gəlirləri
 (mln. manat)]]+Table2572[[#This Row],[Qeyri-faiz gəlirləri 
(mln. manat)]]-Table2572[[#This Row],[Faiz xərcləri
 (mln. manat)]]-Table2572[[#This Row],[Qeyri-faiz xərcləri 
(mln. manat)]]</f>
        <v>1.6827983799999997</v>
      </c>
      <c r="P12" s="54">
        <f>Table2572[[#This Row],[XƏM düstur]]-Table2572[[#This Row],[Xalis Əməliyyat Mənfəəti 
(mln. manat)]]</f>
        <v>-7.4949499999996672E-3</v>
      </c>
      <c r="Q12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-4.6235199999999999E-3</v>
      </c>
    </row>
    <row r="13" spans="1:17" x14ac:dyDescent="0.25">
      <c r="A13" s="4">
        <v>12</v>
      </c>
      <c r="B13" s="35" t="s">
        <v>49</v>
      </c>
      <c r="C13" s="36">
        <v>298.13121000000001</v>
      </c>
      <c r="D13" s="36">
        <v>316.18261999999999</v>
      </c>
      <c r="E13" s="36">
        <v>162.50185999999999</v>
      </c>
      <c r="F13" s="36">
        <v>71.587450000000004</v>
      </c>
      <c r="G13" s="38">
        <v>32.276470000000003</v>
      </c>
      <c r="H13" s="38">
        <v>-35.266300000000001</v>
      </c>
      <c r="I13" s="38">
        <v>31.682950000000002</v>
      </c>
      <c r="J13" s="38">
        <v>8.81738</v>
      </c>
      <c r="K13" s="38">
        <v>6.3386199999999997</v>
      </c>
      <c r="L13" s="38">
        <v>64.470479999999995</v>
      </c>
      <c r="M13" s="47">
        <v>-75.996430000000004</v>
      </c>
      <c r="N13" s="2">
        <v>8.4536599999999993</v>
      </c>
      <c r="O13" s="10">
        <f>Table2572[[#This Row],[Faiz gəlirləri
 (mln. manat)]]+Table2572[[#This Row],[Qeyri-faiz gəlirləri 
(mln. manat)]]-Table2572[[#This Row],[Faiz xərcləri
 (mln. manat)]]-Table2572[[#This Row],[Qeyri-faiz xərcləri 
(mln. manat)]]</f>
        <v>-35.266289999999991</v>
      </c>
      <c r="P13" s="54">
        <f>Table2572[[#This Row],[XƏM düstur]]-Table2572[[#This Row],[Xalis Əməliyyat Mənfəəti 
(mln. manat)]]</f>
        <v>1.0000000010279564E-5</v>
      </c>
      <c r="Q13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14" spans="1:17" x14ac:dyDescent="0.25">
      <c r="A14" s="4">
        <v>13</v>
      </c>
      <c r="B14" s="35" t="s">
        <v>11</v>
      </c>
      <c r="C14" s="36">
        <v>1356.2353800000001</v>
      </c>
      <c r="D14" s="38">
        <v>454.76558</v>
      </c>
      <c r="E14" s="38">
        <v>1031.3297399999999</v>
      </c>
      <c r="F14" s="38">
        <v>73.350279999999998</v>
      </c>
      <c r="G14" s="38">
        <v>15.619770000000001</v>
      </c>
      <c r="H14" s="38">
        <v>27.310000000000002</v>
      </c>
      <c r="I14" s="38">
        <v>50.112340000000003</v>
      </c>
      <c r="J14" s="38">
        <v>20.941020000000002</v>
      </c>
      <c r="K14" s="38">
        <v>36.942709999999998</v>
      </c>
      <c r="L14" s="38">
        <v>38.804029999999997</v>
      </c>
      <c r="M14" s="47">
        <v>11.69023</v>
      </c>
      <c r="N14" s="2"/>
      <c r="O14" s="10">
        <f>Table2572[[#This Row],[Faiz gəlirləri
 (mln. manat)]]+Table2572[[#This Row],[Qeyri-faiz gəlirləri 
(mln. manat)]]-Table2572[[#This Row],[Faiz xərcləri
 (mln. manat)]]-Table2572[[#This Row],[Qeyri-faiz xərcləri 
(mln. manat)]]</f>
        <v>27.309999999999988</v>
      </c>
      <c r="P14" s="54">
        <f>Table2572[[#This Row],[XƏM düstur]]-Table2572[[#This Row],[Xalis Əməliyyat Mənfəəti 
(mln. manat)]]</f>
        <v>0</v>
      </c>
      <c r="Q14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1.7763568394002505E-15</v>
      </c>
    </row>
    <row r="15" spans="1:17" x14ac:dyDescent="0.25">
      <c r="A15" s="4">
        <v>14</v>
      </c>
      <c r="B15" s="35" t="s">
        <v>12</v>
      </c>
      <c r="C15" s="36">
        <v>151.21988200000001</v>
      </c>
      <c r="D15" s="38">
        <v>232.49321699999999</v>
      </c>
      <c r="E15" s="38">
        <v>63.276027599999999</v>
      </c>
      <c r="F15" s="38">
        <v>61.6261607</v>
      </c>
      <c r="G15" s="38">
        <v>6.3631126099999999</v>
      </c>
      <c r="H15" s="38">
        <v>-5.3929137400000009</v>
      </c>
      <c r="I15" s="38">
        <v>5.07455283</v>
      </c>
      <c r="J15" s="38">
        <v>2.4533095399999998</v>
      </c>
      <c r="K15" s="38">
        <v>3.2900594399999998</v>
      </c>
      <c r="L15" s="38">
        <v>11.30421647</v>
      </c>
      <c r="M15" s="48">
        <v>-11.756026350000001</v>
      </c>
      <c r="N15" s="2"/>
      <c r="O15" s="10">
        <f>Table2572[[#This Row],[Faiz gəlirləri
 (mln. manat)]]+Table2572[[#This Row],[Qeyri-faiz gəlirləri 
(mln. manat)]]-Table2572[[#This Row],[Faiz xərcləri
 (mln. manat)]]-Table2572[[#This Row],[Qeyri-faiz xərcləri 
(mln. manat)]]</f>
        <v>-5.3929137399999991</v>
      </c>
      <c r="P15" s="54">
        <f>Table2572[[#This Row],[XƏM düstur]]-Table2572[[#This Row],[Xalis Əməliyyat Mənfəəti 
(mln. manat)]]</f>
        <v>0</v>
      </c>
      <c r="Q15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16" spans="1:17" x14ac:dyDescent="0.25">
      <c r="A16" s="4">
        <v>15</v>
      </c>
      <c r="B16" s="35" t="s">
        <v>13</v>
      </c>
      <c r="C16" s="38">
        <v>346.57299999999998</v>
      </c>
      <c r="D16" s="31">
        <v>186.578</v>
      </c>
      <c r="E16" s="38">
        <v>226.03100000000001</v>
      </c>
      <c r="F16" s="38">
        <v>120.54300000000001</v>
      </c>
      <c r="G16" s="38">
        <v>25.59</v>
      </c>
      <c r="H16" s="38">
        <v>3.8069999999999986</v>
      </c>
      <c r="I16" s="38">
        <v>27.913</v>
      </c>
      <c r="J16" s="38">
        <v>7.968</v>
      </c>
      <c r="K16" s="38">
        <v>11.089</v>
      </c>
      <c r="L16" s="38">
        <v>27.228000000000002</v>
      </c>
      <c r="M16" s="47">
        <v>-21.783000000000001</v>
      </c>
      <c r="N16" s="2"/>
      <c r="O16" s="10">
        <f>Table2572[[#This Row],[Faiz gəlirləri
 (mln. manat)]]+Table2572[[#This Row],[Qeyri-faiz gəlirləri 
(mln. manat)]]-Table2572[[#This Row],[Faiz xərcləri
 (mln. manat)]]-Table2572[[#This Row],[Qeyri-faiz xərcləri 
(mln. manat)]]</f>
        <v>3.8060000000000009</v>
      </c>
      <c r="P16" s="54">
        <f>Table2572[[#This Row],[XƏM düstur]]-Table2572[[#This Row],[Xalis Əməliyyat Mənfəəti 
(mln. manat)]]</f>
        <v>-9.9999999999766942E-4</v>
      </c>
      <c r="Q16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17" spans="1:17" x14ac:dyDescent="0.25">
      <c r="A17" s="4">
        <v>16</v>
      </c>
      <c r="B17" s="35" t="s">
        <v>25</v>
      </c>
      <c r="C17" s="36">
        <v>215.41236000000001</v>
      </c>
      <c r="D17" s="37">
        <v>154.21063000000001</v>
      </c>
      <c r="E17" s="36">
        <v>80.398380000000003</v>
      </c>
      <c r="F17" s="36">
        <v>63.22728</v>
      </c>
      <c r="G17" s="36">
        <v>1.0111699999999999</v>
      </c>
      <c r="H17" s="36">
        <v>1.7913099999999997</v>
      </c>
      <c r="I17" s="36">
        <v>8.9029100000000003</v>
      </c>
      <c r="J17" s="36">
        <v>6.5792599999999997</v>
      </c>
      <c r="K17" s="36">
        <v>5.3919300000000003</v>
      </c>
      <c r="L17" s="36">
        <v>5.9242800000000004</v>
      </c>
      <c r="M17" s="45">
        <v>0.78013999999999994</v>
      </c>
      <c r="N17" s="2"/>
      <c r="O17" s="10">
        <f>Table2572[[#This Row],[Faiz gəlirləri
 (mln. manat)]]+Table2572[[#This Row],[Qeyri-faiz gəlirləri 
(mln. manat)]]-Table2572[[#This Row],[Faiz xərcləri
 (mln. manat)]]-Table2572[[#This Row],[Qeyri-faiz xərcləri 
(mln. manat)]]</f>
        <v>1.7913000000000006</v>
      </c>
      <c r="P17" s="54">
        <f>Table2572[[#This Row],[XƏM düstur]]-Table2572[[#This Row],[Xalis Əməliyyat Mənfəəti 
(mln. manat)]]</f>
        <v>-9.9999999991773336E-6</v>
      </c>
      <c r="Q17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-1.1102230246251565E-16</v>
      </c>
    </row>
    <row r="18" spans="1:17" x14ac:dyDescent="0.25">
      <c r="A18" s="4">
        <v>17</v>
      </c>
      <c r="B18" s="35" t="s">
        <v>23</v>
      </c>
      <c r="C18" s="36">
        <v>2177.3682800000001</v>
      </c>
      <c r="D18" s="37">
        <v>1544.92121</v>
      </c>
      <c r="E18" s="36">
        <v>1419.7983400000001</v>
      </c>
      <c r="F18" s="36">
        <v>408.38673999999997</v>
      </c>
      <c r="G18" s="38">
        <v>24.518229999999999</v>
      </c>
      <c r="H18" s="36">
        <v>35.004840000000002</v>
      </c>
      <c r="I18" s="36">
        <v>72.516689999999997</v>
      </c>
      <c r="J18" s="36">
        <v>14.21312</v>
      </c>
      <c r="K18" s="36">
        <v>13.964309999999999</v>
      </c>
      <c r="L18" s="36">
        <v>37.263039999999997</v>
      </c>
      <c r="M18" s="45">
        <v>5.40991</v>
      </c>
      <c r="N18" s="15">
        <f>5.28254-0.20584</f>
        <v>5.0766999999999998</v>
      </c>
      <c r="O18" s="10">
        <f>Table2572[[#This Row],[Faiz gəlirləri
 (mln. manat)]]+Table2572[[#This Row],[Qeyri-faiz gəlirləri 
(mln. manat)]]-Table2572[[#This Row],[Faiz xərcləri
 (mln. manat)]]-Table2572[[#This Row],[Qeyri-faiz xərcləri 
(mln. manat)]]</f>
        <v>35.004839999999994</v>
      </c>
      <c r="P18" s="54">
        <f>Table2572[[#This Row],[XƏM düstur]]-Table2572[[#This Row],[Xalis Əməliyyat Mənfəəti 
(mln. manat)]]</f>
        <v>0</v>
      </c>
      <c r="Q18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19" spans="1:17" x14ac:dyDescent="0.25">
      <c r="A19" s="4">
        <v>18</v>
      </c>
      <c r="B19" s="35" t="s">
        <v>14</v>
      </c>
      <c r="C19" s="38">
        <v>4007.5479999999998</v>
      </c>
      <c r="D19" s="31">
        <v>1721.511</v>
      </c>
      <c r="E19" s="38">
        <v>3193.5569999999998</v>
      </c>
      <c r="F19" s="38">
        <v>392.06299999999999</v>
      </c>
      <c r="G19" s="38">
        <v>99.653999999999996</v>
      </c>
      <c r="H19" s="38">
        <v>208.47999999999996</v>
      </c>
      <c r="I19" s="38">
        <v>293.92899999999997</v>
      </c>
      <c r="J19" s="38">
        <v>48.25</v>
      </c>
      <c r="K19" s="38">
        <v>113.274</v>
      </c>
      <c r="L19" s="38">
        <v>150.471</v>
      </c>
      <c r="M19" s="47">
        <v>82.745999999999995</v>
      </c>
      <c r="N19" s="22">
        <v>26.08</v>
      </c>
      <c r="O19" s="10">
        <f>Table2572[[#This Row],[Faiz gəlirləri
 (mln. manat)]]+Table2572[[#This Row],[Qeyri-faiz gəlirləri 
(mln. manat)]]-Table2572[[#This Row],[Faiz xərcləri
 (mln. manat)]]-Table2572[[#This Row],[Qeyri-faiz xərcləri 
(mln. manat)]]</f>
        <v>208.48199999999997</v>
      </c>
      <c r="P19" s="54">
        <f>Table2572[[#This Row],[XƏM düstur]]-Table2572[[#This Row],[Xalis Əməliyyat Mənfəəti 
(mln. manat)]]</f>
        <v>2.0000000000095497E-3</v>
      </c>
      <c r="Q19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-2.8421709430404007E-14</v>
      </c>
    </row>
    <row r="20" spans="1:17" x14ac:dyDescent="0.25">
      <c r="A20" s="4">
        <v>19</v>
      </c>
      <c r="B20" s="35" t="s">
        <v>15</v>
      </c>
      <c r="C20" s="38">
        <v>558.54911000000004</v>
      </c>
      <c r="D20" s="31">
        <v>346.33084000000002</v>
      </c>
      <c r="E20" s="38">
        <v>260.18176</v>
      </c>
      <c r="F20" s="38">
        <v>85.173940200000004</v>
      </c>
      <c r="G20" s="36">
        <v>-8.2544500000000003</v>
      </c>
      <c r="H20" s="36">
        <v>2.98651</v>
      </c>
      <c r="I20" s="36">
        <v>27.344909999999999</v>
      </c>
      <c r="J20" s="36">
        <v>19.419429999999998</v>
      </c>
      <c r="K20" s="36">
        <v>15.941850000000001</v>
      </c>
      <c r="L20" s="36">
        <v>20.88082</v>
      </c>
      <c r="M20" s="45">
        <v>11.240959999999999</v>
      </c>
      <c r="N20" s="22"/>
      <c r="O20" s="10">
        <f>Table2572[[#This Row],[Faiz gəlirləri
 (mln. manat)]]+Table2572[[#This Row],[Qeyri-faiz gəlirləri 
(mln. manat)]]-Table2572[[#This Row],[Faiz xərcləri
 (mln. manat)]]-Table2572[[#This Row],[Qeyri-faiz xərcləri 
(mln. manat)]]</f>
        <v>2.9865100000000027</v>
      </c>
      <c r="P20" s="54">
        <f>Table2572[[#This Row],[XƏM düstur]]-Table2572[[#This Row],[Xalis Əməliyyat Mənfəəti 
(mln. manat)]]</f>
        <v>0</v>
      </c>
      <c r="Q20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1.7763568394002505E-15</v>
      </c>
    </row>
    <row r="21" spans="1:17" x14ac:dyDescent="0.25">
      <c r="A21" s="4">
        <v>20</v>
      </c>
      <c r="B21" s="35" t="s">
        <v>16</v>
      </c>
      <c r="C21" s="39">
        <v>209.36126999999999</v>
      </c>
      <c r="D21" s="37">
        <v>84.695520000000002</v>
      </c>
      <c r="E21" s="36">
        <v>78.828280000000007</v>
      </c>
      <c r="F21" s="36">
        <v>83.057779999999994</v>
      </c>
      <c r="G21" s="36">
        <v>4.40421</v>
      </c>
      <c r="H21" s="36">
        <v>4.7622200000000001</v>
      </c>
      <c r="I21" s="36">
        <v>5.1065299999999993</v>
      </c>
      <c r="J21" s="36">
        <v>0.37728</v>
      </c>
      <c r="K21" s="36">
        <v>2.8737599999999999</v>
      </c>
      <c r="L21" s="36">
        <v>2.8407900000000001</v>
      </c>
      <c r="M21" s="45">
        <v>0.35800999999999999</v>
      </c>
      <c r="N21" s="2"/>
      <c r="O21" s="10">
        <f>Table2572[[#This Row],[Faiz gəlirləri
 (mln. manat)]]+Table2572[[#This Row],[Qeyri-faiz gəlirləri 
(mln. manat)]]-Table2572[[#This Row],[Faiz xərcləri
 (mln. manat)]]-Table2572[[#This Row],[Qeyri-faiz xərcləri 
(mln. manat)]]</f>
        <v>4.7622199999999992</v>
      </c>
      <c r="P21" s="54">
        <f>Table2572[[#This Row],[XƏM düstur]]-Table2572[[#This Row],[Xalis Əməliyyat Mənfəəti 
(mln. manat)]]</f>
        <v>0</v>
      </c>
      <c r="Q21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1.6653345369377348E-16</v>
      </c>
    </row>
    <row r="22" spans="1:17" x14ac:dyDescent="0.25">
      <c r="A22" s="4">
        <v>21</v>
      </c>
      <c r="B22" s="83" t="s">
        <v>17</v>
      </c>
      <c r="C22" s="38">
        <v>304.81400000000002</v>
      </c>
      <c r="D22" s="59">
        <v>222.203</v>
      </c>
      <c r="E22" s="38">
        <v>123.264</v>
      </c>
      <c r="F22" s="38">
        <v>58.31</v>
      </c>
      <c r="G22" s="38">
        <v>0.1115</v>
      </c>
      <c r="H22" s="38">
        <v>-0.90549999999999986</v>
      </c>
      <c r="I22" s="38">
        <v>13.992000000000001</v>
      </c>
      <c r="J22" s="38">
        <v>11.176</v>
      </c>
      <c r="K22" s="38">
        <v>3.0259999999999998</v>
      </c>
      <c r="L22" s="38">
        <v>6.7480000000000002</v>
      </c>
      <c r="M22" s="47">
        <v>-1.0169999999999999</v>
      </c>
      <c r="N22" s="2"/>
      <c r="O22" s="10">
        <f>Table2572[[#This Row],[Faiz gəlirləri
 (mln. manat)]]+Table2572[[#This Row],[Qeyri-faiz gəlirləri 
(mln. manat)]]-Table2572[[#This Row],[Faiz xərcləri
 (mln. manat)]]-Table2572[[#This Row],[Qeyri-faiz xərcləri 
(mln. manat)]]</f>
        <v>-0.90599999999999969</v>
      </c>
      <c r="P22" s="54">
        <f>Table2572[[#This Row],[XƏM düstur]]-Table2572[[#This Row],[Xalis Əməliyyat Mənfəəti 
(mln. manat)]]</f>
        <v>-4.9999999999983391E-4</v>
      </c>
      <c r="Q22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23" spans="1:17" x14ac:dyDescent="0.25">
      <c r="A23" s="4">
        <v>22</v>
      </c>
      <c r="B23" s="35" t="s">
        <v>18</v>
      </c>
      <c r="C23" s="38">
        <v>10.425929999999999</v>
      </c>
      <c r="D23" s="32">
        <v>0.92286999999999997</v>
      </c>
      <c r="E23" s="38">
        <v>0.56489999999999996</v>
      </c>
      <c r="F23" s="38">
        <v>9.8435600000000001</v>
      </c>
      <c r="G23" s="38">
        <v>-0.29687000000000002</v>
      </c>
      <c r="H23" s="38">
        <v>-0.34688999999999998</v>
      </c>
      <c r="I23" s="38">
        <v>0.28838999999999998</v>
      </c>
      <c r="J23" s="40">
        <v>0</v>
      </c>
      <c r="K23" s="38">
        <v>1.2019999999999999E-2</v>
      </c>
      <c r="L23" s="38">
        <v>0.64729999999999999</v>
      </c>
      <c r="M23" s="48">
        <v>-5.0020000000000002E-2</v>
      </c>
      <c r="N23" s="2"/>
      <c r="O23" s="10">
        <f>Table2572[[#This Row],[Faiz gəlirləri
 (mln. manat)]]+Table2572[[#This Row],[Qeyri-faiz gəlirləri 
(mln. manat)]]-Table2572[[#This Row],[Faiz xərcləri
 (mln. manat)]]-Table2572[[#This Row],[Qeyri-faiz xərcləri 
(mln. manat)]]</f>
        <v>-0.34689000000000003</v>
      </c>
      <c r="P23" s="54">
        <f>Table2572[[#This Row],[XƏM düstur]]-Table2572[[#This Row],[Xalis Əməliyyat Mənfəəti 
(mln. manat)]]</f>
        <v>0</v>
      </c>
      <c r="Q23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4.8572257327350599E-17</v>
      </c>
    </row>
    <row r="24" spans="1:17" x14ac:dyDescent="0.25">
      <c r="A24" s="4">
        <v>23</v>
      </c>
      <c r="B24" s="35" t="s">
        <v>19</v>
      </c>
      <c r="C24" s="36">
        <v>4383.4250000000002</v>
      </c>
      <c r="D24" s="37">
        <v>1681.818</v>
      </c>
      <c r="E24" s="36">
        <v>3311.614</v>
      </c>
      <c r="F24" s="38">
        <v>469.10899999999998</v>
      </c>
      <c r="G24" s="38">
        <v>64.596000000000004</v>
      </c>
      <c r="H24" s="38">
        <v>88.816000000000003</v>
      </c>
      <c r="I24" s="38">
        <v>144.10799999999998</v>
      </c>
      <c r="J24" s="38">
        <v>28.452000000000002</v>
      </c>
      <c r="K24" s="38">
        <v>51.756</v>
      </c>
      <c r="L24" s="38">
        <v>78.596000000000004</v>
      </c>
      <c r="M24" s="47">
        <v>13.089</v>
      </c>
      <c r="N24" s="22">
        <v>11.114000000000001</v>
      </c>
      <c r="O24" s="10">
        <f>Table2572[[#This Row],[Faiz gəlirləri
 (mln. manat)]]+Table2572[[#This Row],[Qeyri-faiz gəlirləri 
(mln. manat)]]-Table2572[[#This Row],[Faiz xərcləri
 (mln. manat)]]-Table2572[[#This Row],[Qeyri-faiz xərcləri 
(mln. manat)]]</f>
        <v>88.815999999999974</v>
      </c>
      <c r="P24" s="54">
        <f>Table2572[[#This Row],[XƏM düstur]]-Table2572[[#This Row],[Xalis Əməliyyat Mənfəəti 
(mln. manat)]]</f>
        <v>0</v>
      </c>
      <c r="Q24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1.6999999999997684E-2</v>
      </c>
    </row>
    <row r="25" spans="1:17" x14ac:dyDescent="0.25">
      <c r="A25" s="4">
        <v>24</v>
      </c>
      <c r="B25" s="35" t="s">
        <v>47</v>
      </c>
      <c r="C25" s="36">
        <v>576.38699999999994</v>
      </c>
      <c r="D25" s="36">
        <v>493.47300000000001</v>
      </c>
      <c r="E25" s="36">
        <v>396.93599999999998</v>
      </c>
      <c r="F25" s="38">
        <v>130.43</v>
      </c>
      <c r="G25" s="38">
        <v>11.082000000000001</v>
      </c>
      <c r="H25" s="38">
        <v>12.432</v>
      </c>
      <c r="I25" s="36">
        <v>29.536000000000001</v>
      </c>
      <c r="J25" s="36">
        <v>8.9550000000000001</v>
      </c>
      <c r="K25" s="36">
        <v>15.83</v>
      </c>
      <c r="L25" s="36">
        <v>23.978999999999999</v>
      </c>
      <c r="M25" s="45">
        <v>-0.14499999999999999</v>
      </c>
      <c r="N25" s="15">
        <v>1.4950000000000001</v>
      </c>
      <c r="O25" s="10">
        <f>Table2572[[#This Row],[Faiz gəlirləri
 (mln. manat)]]+Table2572[[#This Row],[Qeyri-faiz gəlirləri 
(mln. manat)]]-Table2572[[#This Row],[Faiz xərcləri
 (mln. manat)]]-Table2572[[#This Row],[Qeyri-faiz xərcləri 
(mln. manat)]]</f>
        <v>12.432000000000002</v>
      </c>
      <c r="P25" s="54">
        <f>Table2572[[#This Row],[XƏM düstur]]-Table2572[[#This Row],[Xalis Əməliyyat Mənfəəti 
(mln. manat)]]</f>
        <v>0</v>
      </c>
      <c r="Q25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26" spans="1:17" x14ac:dyDescent="0.25">
      <c r="A26" s="4">
        <v>25</v>
      </c>
      <c r="B26" s="35" t="s">
        <v>20</v>
      </c>
      <c r="C26" s="36">
        <v>653.73230000000001</v>
      </c>
      <c r="D26" s="36">
        <v>365.48757000000001</v>
      </c>
      <c r="E26" s="38">
        <v>432.16955000000002</v>
      </c>
      <c r="F26" s="38">
        <v>97.459519999999998</v>
      </c>
      <c r="G26" s="38">
        <v>7.6209899999999999</v>
      </c>
      <c r="H26" s="38">
        <v>10.51947</v>
      </c>
      <c r="I26" s="38">
        <v>30.999490000000002</v>
      </c>
      <c r="J26" s="38">
        <v>7.8850899999999999</v>
      </c>
      <c r="K26" s="38">
        <v>7.15951</v>
      </c>
      <c r="L26" s="38">
        <v>19.754439999999999</v>
      </c>
      <c r="M26" s="47">
        <v>2.8984800000000002</v>
      </c>
      <c r="N26" s="2"/>
      <c r="O26" s="10">
        <f>Table2572[[#This Row],[Faiz gəlirləri
 (mln. manat)]]+Table2572[[#This Row],[Qeyri-faiz gəlirləri 
(mln. manat)]]-Table2572[[#This Row],[Faiz xərcləri
 (mln. manat)]]-Table2572[[#This Row],[Qeyri-faiz xərcləri 
(mln. manat)]]</f>
        <v>10.519470000000002</v>
      </c>
      <c r="P26" s="54">
        <f>Table2572[[#This Row],[XƏM düstur]]-Table2572[[#This Row],[Xalis Əməliyyat Mənfəəti 
(mln. manat)]]</f>
        <v>0</v>
      </c>
      <c r="Q26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27" spans="1:17" x14ac:dyDescent="0.25">
      <c r="A27" s="4">
        <v>26</v>
      </c>
      <c r="B27" s="35" t="s">
        <v>21</v>
      </c>
      <c r="C27" s="38">
        <v>517.99699999999996</v>
      </c>
      <c r="D27" s="38">
        <v>335.36700000000002</v>
      </c>
      <c r="E27" s="38">
        <v>256.54000000000002</v>
      </c>
      <c r="F27" s="38">
        <v>74.64</v>
      </c>
      <c r="G27" s="38">
        <v>0.32900000000000001</v>
      </c>
      <c r="H27" s="38">
        <v>0.66100000000000003</v>
      </c>
      <c r="I27" s="38">
        <v>25.492999999999999</v>
      </c>
      <c r="J27" s="38">
        <v>17.033000000000001</v>
      </c>
      <c r="K27" s="38">
        <v>2.6880000000000002</v>
      </c>
      <c r="L27" s="38">
        <v>10.487</v>
      </c>
      <c r="M27" s="47">
        <v>0.33200000000000002</v>
      </c>
      <c r="N27" s="2"/>
      <c r="O27" s="10">
        <f>Table2572[[#This Row],[Faiz gəlirləri
 (mln. manat)]]+Table2572[[#This Row],[Qeyri-faiz gəlirləri 
(mln. manat)]]-Table2572[[#This Row],[Faiz xərcləri
 (mln. manat)]]-Table2572[[#This Row],[Qeyri-faiz xərcləri 
(mln. manat)]]</f>
        <v>0.66099999999999604</v>
      </c>
      <c r="P27" s="54">
        <f>Table2572[[#This Row],[XƏM düstur]]-Table2572[[#This Row],[Xalis Əməliyyat Mənfəəti 
(mln. manat)]]</f>
        <v>-3.9968028886505635E-15</v>
      </c>
      <c r="Q27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28" spans="1:17" x14ac:dyDescent="0.25">
      <c r="A28" s="4">
        <v>27</v>
      </c>
      <c r="B28" s="35" t="s">
        <v>22</v>
      </c>
      <c r="C28" s="38">
        <v>787.77099999999996</v>
      </c>
      <c r="D28" s="31">
        <v>425.11399999999998</v>
      </c>
      <c r="E28" s="38">
        <v>528.73599999999999</v>
      </c>
      <c r="F28" s="38">
        <v>122.83199999999999</v>
      </c>
      <c r="G28" s="38">
        <v>66.802999999999997</v>
      </c>
      <c r="H28" s="38">
        <v>9.2629999999999981</v>
      </c>
      <c r="I28" s="38">
        <v>64.058000000000007</v>
      </c>
      <c r="J28" s="38">
        <v>25.515000000000001</v>
      </c>
      <c r="K28" s="41">
        <v>14.7262</v>
      </c>
      <c r="L28" s="38">
        <v>44.006</v>
      </c>
      <c r="M28" s="47">
        <v>-57.591000000000001</v>
      </c>
      <c r="N28" s="2">
        <v>5.0999999999999997E-2</v>
      </c>
      <c r="O28" s="10">
        <f>Table2572[[#This Row],[Faiz gəlirləri
 (mln. manat)]]+Table2572[[#This Row],[Qeyri-faiz gəlirləri 
(mln. manat)]]-Table2572[[#This Row],[Faiz xərcləri
 (mln. manat)]]-Table2572[[#This Row],[Qeyri-faiz xərcləri 
(mln. manat)]]</f>
        <v>9.2632000000000119</v>
      </c>
      <c r="P28" s="54">
        <f>Table2572[[#This Row],[XƏM düstur]]-Table2572[[#This Row],[Xalis Əməliyyat Mənfəəti 
(mln. manat)]]</f>
        <v>2.0000000001374474E-4</v>
      </c>
      <c r="Q28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1.9359513991901167E-15</v>
      </c>
    </row>
    <row r="29" spans="1:17" x14ac:dyDescent="0.25">
      <c r="A29" s="4">
        <v>28</v>
      </c>
      <c r="B29" s="35" t="s">
        <v>24</v>
      </c>
      <c r="C29" s="38">
        <v>413.65899999999999</v>
      </c>
      <c r="D29" s="31">
        <v>181.05199999999999</v>
      </c>
      <c r="E29" s="38">
        <v>300.23200000000003</v>
      </c>
      <c r="F29" s="38">
        <v>80.741</v>
      </c>
      <c r="G29" s="38">
        <v>3.7730000000000001</v>
      </c>
      <c r="H29" s="38">
        <v>11.827999999999999</v>
      </c>
      <c r="I29" s="38">
        <v>24.952999999999999</v>
      </c>
      <c r="J29" s="38">
        <v>2.3010000000000002</v>
      </c>
      <c r="K29" s="38">
        <v>10.786</v>
      </c>
      <c r="L29" s="38">
        <v>21.611000000000001</v>
      </c>
      <c r="M29" s="47">
        <v>6.9880000000000004</v>
      </c>
      <c r="N29" s="22">
        <f>1.261-0.194</f>
        <v>1.0669999999999999</v>
      </c>
      <c r="O29" s="10">
        <f>Table2572[[#This Row],[Faiz gəlirləri
 (mln. manat)]]+Table2572[[#This Row],[Qeyri-faiz gəlirləri 
(mln. manat)]]-Table2572[[#This Row],[Faiz xərcləri
 (mln. manat)]]-Table2572[[#This Row],[Qeyri-faiz xərcləri 
(mln. manat)]]</f>
        <v>11.826999999999995</v>
      </c>
      <c r="P29" s="54">
        <f>Table2572[[#This Row],[XƏM düstur]]-Table2572[[#This Row],[Xalis Əməliyyat Mənfəəti 
(mln. manat)]]</f>
        <v>-1.0000000000047748E-3</v>
      </c>
      <c r="Q29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30" spans="1:17" x14ac:dyDescent="0.25">
      <c r="A30" s="4">
        <v>29</v>
      </c>
      <c r="B30" s="82" t="s">
        <v>59</v>
      </c>
      <c r="C30" s="36">
        <v>446.98608000000002</v>
      </c>
      <c r="D30" s="37">
        <v>290.02868000000001</v>
      </c>
      <c r="E30" s="36">
        <v>280.72543000000002</v>
      </c>
      <c r="F30" s="36">
        <v>65.027000000000001</v>
      </c>
      <c r="G30" s="38">
        <v>-1.62049</v>
      </c>
      <c r="H30" s="38">
        <v>12.26755</v>
      </c>
      <c r="I30" s="38">
        <v>44.102539999999998</v>
      </c>
      <c r="J30" s="38">
        <v>11.798920000000001</v>
      </c>
      <c r="K30" s="38">
        <v>3.9359000000000002</v>
      </c>
      <c r="L30" s="38">
        <v>23.971969999999999</v>
      </c>
      <c r="M30" s="47">
        <v>13.88804</v>
      </c>
      <c r="N30" s="15"/>
      <c r="O30" s="10">
        <f>Table2572[[#This Row],[Faiz gəlirləri
 (mln. manat)]]+Table2572[[#This Row],[Qeyri-faiz gəlirləri 
(mln. manat)]]-Table2572[[#This Row],[Faiz xərcləri
 (mln. manat)]]-Table2572[[#This Row],[Qeyri-faiz xərcləri 
(mln. manat)]]</f>
        <v>12.267549999999993</v>
      </c>
      <c r="P30" s="54">
        <f>Table2572[[#This Row],[XƏM düstur]]-Table2572[[#This Row],[Xalis Əməliyyat Mənfəəti 
(mln. manat)]]</f>
        <v>0</v>
      </c>
      <c r="Q30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0</v>
      </c>
    </row>
    <row r="31" spans="1:17" x14ac:dyDescent="0.25">
      <c r="A31" s="4">
        <v>30</v>
      </c>
      <c r="B31" s="35" t="s">
        <v>38</v>
      </c>
      <c r="C31" s="42">
        <v>227.81108</v>
      </c>
      <c r="D31" s="43">
        <v>130.59317999999999</v>
      </c>
      <c r="E31" s="42">
        <v>79.332400000000007</v>
      </c>
      <c r="F31" s="42">
        <v>70.868409999999997</v>
      </c>
      <c r="G31" s="42">
        <v>3.0081899999999999</v>
      </c>
      <c r="H31" s="42">
        <v>3.9382299999999999</v>
      </c>
      <c r="I31" s="42">
        <v>10.676019999999999</v>
      </c>
      <c r="J31" s="42">
        <v>3.5305300000000002</v>
      </c>
      <c r="K31" s="42">
        <v>2.7614700000000001</v>
      </c>
      <c r="L31" s="42">
        <v>5.9687299999999999</v>
      </c>
      <c r="M31" s="49">
        <v>0.84380999999999995</v>
      </c>
      <c r="N31" s="2">
        <v>8.6239999999999997E-2</v>
      </c>
      <c r="O31" s="10">
        <f>Table2572[[#This Row],[Faiz gəlirləri
 (mln. manat)]]+Table2572[[#This Row],[Qeyri-faiz gəlirləri 
(mln. manat)]]-Table2572[[#This Row],[Faiz xərcləri
 (mln. manat)]]-Table2572[[#This Row],[Qeyri-faiz xərcləri 
(mln. manat)]]</f>
        <v>3.9382299999999999</v>
      </c>
      <c r="P31" s="54">
        <f>Table2572[[#This Row],[XƏM düstur]]-Table2572[[#This Row],[Xalis Əməliyyat Mənfəəti 
(mln. manat)]]</f>
        <v>0</v>
      </c>
      <c r="Q31" s="54">
        <f>Table2572[[#This Row],[Xalis Əməliyyat Mənfəəti 
(mln. manat)]]-Table2572[[#This Row],[Xalis Mənfəət
 (mln. manat)]]-Table2572[[#This Row],[Aktivlər üzrə mümkün zərərin ödənilməsi üçün ehtiyat ayırmaları 
(mln. manat)]]-Table2572[[#This Row],[Mənfəət vergisi]]</f>
        <v>-9.9999999999683675E-6</v>
      </c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2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60" t="s">
        <v>40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conditionalFormatting sqref="B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{CAC8385C-C47B-4BA8-8913-57F03934C48A}</x14:id>
        </ext>
      </extLst>
    </cfRule>
  </conditionalFormatting>
  <conditionalFormatting sqref="P2:P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{6C9B025F-8ED6-4B56-816D-852789D4B02F}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C8385C-C47B-4BA8-8913-57F03934C4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6C9B025F-8ED6-4B56-816D-852789D4B0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P2:P31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" sqref="H1:I1048576"/>
    </sheetView>
  </sheetViews>
  <sheetFormatPr defaultRowHeight="15" x14ac:dyDescent="0.25"/>
  <cols>
    <col min="1" max="1" width="9.140625" style="1"/>
    <col min="2" max="2" width="42.28515625" style="1" customWidth="1"/>
    <col min="3" max="3" width="26.140625" style="1" customWidth="1"/>
    <col min="4" max="4" width="27" style="1" customWidth="1"/>
    <col min="5" max="5" width="24" style="1" customWidth="1"/>
    <col min="6" max="6" width="23" style="1" hidden="1" customWidth="1"/>
    <col min="7" max="7" width="2.28515625" style="1" hidden="1" customWidth="1"/>
    <col min="8" max="8" width="8.140625" style="1" hidden="1" customWidth="1"/>
    <col min="9" max="9" width="17.7109375" style="1" hidden="1" customWidth="1"/>
    <col min="10" max="10" width="9.140625" customWidth="1"/>
    <col min="11" max="11" width="9.140625" style="1" customWidth="1"/>
    <col min="12" max="16384" width="9.140625" style="1"/>
  </cols>
  <sheetData>
    <row r="1" spans="1:16" x14ac:dyDescent="0.25">
      <c r="G1" s="1" t="s">
        <v>41</v>
      </c>
    </row>
    <row r="2" spans="1:16" x14ac:dyDescent="0.25">
      <c r="A2" s="1" t="s">
        <v>0</v>
      </c>
      <c r="B2" s="1" t="s">
        <v>27</v>
      </c>
      <c r="C2" s="14" t="s">
        <v>61</v>
      </c>
      <c r="D2" s="14" t="s">
        <v>57</v>
      </c>
    </row>
    <row r="3" spans="1:16" x14ac:dyDescent="0.25">
      <c r="A3" s="4">
        <v>1</v>
      </c>
      <c r="B3" s="3" t="s">
        <v>26</v>
      </c>
      <c r="C3" s="73">
        <v>9223.3610499999995</v>
      </c>
      <c r="D3" s="94">
        <v>9321.3359999999993</v>
      </c>
      <c r="E3" s="8"/>
      <c r="F3" s="16"/>
      <c r="G3" s="16"/>
      <c r="H3" s="16">
        <f>I3/Table41113141516181928[[#This Row],[IIIR/2019]]</f>
        <v>-1.0510826988749233E-2</v>
      </c>
      <c r="I3" s="17">
        <f>Table41113141516181928[[#This Row],[IVR/2019]]-Table41113141516181928[[#This Row],[IIIR/2019]]</f>
        <v>-97.974949999999808</v>
      </c>
      <c r="K3" s="16"/>
      <c r="L3" s="16"/>
      <c r="M3" s="16"/>
      <c r="N3" s="16"/>
      <c r="O3" s="16"/>
      <c r="P3" s="16"/>
    </row>
    <row r="4" spans="1:16" x14ac:dyDescent="0.25">
      <c r="A4" s="4">
        <v>2</v>
      </c>
      <c r="B4" s="3" t="s">
        <v>19</v>
      </c>
      <c r="C4" s="75">
        <v>4767.45</v>
      </c>
      <c r="D4" s="77">
        <v>4383.4250000000002</v>
      </c>
      <c r="E4" s="8"/>
      <c r="F4" s="16"/>
      <c r="G4" s="16"/>
      <c r="H4" s="16">
        <f>I4/Table41113141516181928[[#This Row],[IIIR/2019]]</f>
        <v>8.7608434044154887E-2</v>
      </c>
      <c r="I4" s="17">
        <f>Table41113141516181928[[#This Row],[IVR/2019]]-Table41113141516181928[[#This Row],[IIIR/2019]]</f>
        <v>384.02499999999964</v>
      </c>
      <c r="K4" s="16"/>
      <c r="L4" s="16"/>
      <c r="M4" s="16"/>
      <c r="N4" s="16"/>
      <c r="O4" s="16"/>
      <c r="P4" s="16"/>
    </row>
    <row r="5" spans="1:16" x14ac:dyDescent="0.25">
      <c r="A5" s="4">
        <v>3</v>
      </c>
      <c r="B5" s="3" t="s">
        <v>14</v>
      </c>
      <c r="C5" s="75">
        <v>4143.3220000000001</v>
      </c>
      <c r="D5" s="76">
        <v>4007.5479999999998</v>
      </c>
      <c r="E5" s="8"/>
      <c r="F5" s="16"/>
      <c r="G5" s="16"/>
      <c r="H5" s="16">
        <f>I5/Table41113141516181928[[#This Row],[IIIR/2019]]</f>
        <v>3.3879569252820013E-2</v>
      </c>
      <c r="I5" s="17">
        <f>Table41113141516181928[[#This Row],[IVR/2019]]-Table41113141516181928[[#This Row],[IIIR/2019]]</f>
        <v>135.77400000000034</v>
      </c>
      <c r="K5" s="16"/>
      <c r="L5" s="16"/>
      <c r="M5" s="16"/>
      <c r="N5" s="16"/>
      <c r="O5" s="16"/>
      <c r="P5" s="16"/>
    </row>
    <row r="6" spans="1:16" x14ac:dyDescent="0.25">
      <c r="A6" s="4">
        <v>4</v>
      </c>
      <c r="B6" s="3" t="s">
        <v>23</v>
      </c>
      <c r="C6" s="75">
        <v>2458.4684900000002</v>
      </c>
      <c r="D6" s="77">
        <v>2177.3682800000001</v>
      </c>
      <c r="E6" s="8"/>
      <c r="F6" s="16"/>
      <c r="G6" s="16"/>
      <c r="H6" s="16">
        <f>I6/Table41113141516181928[[#This Row],[IIIR/2019]]</f>
        <v>0.12910090248949527</v>
      </c>
      <c r="I6" s="17">
        <f>Table41113141516181928[[#This Row],[IVR/2019]]-Table41113141516181928[[#This Row],[IIIR/2019]]</f>
        <v>281.10021000000006</v>
      </c>
      <c r="K6" s="16"/>
      <c r="L6" s="16"/>
      <c r="M6" s="16"/>
      <c r="N6" s="16"/>
      <c r="O6" s="16"/>
      <c r="P6" s="16"/>
    </row>
    <row r="7" spans="1:16" x14ac:dyDescent="0.25">
      <c r="A7" s="4">
        <v>5</v>
      </c>
      <c r="B7" s="3" t="s">
        <v>11</v>
      </c>
      <c r="C7" s="75">
        <v>1412.98361</v>
      </c>
      <c r="D7" s="77">
        <v>1356.2353800000001</v>
      </c>
      <c r="E7" s="8"/>
      <c r="F7" s="16"/>
      <c r="G7" s="16"/>
      <c r="H7" s="16"/>
      <c r="I7" s="17"/>
      <c r="K7" s="16"/>
      <c r="L7" s="16"/>
      <c r="M7" s="16"/>
      <c r="N7" s="16"/>
      <c r="O7" s="16"/>
      <c r="P7" s="16"/>
    </row>
    <row r="8" spans="1:16" x14ac:dyDescent="0.25">
      <c r="A8" s="4">
        <v>6</v>
      </c>
      <c r="B8" s="3" t="s">
        <v>7</v>
      </c>
      <c r="C8" s="75">
        <v>985.15165999999999</v>
      </c>
      <c r="D8" s="77">
        <v>939.66165000000001</v>
      </c>
      <c r="E8" s="8"/>
      <c r="F8" s="16"/>
      <c r="G8" s="16"/>
      <c r="H8" s="16">
        <f>I8/Table41113141516181928[[#This Row],[IIIR/2019]]</f>
        <v>4.841105306362134E-2</v>
      </c>
      <c r="I8" s="17">
        <f>Table41113141516181928[[#This Row],[IVR/2019]]-Table41113141516181928[[#This Row],[IIIR/2019]]</f>
        <v>45.490009999999984</v>
      </c>
      <c r="K8" s="16"/>
      <c r="L8" s="16"/>
      <c r="M8" s="16"/>
      <c r="N8" s="16"/>
      <c r="O8" s="16"/>
      <c r="P8" s="16"/>
    </row>
    <row r="9" spans="1:16" x14ac:dyDescent="0.25">
      <c r="A9" s="4">
        <v>7</v>
      </c>
      <c r="B9" s="3" t="s">
        <v>1</v>
      </c>
      <c r="C9" s="75">
        <v>897.88599999999997</v>
      </c>
      <c r="D9" s="76">
        <v>824.27599999999995</v>
      </c>
      <c r="E9" s="8"/>
      <c r="F9" s="16"/>
      <c r="G9" s="16"/>
      <c r="H9" s="16">
        <f>I9/Table41113141516181928[[#This Row],[IIIR/2019]]</f>
        <v>8.9302612231825285E-2</v>
      </c>
      <c r="I9" s="17">
        <f>Table41113141516181928[[#This Row],[IVR/2019]]-Table41113141516181928[[#This Row],[IIIR/2019]]</f>
        <v>73.610000000000014</v>
      </c>
      <c r="K9" s="16"/>
      <c r="L9" s="16"/>
      <c r="M9" s="16"/>
      <c r="N9" s="16"/>
      <c r="O9" s="16"/>
      <c r="P9" s="16"/>
    </row>
    <row r="10" spans="1:16" x14ac:dyDescent="0.25">
      <c r="A10" s="4">
        <v>8</v>
      </c>
      <c r="B10" s="3" t="s">
        <v>22</v>
      </c>
      <c r="C10" s="75">
        <v>833.654</v>
      </c>
      <c r="D10" s="76">
        <v>787.77099999999996</v>
      </c>
      <c r="E10" s="8"/>
      <c r="F10" s="16"/>
      <c r="G10" s="16"/>
      <c r="H10" s="16">
        <f>I10/Table41113141516181928[[#This Row],[IIIR/2019]]</f>
        <v>5.8244083623286515E-2</v>
      </c>
      <c r="I10" s="17">
        <f>Table41113141516181928[[#This Row],[IVR/2019]]-Table41113141516181928[[#This Row],[IIIR/2019]]</f>
        <v>45.883000000000038</v>
      </c>
      <c r="K10" s="16"/>
      <c r="L10" s="16"/>
      <c r="M10" s="16"/>
      <c r="N10" s="16"/>
      <c r="O10" s="16"/>
      <c r="P10" s="16"/>
    </row>
    <row r="11" spans="1:16" x14ac:dyDescent="0.25">
      <c r="A11" s="4">
        <v>10</v>
      </c>
      <c r="B11" s="3" t="s">
        <v>20</v>
      </c>
      <c r="C11" s="75">
        <v>739.98400000000004</v>
      </c>
      <c r="D11" s="77">
        <v>653.73230000000001</v>
      </c>
      <c r="E11" s="8"/>
      <c r="F11" s="16"/>
      <c r="G11" s="16"/>
      <c r="H11" s="16">
        <f>I11/Table41113141516181928[[#This Row],[IIIR/2019]]</f>
        <v>0.13193733887709086</v>
      </c>
      <c r="I11" s="17">
        <f>Table41113141516181928[[#This Row],[IVR/2019]]-Table41113141516181928[[#This Row],[IIIR/2019]]</f>
        <v>86.251700000000028</v>
      </c>
      <c r="K11" s="16"/>
      <c r="L11" s="16"/>
      <c r="M11" s="16"/>
      <c r="N11" s="16"/>
      <c r="O11" s="16"/>
      <c r="P11" s="16"/>
    </row>
    <row r="12" spans="1:16" x14ac:dyDescent="0.25">
      <c r="A12" s="4">
        <v>11</v>
      </c>
      <c r="B12" s="3" t="s">
        <v>15</v>
      </c>
      <c r="C12" s="75">
        <v>660.83617000000004</v>
      </c>
      <c r="D12" s="76">
        <v>558.54911000000004</v>
      </c>
      <c r="E12" s="8"/>
      <c r="F12" s="16"/>
      <c r="G12" s="16"/>
      <c r="H12" s="16">
        <f>I12/Table41113141516181928[[#This Row],[IIIR/2019]]</f>
        <v>0.1831299310458126</v>
      </c>
      <c r="I12" s="17">
        <f>Table41113141516181928[[#This Row],[IVR/2019]]-Table41113141516181928[[#This Row],[IIIR/2019]]</f>
        <v>102.28706</v>
      </c>
      <c r="K12" s="16"/>
      <c r="L12" s="16"/>
      <c r="M12" s="16"/>
      <c r="N12" s="16"/>
      <c r="O12" s="16"/>
      <c r="P12" s="16"/>
    </row>
    <row r="13" spans="1:16" x14ac:dyDescent="0.25">
      <c r="A13" s="4">
        <v>9</v>
      </c>
      <c r="B13" s="3" t="s">
        <v>47</v>
      </c>
      <c r="C13" s="75">
        <v>642.45600000000002</v>
      </c>
      <c r="D13" s="77">
        <v>576.38699999999994</v>
      </c>
      <c r="E13" s="8"/>
      <c r="F13" s="16"/>
      <c r="G13" s="16"/>
      <c r="H13" s="16">
        <f>I13/Table41113141516181928[[#This Row],[IIIR/2019]]</f>
        <v>0.11462611058195289</v>
      </c>
      <c r="I13" s="17">
        <f>Table41113141516181928[[#This Row],[IVR/2019]]-Table41113141516181928[[#This Row],[IIIR/2019]]</f>
        <v>66.069000000000074</v>
      </c>
      <c r="K13" s="16"/>
      <c r="L13" s="16"/>
      <c r="M13" s="16"/>
      <c r="N13" s="16"/>
      <c r="O13" s="16"/>
      <c r="P13" s="16"/>
    </row>
    <row r="14" spans="1:16" x14ac:dyDescent="0.25">
      <c r="A14" s="4">
        <v>16</v>
      </c>
      <c r="B14" s="3" t="s">
        <v>2</v>
      </c>
      <c r="C14" s="74">
        <v>574.70678999999996</v>
      </c>
      <c r="D14" s="77">
        <v>583.27387999999996</v>
      </c>
      <c r="E14" s="8"/>
      <c r="F14" s="16"/>
      <c r="G14" s="16"/>
      <c r="H14" s="16">
        <f>I14/Table41113141516181928[[#This Row],[IIIR/2019]]</f>
        <v>-1.4687936994538497E-2</v>
      </c>
      <c r="I14" s="17">
        <f>Table41113141516181928[[#This Row],[IVR/2019]]-Table41113141516181928[[#This Row],[IIIR/2019]]</f>
        <v>-8.5670900000000074</v>
      </c>
      <c r="K14" s="16"/>
      <c r="L14" s="16"/>
      <c r="M14" s="16"/>
      <c r="N14" s="16"/>
      <c r="O14" s="16"/>
      <c r="P14" s="16"/>
    </row>
    <row r="15" spans="1:16" x14ac:dyDescent="0.25">
      <c r="A15" s="4">
        <v>13</v>
      </c>
      <c r="B15" s="3" t="s">
        <v>21</v>
      </c>
      <c r="C15" s="75">
        <v>489.53800000000001</v>
      </c>
      <c r="D15" s="76">
        <v>517.99699999999996</v>
      </c>
      <c r="E15" s="8"/>
      <c r="F15" s="16"/>
      <c r="G15" s="16"/>
      <c r="H15" s="16">
        <f>I15/Table41113141516181928[[#This Row],[IIIR/2019]]</f>
        <v>-5.4940472628219758E-2</v>
      </c>
      <c r="I15" s="17">
        <f>Table41113141516181928[[#This Row],[IVR/2019]]-Table41113141516181928[[#This Row],[IIIR/2019]]</f>
        <v>-28.458999999999946</v>
      </c>
      <c r="K15" s="16"/>
      <c r="L15" s="16"/>
      <c r="M15" s="16"/>
      <c r="N15" s="16"/>
      <c r="O15" s="16"/>
      <c r="P15" s="16"/>
    </row>
    <row r="16" spans="1:16" x14ac:dyDescent="0.25">
      <c r="A16" s="4">
        <v>15</v>
      </c>
      <c r="B16" s="3" t="s">
        <v>59</v>
      </c>
      <c r="C16" s="75">
        <v>484.72721000000001</v>
      </c>
      <c r="D16" s="77">
        <v>446.98608000000002</v>
      </c>
      <c r="E16" s="8"/>
      <c r="F16" s="16"/>
      <c r="G16" s="16"/>
      <c r="H16" s="16">
        <f>I16/Table41113141516181928[[#This Row],[IIIR/2019]]</f>
        <v>8.4434687541052725E-2</v>
      </c>
      <c r="I16" s="17">
        <f>Table41113141516181928[[#This Row],[IVR/2019]]-Table41113141516181928[[#This Row],[IIIR/2019]]</f>
        <v>37.741129999999998</v>
      </c>
      <c r="K16" s="16"/>
      <c r="L16" s="16"/>
      <c r="M16" s="16"/>
      <c r="N16" s="16"/>
      <c r="O16" s="16"/>
      <c r="P16" s="16"/>
    </row>
    <row r="17" spans="1:16" x14ac:dyDescent="0.25">
      <c r="A17" s="4">
        <v>14</v>
      </c>
      <c r="B17" s="3" t="s">
        <v>3</v>
      </c>
      <c r="C17" s="75">
        <v>454.53071</v>
      </c>
      <c r="D17" s="76">
        <v>448.42047000000002</v>
      </c>
      <c r="E17" s="8"/>
      <c r="F17" s="16"/>
      <c r="G17" s="16"/>
      <c r="H17" s="16">
        <f>I17/Table41113141516181928[[#This Row],[IIIR/2019]]</f>
        <v>1.3626139770113474E-2</v>
      </c>
      <c r="I17" s="17">
        <f>Table41113141516181928[[#This Row],[IVR/2019]]-Table41113141516181928[[#This Row],[IIIR/2019]]</f>
        <v>6.1102399999999761</v>
      </c>
      <c r="K17" s="16"/>
      <c r="L17" s="16"/>
      <c r="M17" s="16"/>
      <c r="N17" s="16"/>
      <c r="O17" s="16"/>
      <c r="P17" s="16"/>
    </row>
    <row r="18" spans="1:16" x14ac:dyDescent="0.25">
      <c r="A18" s="4">
        <v>17</v>
      </c>
      <c r="B18" s="3" t="s">
        <v>24</v>
      </c>
      <c r="C18" s="75">
        <v>428.57709</v>
      </c>
      <c r="D18" s="76">
        <v>413.65899999999999</v>
      </c>
      <c r="E18" s="8"/>
      <c r="F18" s="16"/>
      <c r="G18" s="16"/>
      <c r="H18" s="16">
        <f>I18/Table41113141516181928[[#This Row],[IIIR/2019]]</f>
        <v>3.606373848991562E-2</v>
      </c>
      <c r="I18" s="17">
        <f>Table41113141516181928[[#This Row],[IVR/2019]]-Table41113141516181928[[#This Row],[IIIR/2019]]</f>
        <v>14.918090000000007</v>
      </c>
      <c r="K18" s="16"/>
      <c r="L18" s="16"/>
      <c r="M18" s="16"/>
      <c r="N18" s="16"/>
      <c r="O18" s="16"/>
      <c r="P18" s="16"/>
    </row>
    <row r="19" spans="1:16" x14ac:dyDescent="0.25">
      <c r="A19" s="4">
        <v>22</v>
      </c>
      <c r="B19" s="3" t="s">
        <v>37</v>
      </c>
      <c r="C19" s="75">
        <v>381.09428000000003</v>
      </c>
      <c r="D19" s="77">
        <v>298.13121000000001</v>
      </c>
      <c r="E19" s="8"/>
      <c r="F19" s="16"/>
      <c r="G19" s="16"/>
      <c r="H19" s="16">
        <f>I19/Table41113141516181928[[#This Row],[IIIR/2019]]</f>
        <v>0.27827703781834856</v>
      </c>
      <c r="I19" s="17">
        <f>Table41113141516181928[[#This Row],[IVR/2019]]-Table41113141516181928[[#This Row],[IIIR/2019]]</f>
        <v>82.963070000000016</v>
      </c>
      <c r="K19" s="16"/>
      <c r="L19" s="16"/>
      <c r="M19" s="16"/>
      <c r="N19" s="16"/>
      <c r="O19" s="16"/>
      <c r="P19" s="16"/>
    </row>
    <row r="20" spans="1:16" x14ac:dyDescent="0.25">
      <c r="A20" s="4">
        <v>19</v>
      </c>
      <c r="B20" s="3" t="s">
        <v>6</v>
      </c>
      <c r="C20" s="75">
        <v>374.71800000000002</v>
      </c>
      <c r="D20" s="77">
        <v>295.20600000000002</v>
      </c>
      <c r="E20" s="8"/>
      <c r="F20" s="16"/>
      <c r="G20" s="16"/>
      <c r="H20" s="16">
        <f>I20/Table41113141516181928[[#This Row],[IIIR/2019]]</f>
        <v>0.26934411902197108</v>
      </c>
      <c r="I20" s="17">
        <f>Table41113141516181928[[#This Row],[IVR/2019]]-Table41113141516181928[[#This Row],[IIIR/2019]]</f>
        <v>79.512</v>
      </c>
      <c r="K20" s="16"/>
      <c r="L20" s="16"/>
      <c r="M20" s="16"/>
      <c r="N20" s="16"/>
      <c r="O20" s="16"/>
      <c r="P20" s="16"/>
    </row>
    <row r="21" spans="1:16" x14ac:dyDescent="0.25">
      <c r="A21" s="4">
        <v>20</v>
      </c>
      <c r="B21" s="3" t="s">
        <v>9</v>
      </c>
      <c r="C21" s="75">
        <v>341.54199999999997</v>
      </c>
      <c r="D21" s="76">
        <v>311.95699999999999</v>
      </c>
      <c r="E21" s="8"/>
      <c r="F21" s="16"/>
      <c r="G21" s="16"/>
      <c r="H21" s="16">
        <f>I21/Table41113141516181928[[#This Row],[IIIR/2019]]</f>
        <v>9.4836788403529909E-2</v>
      </c>
      <c r="I21" s="17">
        <f>Table41113141516181928[[#This Row],[IVR/2019]]-Table41113141516181928[[#This Row],[IIIR/2019]]</f>
        <v>29.58499999999998</v>
      </c>
      <c r="K21" s="16"/>
      <c r="L21" s="16"/>
      <c r="M21" s="16"/>
      <c r="N21" s="16"/>
      <c r="O21" s="16"/>
      <c r="P21" s="16"/>
    </row>
    <row r="22" spans="1:16" x14ac:dyDescent="0.25">
      <c r="A22" s="4">
        <v>18</v>
      </c>
      <c r="B22" s="3" t="s">
        <v>13</v>
      </c>
      <c r="C22" s="75">
        <v>338.63799999999998</v>
      </c>
      <c r="D22" s="76">
        <v>346.57299999999998</v>
      </c>
      <c r="E22" s="8"/>
      <c r="F22" s="16"/>
      <c r="G22" s="16"/>
      <c r="H22" s="16">
        <f>I22/Table41113141516181928[[#This Row],[IIIR/2019]]</f>
        <v>-2.289560929443437E-2</v>
      </c>
      <c r="I22" s="17">
        <f>Table41113141516181928[[#This Row],[IVR/2019]]-Table41113141516181928[[#This Row],[IIIR/2019]]</f>
        <v>-7.9350000000000023</v>
      </c>
      <c r="K22" s="16"/>
      <c r="L22" s="16"/>
      <c r="M22" s="16"/>
      <c r="N22" s="16"/>
      <c r="O22" s="16"/>
      <c r="P22" s="16"/>
    </row>
    <row r="23" spans="1:16" x14ac:dyDescent="0.25">
      <c r="A23" s="4">
        <v>21</v>
      </c>
      <c r="B23" s="3" t="s">
        <v>17</v>
      </c>
      <c r="C23" s="75">
        <v>323.52699999999999</v>
      </c>
      <c r="D23" s="76">
        <v>304.81400000000002</v>
      </c>
      <c r="E23" s="8"/>
      <c r="F23" s="16"/>
      <c r="G23" s="16"/>
      <c r="H23" s="16">
        <f>I23/Table41113141516181928[[#This Row],[IIIR/2019]]</f>
        <v>6.1391537134121016E-2</v>
      </c>
      <c r="I23" s="17">
        <f>Table41113141516181928[[#This Row],[IVR/2019]]-Table41113141516181928[[#This Row],[IIIR/2019]]</f>
        <v>18.712999999999965</v>
      </c>
      <c r="K23" s="16"/>
      <c r="L23" s="16"/>
      <c r="M23" s="16"/>
      <c r="N23" s="16"/>
      <c r="O23" s="16"/>
      <c r="P23" s="16"/>
    </row>
    <row r="24" spans="1:16" x14ac:dyDescent="0.25">
      <c r="A24" s="4">
        <v>27</v>
      </c>
      <c r="B24" s="3" t="s">
        <v>38</v>
      </c>
      <c r="C24" s="75">
        <v>253.49121</v>
      </c>
      <c r="D24" s="77">
        <v>227.81108</v>
      </c>
      <c r="E24" s="8"/>
      <c r="F24" s="16"/>
      <c r="G24" s="16"/>
      <c r="H24" s="16">
        <f>I24/Table41113141516181928[[#This Row],[IIIR/2019]]</f>
        <v>0.11272555312059444</v>
      </c>
      <c r="I24" s="17">
        <f>Table41113141516181928[[#This Row],[IVR/2019]]-Table41113141516181928[[#This Row],[IIIR/2019]]</f>
        <v>25.680129999999991</v>
      </c>
      <c r="K24" s="16"/>
      <c r="L24" s="16"/>
      <c r="M24" s="16"/>
      <c r="N24" s="16"/>
      <c r="O24" s="16"/>
      <c r="P24" s="16"/>
    </row>
    <row r="25" spans="1:16" x14ac:dyDescent="0.25">
      <c r="A25" s="4">
        <v>24</v>
      </c>
      <c r="B25" s="3" t="s">
        <v>16</v>
      </c>
      <c r="C25" s="75">
        <v>232.02167</v>
      </c>
      <c r="D25" s="78">
        <v>209.36126999999999</v>
      </c>
      <c r="E25" s="8"/>
      <c r="F25" s="16"/>
      <c r="G25" s="16"/>
      <c r="H25" s="16">
        <f>I25/Table41113141516181928[[#This Row],[IIIR/2019]]</f>
        <v>0.10823587380798756</v>
      </c>
      <c r="I25" s="17">
        <f>Table41113141516181928[[#This Row],[IVR/2019]]-Table41113141516181928[[#This Row],[IIIR/2019]]</f>
        <v>22.66040000000001</v>
      </c>
      <c r="K25" s="16"/>
      <c r="L25" s="16"/>
      <c r="M25" s="16"/>
      <c r="N25" s="16"/>
      <c r="O25" s="16"/>
      <c r="P25" s="16"/>
    </row>
    <row r="26" spans="1:16" x14ac:dyDescent="0.25">
      <c r="A26" s="4">
        <v>23</v>
      </c>
      <c r="B26" s="3" t="s">
        <v>25</v>
      </c>
      <c r="C26" s="75">
        <v>215.76546999999999</v>
      </c>
      <c r="D26" s="77">
        <v>215.41236000000001</v>
      </c>
      <c r="E26" s="8"/>
      <c r="F26" s="16"/>
      <c r="G26" s="16"/>
      <c r="H26" s="16">
        <f>I26/Table41113141516181928[[#This Row],[IIIR/2019]]</f>
        <v>1.6392281297135721E-3</v>
      </c>
      <c r="I26" s="17">
        <f>Table41113141516181928[[#This Row],[IVR/2019]]-Table41113141516181928[[#This Row],[IIIR/2019]]</f>
        <v>0.35310999999998671</v>
      </c>
      <c r="K26" s="16"/>
      <c r="L26" s="16"/>
      <c r="M26" s="16"/>
      <c r="N26" s="16"/>
      <c r="O26" s="16"/>
      <c r="P26" s="16"/>
    </row>
    <row r="27" spans="1:16" x14ac:dyDescent="0.25">
      <c r="A27" s="4">
        <v>25</v>
      </c>
      <c r="B27" s="3" t="s">
        <v>4</v>
      </c>
      <c r="C27" s="75">
        <v>209.04445999999999</v>
      </c>
      <c r="D27" s="77">
        <v>195.31915000000001</v>
      </c>
      <c r="E27" s="8"/>
      <c r="F27" s="16"/>
      <c r="G27" s="16"/>
      <c r="H27" s="16">
        <f>I27/Table41113141516181928[[#This Row],[IIIR/2019]]</f>
        <v>7.0271194606365939E-2</v>
      </c>
      <c r="I27" s="17">
        <f>Table41113141516181928[[#This Row],[IVR/2019]]-Table41113141516181928[[#This Row],[IIIR/2019]]</f>
        <v>13.725309999999979</v>
      </c>
      <c r="K27" s="16"/>
      <c r="L27" s="16"/>
      <c r="M27" s="16"/>
      <c r="N27" s="16"/>
      <c r="O27" s="16"/>
      <c r="P27" s="16"/>
    </row>
    <row r="28" spans="1:16" x14ac:dyDescent="0.25">
      <c r="A28" s="4">
        <v>26</v>
      </c>
      <c r="B28" s="3" t="s">
        <v>8</v>
      </c>
      <c r="C28" s="75">
        <v>170.43835000000001</v>
      </c>
      <c r="D28" s="77">
        <v>164.38712000000001</v>
      </c>
      <c r="E28" s="8"/>
      <c r="F28" s="16"/>
      <c r="G28" s="16"/>
      <c r="H28" s="16">
        <f>I28/Table41113141516181928[[#This Row],[IIIR/2019]]</f>
        <v>3.6810852334416486E-2</v>
      </c>
      <c r="I28" s="17">
        <f>Table41113141516181928[[#This Row],[IVR/2019]]-Table41113141516181928[[#This Row],[IIIR/2019]]</f>
        <v>6.0512300000000039</v>
      </c>
      <c r="K28" s="16"/>
      <c r="L28" s="16"/>
      <c r="M28" s="16"/>
      <c r="N28" s="16"/>
      <c r="O28" s="16"/>
      <c r="P28" s="16"/>
    </row>
    <row r="29" spans="1:16" x14ac:dyDescent="0.25">
      <c r="A29" s="4">
        <v>28</v>
      </c>
      <c r="B29" s="3" t="s">
        <v>12</v>
      </c>
      <c r="C29" s="75">
        <v>157.3594648298</v>
      </c>
      <c r="D29" s="77">
        <v>151.21988200000001</v>
      </c>
      <c r="E29" s="8"/>
      <c r="F29" s="16"/>
      <c r="G29" s="16"/>
      <c r="H29" s="16">
        <f>I29/Table41113141516181928[[#This Row],[IIIR/2019]]</f>
        <v>4.0600367812745619E-2</v>
      </c>
      <c r="I29" s="17">
        <f>Table41113141516181928[[#This Row],[IVR/2019]]-Table41113141516181928[[#This Row],[IIIR/2019]]</f>
        <v>6.1395828297999913</v>
      </c>
      <c r="K29" s="16"/>
      <c r="L29" s="16"/>
      <c r="M29" s="16"/>
      <c r="N29" s="16"/>
      <c r="O29" s="16"/>
      <c r="P29" s="16"/>
    </row>
    <row r="30" spans="1:16" x14ac:dyDescent="0.25">
      <c r="A30" s="4">
        <v>29</v>
      </c>
      <c r="B30" s="3" t="s">
        <v>10</v>
      </c>
      <c r="C30" s="75">
        <v>98.718742320000004</v>
      </c>
      <c r="D30" s="77">
        <v>89.589231699999999</v>
      </c>
      <c r="E30" s="8"/>
      <c r="F30" s="16"/>
      <c r="G30" s="16"/>
      <c r="H30" s="16">
        <f>I30/Table41113141516181928[[#This Row],[IIIR/2019]]</f>
        <v>0.10190410662936855</v>
      </c>
      <c r="I30" s="17">
        <f>Table41113141516181928[[#This Row],[IVR/2019]]-Table41113141516181928[[#This Row],[IIIR/2019]]</f>
        <v>9.1295106200000049</v>
      </c>
      <c r="K30" s="16"/>
      <c r="L30" s="16"/>
      <c r="M30" s="16"/>
      <c r="N30" s="16"/>
      <c r="O30" s="16"/>
      <c r="P30" s="16"/>
    </row>
    <row r="31" spans="1:16" x14ac:dyDescent="0.25">
      <c r="A31" s="4">
        <v>30</v>
      </c>
      <c r="B31" s="3" t="s">
        <v>18</v>
      </c>
      <c r="C31" s="75">
        <v>10.16765</v>
      </c>
      <c r="D31" s="76">
        <v>10.425929999999999</v>
      </c>
      <c r="E31" s="8"/>
      <c r="F31" s="16"/>
      <c r="G31" s="16"/>
      <c r="H31" s="16">
        <f>I31/Table41113141516181928[[#This Row],[IIIR/2019]]</f>
        <v>-2.4772849999951965E-2</v>
      </c>
      <c r="I31" s="17">
        <f>Table41113141516181928[[#This Row],[IVR/2019]]-Table41113141516181928[[#This Row],[IIIR/2019]]</f>
        <v>-0.25827999999999918</v>
      </c>
      <c r="K31" s="16"/>
      <c r="L31" s="16"/>
      <c r="M31" s="16"/>
      <c r="N31" s="16"/>
      <c r="O31" s="16"/>
      <c r="P31" s="16"/>
    </row>
    <row r="32" spans="1:16" x14ac:dyDescent="0.25">
      <c r="A32" s="4">
        <v>12</v>
      </c>
      <c r="B32" s="3" t="s">
        <v>5</v>
      </c>
      <c r="C32" s="91" t="s">
        <v>60</v>
      </c>
      <c r="D32" s="79">
        <v>532.07423200000005</v>
      </c>
      <c r="E32" s="8"/>
      <c r="F32" s="16"/>
      <c r="G32" s="16"/>
      <c r="H32" s="16" t="e">
        <f>I32/Table41113141516181928[[#This Row],[IIIR/2019]]</f>
        <v>#VALUE!</v>
      </c>
      <c r="I32" s="17" t="e">
        <f>Table41113141516181928[[#This Row],[IVR/2019]]-Table41113141516181928[[#This Row],[IIIR/2019]]</f>
        <v>#VALUE!</v>
      </c>
      <c r="K32" s="16"/>
      <c r="L32" s="16"/>
      <c r="M32" s="16"/>
      <c r="N32" s="16"/>
      <c r="O32" s="16"/>
      <c r="P32" s="16"/>
    </row>
    <row r="34" spans="2:3" x14ac:dyDescent="0.25">
      <c r="B34" s="14" t="s">
        <v>58</v>
      </c>
    </row>
    <row r="35" spans="2:3" x14ac:dyDescent="0.25">
      <c r="C35" s="15"/>
    </row>
    <row r="37" spans="2:3" x14ac:dyDescent="0.25">
      <c r="C37" s="15"/>
    </row>
    <row r="38" spans="2:3" x14ac:dyDescent="0.25">
      <c r="C38" s="15"/>
    </row>
    <row r="40" spans="2:3" x14ac:dyDescent="0.25">
      <c r="C40" s="16"/>
    </row>
    <row r="41" spans="2:3" x14ac:dyDescent="0.25">
      <c r="C41" s="16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0" zoomScaleNormal="70" workbookViewId="0">
      <selection activeCell="D31" sqref="D31"/>
    </sheetView>
  </sheetViews>
  <sheetFormatPr defaultRowHeight="15" x14ac:dyDescent="0.25"/>
  <cols>
    <col min="2" max="2" width="31.8554687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4" ht="30" x14ac:dyDescent="0.25">
      <c r="A1" s="7" t="s">
        <v>0</v>
      </c>
      <c r="B1" s="7" t="s">
        <v>27</v>
      </c>
      <c r="C1" s="26" t="s">
        <v>62</v>
      </c>
      <c r="D1" s="26" t="s">
        <v>63</v>
      </c>
    </row>
    <row r="2" spans="1:4" x14ac:dyDescent="0.25">
      <c r="A2" s="4">
        <v>1</v>
      </c>
      <c r="B2" s="6" t="s">
        <v>37</v>
      </c>
      <c r="C2" s="16">
        <v>0.27827703781834856</v>
      </c>
      <c r="D2" s="17">
        <v>82.963070000000016</v>
      </c>
    </row>
    <row r="3" spans="1:4" x14ac:dyDescent="0.25">
      <c r="A3" s="4">
        <v>2</v>
      </c>
      <c r="B3" s="6" t="s">
        <v>6</v>
      </c>
      <c r="C3" s="16">
        <v>0.26934411902197108</v>
      </c>
      <c r="D3" s="17">
        <v>79.512</v>
      </c>
    </row>
    <row r="4" spans="1:4" x14ac:dyDescent="0.25">
      <c r="A4" s="4">
        <v>3</v>
      </c>
      <c r="B4" s="6" t="s">
        <v>15</v>
      </c>
      <c r="C4" s="16">
        <v>0.1831299310458126</v>
      </c>
      <c r="D4" s="17">
        <v>102.28706</v>
      </c>
    </row>
    <row r="5" spans="1:4" x14ac:dyDescent="0.25">
      <c r="A5" s="4">
        <v>29</v>
      </c>
      <c r="B5" s="6" t="s">
        <v>20</v>
      </c>
      <c r="C5" s="16">
        <v>0.13193733887709086</v>
      </c>
      <c r="D5" s="17">
        <v>86.251700000000028</v>
      </c>
    </row>
    <row r="6" spans="1:4" x14ac:dyDescent="0.25">
      <c r="A6" s="4">
        <v>5</v>
      </c>
      <c r="B6" s="6" t="s">
        <v>23</v>
      </c>
      <c r="C6" s="16">
        <v>0.12910090248949527</v>
      </c>
      <c r="D6" s="17">
        <v>281.10021000000006</v>
      </c>
    </row>
    <row r="7" spans="1:4" x14ac:dyDescent="0.25">
      <c r="A7" s="4">
        <v>4</v>
      </c>
      <c r="B7" s="6" t="s">
        <v>47</v>
      </c>
      <c r="C7" s="16">
        <v>0.11462611058195289</v>
      </c>
      <c r="D7" s="17">
        <v>66.069000000000074</v>
      </c>
    </row>
    <row r="8" spans="1:4" x14ac:dyDescent="0.25">
      <c r="A8" s="4">
        <v>7</v>
      </c>
      <c r="B8" s="6" t="s">
        <v>38</v>
      </c>
      <c r="C8" s="16">
        <v>0.11272555312059444</v>
      </c>
      <c r="D8" s="17">
        <v>25.680129999999991</v>
      </c>
    </row>
    <row r="9" spans="1:4" x14ac:dyDescent="0.25">
      <c r="A9" s="4">
        <v>8</v>
      </c>
      <c r="B9" s="6" t="s">
        <v>16</v>
      </c>
      <c r="C9" s="16">
        <v>0.10823587380798756</v>
      </c>
      <c r="D9" s="17">
        <v>22.66040000000001</v>
      </c>
    </row>
    <row r="10" spans="1:4" x14ac:dyDescent="0.25">
      <c r="A10" s="4">
        <v>9</v>
      </c>
      <c r="B10" s="6" t="s">
        <v>10</v>
      </c>
      <c r="C10" s="16">
        <v>0.10190410662936855</v>
      </c>
      <c r="D10" s="17">
        <v>9.1295106200000049</v>
      </c>
    </row>
    <row r="11" spans="1:4" x14ac:dyDescent="0.25">
      <c r="A11" s="4">
        <v>10</v>
      </c>
      <c r="B11" s="6" t="s">
        <v>9</v>
      </c>
      <c r="C11" s="16">
        <v>9.4836788403529909E-2</v>
      </c>
      <c r="D11" s="17">
        <v>29.58499999999998</v>
      </c>
    </row>
    <row r="12" spans="1:4" x14ac:dyDescent="0.25">
      <c r="A12" s="4">
        <v>11</v>
      </c>
      <c r="B12" s="6" t="s">
        <v>1</v>
      </c>
      <c r="C12" s="16">
        <v>8.9302612231825285E-2</v>
      </c>
      <c r="D12" s="17">
        <v>73.610000000000014</v>
      </c>
    </row>
    <row r="13" spans="1:4" x14ac:dyDescent="0.25">
      <c r="A13" s="4">
        <v>6</v>
      </c>
      <c r="B13" s="19" t="s">
        <v>19</v>
      </c>
      <c r="C13" s="16">
        <v>8.7608434044154887E-2</v>
      </c>
      <c r="D13" s="17">
        <v>384.02499999999964</v>
      </c>
    </row>
    <row r="14" spans="1:4" x14ac:dyDescent="0.25">
      <c r="A14" s="4">
        <v>28</v>
      </c>
      <c r="B14" s="6" t="s">
        <v>59</v>
      </c>
      <c r="C14" s="16">
        <v>8.4434687541052725E-2</v>
      </c>
      <c r="D14" s="17">
        <v>37.741129999999998</v>
      </c>
    </row>
    <row r="15" spans="1:4" x14ac:dyDescent="0.25">
      <c r="A15" s="4">
        <v>14</v>
      </c>
      <c r="B15" s="6" t="s">
        <v>4</v>
      </c>
      <c r="C15" s="16">
        <v>7.0271194606365939E-2</v>
      </c>
      <c r="D15" s="17">
        <v>13.725309999999979</v>
      </c>
    </row>
    <row r="16" spans="1:4" x14ac:dyDescent="0.25">
      <c r="A16" s="4">
        <v>15</v>
      </c>
      <c r="B16" s="6" t="s">
        <v>17</v>
      </c>
      <c r="C16" s="16">
        <v>6.1391537134121016E-2</v>
      </c>
      <c r="D16" s="17">
        <v>18.712999999999965</v>
      </c>
    </row>
    <row r="17" spans="1:4" x14ac:dyDescent="0.25">
      <c r="A17" s="4">
        <v>21</v>
      </c>
      <c r="B17" s="6" t="s">
        <v>22</v>
      </c>
      <c r="C17" s="16">
        <v>5.8244083623286515E-2</v>
      </c>
      <c r="D17" s="17">
        <v>45.883000000000038</v>
      </c>
    </row>
    <row r="18" spans="1:4" x14ac:dyDescent="0.25">
      <c r="A18" s="4">
        <v>17</v>
      </c>
      <c r="B18" s="6" t="s">
        <v>7</v>
      </c>
      <c r="C18" s="16">
        <v>4.841105306362134E-2</v>
      </c>
      <c r="D18" s="17">
        <v>45.490009999999984</v>
      </c>
    </row>
    <row r="19" spans="1:4" x14ac:dyDescent="0.25">
      <c r="A19" s="4">
        <v>18</v>
      </c>
      <c r="B19" s="6" t="s">
        <v>11</v>
      </c>
      <c r="C19" s="16">
        <v>4.184246395341782E-2</v>
      </c>
      <c r="D19" s="17">
        <v>56.748229999999921</v>
      </c>
    </row>
    <row r="20" spans="1:4" x14ac:dyDescent="0.25">
      <c r="A20" s="4">
        <v>19</v>
      </c>
      <c r="B20" s="6" t="s">
        <v>12</v>
      </c>
      <c r="C20" s="16">
        <v>4.0600367812745619E-2</v>
      </c>
      <c r="D20" s="17">
        <v>6.1395828297999913</v>
      </c>
    </row>
    <row r="21" spans="1:4" x14ac:dyDescent="0.25">
      <c r="A21" s="4">
        <v>20</v>
      </c>
      <c r="B21" s="6" t="s">
        <v>8</v>
      </c>
      <c r="C21" s="16">
        <v>3.6810852334416486E-2</v>
      </c>
      <c r="D21" s="17">
        <v>6.0512300000000039</v>
      </c>
    </row>
    <row r="22" spans="1:4" x14ac:dyDescent="0.25">
      <c r="A22" s="4">
        <v>13</v>
      </c>
      <c r="B22" s="6" t="s">
        <v>24</v>
      </c>
      <c r="C22" s="16">
        <v>3.606373848991562E-2</v>
      </c>
      <c r="D22" s="17">
        <v>14.918090000000007</v>
      </c>
    </row>
    <row r="23" spans="1:4" x14ac:dyDescent="0.25">
      <c r="A23" s="4">
        <v>22</v>
      </c>
      <c r="B23" s="6" t="s">
        <v>14</v>
      </c>
      <c r="C23" s="16">
        <v>3.3879569252820013E-2</v>
      </c>
      <c r="D23" s="17">
        <v>135.77400000000034</v>
      </c>
    </row>
    <row r="24" spans="1:4" x14ac:dyDescent="0.25">
      <c r="A24" s="4">
        <v>23</v>
      </c>
      <c r="B24" s="6" t="s">
        <v>3</v>
      </c>
      <c r="C24" s="16">
        <v>1.3626139770113474E-2</v>
      </c>
      <c r="D24" s="17">
        <v>6.1102399999999761</v>
      </c>
    </row>
    <row r="25" spans="1:4" x14ac:dyDescent="0.25">
      <c r="A25" s="4">
        <v>24</v>
      </c>
      <c r="B25" s="6" t="s">
        <v>25</v>
      </c>
      <c r="C25" s="16">
        <v>1.6392281297135721E-3</v>
      </c>
      <c r="D25" s="17">
        <v>0.35310999999998671</v>
      </c>
    </row>
    <row r="26" spans="1:4" x14ac:dyDescent="0.25">
      <c r="A26" s="4">
        <v>25</v>
      </c>
      <c r="B26" s="6" t="s">
        <v>26</v>
      </c>
      <c r="C26" s="16">
        <v>-1.0510826988749233E-2</v>
      </c>
      <c r="D26" s="17">
        <v>-97.974949999999808</v>
      </c>
    </row>
    <row r="27" spans="1:4" x14ac:dyDescent="0.25">
      <c r="A27" s="4">
        <v>26</v>
      </c>
      <c r="B27" s="6" t="s">
        <v>2</v>
      </c>
      <c r="C27" s="16">
        <v>-1.4687936994538497E-2</v>
      </c>
      <c r="D27" s="17">
        <v>-8.5670900000000074</v>
      </c>
    </row>
    <row r="28" spans="1:4" x14ac:dyDescent="0.25">
      <c r="A28" s="4">
        <v>27</v>
      </c>
      <c r="B28" s="6" t="s">
        <v>13</v>
      </c>
      <c r="C28" s="16">
        <v>-2.289560929443437E-2</v>
      </c>
      <c r="D28" s="17">
        <v>-7.9350000000000023</v>
      </c>
    </row>
    <row r="29" spans="1:4" x14ac:dyDescent="0.25">
      <c r="A29" s="4">
        <v>12</v>
      </c>
      <c r="B29" s="6" t="s">
        <v>18</v>
      </c>
      <c r="C29" s="16">
        <v>-2.4772849999951965E-2</v>
      </c>
      <c r="D29" s="17">
        <v>-0.25827999999999918</v>
      </c>
    </row>
    <row r="30" spans="1:4" x14ac:dyDescent="0.25">
      <c r="A30" s="4">
        <v>16</v>
      </c>
      <c r="B30" s="6" t="s">
        <v>21</v>
      </c>
      <c r="C30" s="16">
        <v>-5.4940472628219758E-2</v>
      </c>
      <c r="D30" s="17">
        <v>-28.458999999999946</v>
      </c>
    </row>
    <row r="31" spans="1:4" x14ac:dyDescent="0.25">
      <c r="A31" s="4">
        <v>30</v>
      </c>
      <c r="B31" s="6" t="s">
        <v>5</v>
      </c>
      <c r="C31" s="87" t="s">
        <v>60</v>
      </c>
      <c r="D31" s="88" t="s">
        <v>60</v>
      </c>
    </row>
    <row r="34" spans="2:2" x14ac:dyDescent="0.25">
      <c r="B34" s="14" t="s">
        <v>58</v>
      </c>
    </row>
  </sheetData>
  <conditionalFormatting sqref="C21:D30 C2:D19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1:C30 C2:C1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3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3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conditionalFormatting sqref="C2:C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{845F8568-5FED-407E-9076-2A121B2041D9}</x14:id>
        </ext>
      </extLst>
    </cfRule>
  </conditionalFormatting>
  <conditionalFormatting sqref="D2:D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{0FE06F99-E893-4395-8641-DD171F26D54B}</x14:id>
        </ext>
      </extLst>
    </cfRule>
  </conditionalFormatting>
  <conditionalFormatting sqref="E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{3627768F-0BD0-4651-B5AC-760A2C9F0B26}</x14:id>
        </ext>
      </extLst>
    </cfRule>
  </conditionalFormatting>
  <conditionalFormatting sqref="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{85E356C0-6373-444A-9436-E5EDBE29C16F}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C21:D30 C2:D19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C21:C30 C2:C19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C2:C30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845F8568-5FED-407E-9076-2A121B204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0FE06F99-E893-4395-8641-DD171F26D5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3627768F-0BD0-4651-B5AC-760A2C9F0B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E19</xm:sqref>
        </x14:conditionalFormatting>
        <x14:conditionalFormatting xmlns:xm="http://schemas.microsoft.com/office/excel/2006/main">
          <x14:cfRule type="dataBar" id="{85E356C0-6373-444A-9436-E5EDBE29C1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>
      <pane xSplit="2" ySplit="1" topLeftCell="C17" activePane="bottomRight" state="frozen"/>
      <selection activeCell="G15" sqref="G15"/>
      <selection pane="topRight" activeCell="G15" sqref="G15"/>
      <selection pane="bottomLeft" activeCell="G15" sqref="G15"/>
      <selection pane="bottomRight" activeCell="M1" sqref="M1:N1048576"/>
    </sheetView>
  </sheetViews>
  <sheetFormatPr defaultRowHeight="15" x14ac:dyDescent="0.25"/>
  <cols>
    <col min="1" max="1" width="9.140625" style="1"/>
    <col min="2" max="2" width="41.7109375" style="1" customWidth="1"/>
    <col min="3" max="3" width="25.42578125" style="1" customWidth="1"/>
    <col min="4" max="4" width="29.7109375" style="1" customWidth="1"/>
    <col min="5" max="5" width="18.5703125" style="1" customWidth="1"/>
    <col min="6" max="6" width="19" style="1" hidden="1" customWidth="1"/>
    <col min="7" max="7" width="2.42578125" style="1" hidden="1" customWidth="1"/>
    <col min="8" max="8" width="8.28515625" style="1" hidden="1" customWidth="1"/>
    <col min="9" max="9" width="6.7109375" style="1" hidden="1" customWidth="1"/>
    <col min="10" max="10" width="9.140625" hidden="1" customWidth="1"/>
    <col min="11" max="11" width="24.42578125" style="1" hidden="1" customWidth="1"/>
    <col min="12" max="12" width="18.85546875" style="1" hidden="1" customWidth="1"/>
    <col min="13" max="14" width="0" style="1" hidden="1" customWidth="1"/>
    <col min="15" max="16384" width="9.140625" style="1"/>
  </cols>
  <sheetData>
    <row r="1" spans="1:14" x14ac:dyDescent="0.25">
      <c r="A1" s="1" t="s">
        <v>0</v>
      </c>
      <c r="B1" s="1" t="s">
        <v>27</v>
      </c>
      <c r="C1" s="14" t="s">
        <v>61</v>
      </c>
      <c r="D1" s="14" t="s">
        <v>57</v>
      </c>
      <c r="G1" s="1" t="s">
        <v>41</v>
      </c>
      <c r="K1" s="1" t="s">
        <v>65</v>
      </c>
      <c r="L1" s="1" t="s">
        <v>64</v>
      </c>
      <c r="M1" s="1" t="s">
        <v>66</v>
      </c>
    </row>
    <row r="2" spans="1:14" x14ac:dyDescent="0.25">
      <c r="A2" s="4">
        <v>1</v>
      </c>
      <c r="B2" s="3" t="s">
        <v>26</v>
      </c>
      <c r="C2" s="30">
        <v>2374.9845700000001</v>
      </c>
      <c r="D2" s="93">
        <v>2247.1250500000001</v>
      </c>
      <c r="H2" s="16">
        <f>Table41113141516181927[[#This Row],[IIIR/2019]]/Table41113141516181927[[#This Row],[IVR/2019]]-1</f>
        <v>-5.3835937132004186E-2</v>
      </c>
      <c r="I2" s="15">
        <f>Table41113141516181927[[#This Row],[IIIR/2019]]-Table41113141516181927[[#This Row],[IVR/2019]]</f>
        <v>-127.85951999999997</v>
      </c>
      <c r="K2" s="16">
        <f>Таблица3[[#This Row],[Mütləq dinamika]]/Table41113141516181927[[#This Row],[IIIR/2019]]</f>
        <v>5.689915654671731E-2</v>
      </c>
      <c r="L2" s="15">
        <f>Table41113141516181927[[#This Row],[IVR/2019]]-Table41113141516181927[[#This Row],[IIIR/2019]]</f>
        <v>127.85951999999997</v>
      </c>
      <c r="M2" s="84">
        <f>N2/Table41113141516181927[[#This Row],[IIIR/2019]]</f>
        <v>5.689915654671731E-2</v>
      </c>
      <c r="N2" s="15">
        <f>Table41113141516181927[[#This Row],[IVR/2019]]-Table41113141516181927[[#This Row],[IIIR/2019]]</f>
        <v>127.85951999999997</v>
      </c>
    </row>
    <row r="3" spans="1:14" x14ac:dyDescent="0.25">
      <c r="A3" s="4">
        <v>3</v>
      </c>
      <c r="B3" s="3" t="s">
        <v>23</v>
      </c>
      <c r="C3" s="31">
        <v>1829.64285</v>
      </c>
      <c r="D3" s="37">
        <v>1544.92121</v>
      </c>
      <c r="E3" s="9"/>
      <c r="H3" s="16">
        <f>Table41113141516181927[[#This Row],[IIIR/2019]]/Table41113141516181927[[#This Row],[IVR/2019]]-1</f>
        <v>-0.15561596625264873</v>
      </c>
      <c r="I3" s="15">
        <f>Table41113141516181927[[#This Row],[IIIR/2019]]-Table41113141516181927[[#This Row],[IVR/2019]]</f>
        <v>-284.72163999999998</v>
      </c>
      <c r="K3" s="16">
        <f>Таблица3[[#This Row],[Mütləq dinamika]]/Table41113141516181927[[#This Row],[IIIR/2019]]</f>
        <v>0.1842952495939906</v>
      </c>
      <c r="L3" s="15">
        <f>Table41113141516181927[[#This Row],[IVR/2019]]-Table41113141516181927[[#This Row],[IIIR/2019]]</f>
        <v>284.72163999999998</v>
      </c>
      <c r="M3" s="84">
        <f>N3/Table41113141516181927[[#This Row],[IIIR/2019]]</f>
        <v>0.1842952495939906</v>
      </c>
      <c r="N3" s="15">
        <f>Table41113141516181927[[#This Row],[IVR/2019]]-Table41113141516181927[[#This Row],[IIIR/2019]]</f>
        <v>284.72163999999998</v>
      </c>
    </row>
    <row r="4" spans="1:14" x14ac:dyDescent="0.25">
      <c r="A4" s="4">
        <v>2</v>
      </c>
      <c r="B4" s="3" t="s">
        <v>14</v>
      </c>
      <c r="C4" s="31">
        <v>1821.222</v>
      </c>
      <c r="D4" s="31">
        <v>1721.511</v>
      </c>
      <c r="H4" s="16">
        <f>Table41113141516181927[[#This Row],[IIIR/2019]]/Table41113141516181927[[#This Row],[IVR/2019]]-1</f>
        <v>-5.4749503355439377E-2</v>
      </c>
      <c r="I4" s="15">
        <f>Table41113141516181927[[#This Row],[IIIR/2019]]-Table41113141516181927[[#This Row],[IVR/2019]]</f>
        <v>-99.711000000000013</v>
      </c>
      <c r="K4" s="16">
        <f>Таблица3[[#This Row],[Mütləq dinamika]]/Table41113141516181927[[#This Row],[IIIR/2019]]</f>
        <v>5.7920629028800873E-2</v>
      </c>
      <c r="L4" s="15">
        <f>Table41113141516181927[[#This Row],[IVR/2019]]-Table41113141516181927[[#This Row],[IIIR/2019]]</f>
        <v>99.711000000000013</v>
      </c>
      <c r="M4" s="84">
        <f>N4/Table41113141516181927[[#This Row],[IIIR/2019]]</f>
        <v>5.7920629028800873E-2</v>
      </c>
      <c r="N4" s="15">
        <f>Table41113141516181927[[#This Row],[IVR/2019]]-Table41113141516181927[[#This Row],[IIIR/2019]]</f>
        <v>99.711000000000013</v>
      </c>
    </row>
    <row r="5" spans="1:14" x14ac:dyDescent="0.25">
      <c r="A5" s="4">
        <v>4</v>
      </c>
      <c r="B5" s="3" t="s">
        <v>19</v>
      </c>
      <c r="C5" s="31">
        <v>1799.0329999999999</v>
      </c>
      <c r="D5" s="37">
        <v>1681.818</v>
      </c>
      <c r="H5" s="16">
        <f>Table41113141516181927[[#This Row],[IIIR/2019]]/Table41113141516181927[[#This Row],[IVR/2019]]-1</f>
        <v>-6.5154446861174775E-2</v>
      </c>
      <c r="I5" s="15">
        <f>Table41113141516181927[[#This Row],[IIIR/2019]]-Table41113141516181927[[#This Row],[IVR/2019]]</f>
        <v>-117.21499999999992</v>
      </c>
      <c r="K5" s="16">
        <f>Таблица3[[#This Row],[Mütləq dinamika]]/Table41113141516181927[[#This Row],[IIIR/2019]]</f>
        <v>6.9695412940044596E-2</v>
      </c>
      <c r="L5" s="15">
        <f>Table41113141516181927[[#This Row],[IVR/2019]]-Table41113141516181927[[#This Row],[IIIR/2019]]</f>
        <v>117.21499999999992</v>
      </c>
      <c r="M5" s="84">
        <f>N5/Table41113141516181927[[#This Row],[IIIR/2019]]</f>
        <v>6.9695412940044596E-2</v>
      </c>
      <c r="N5" s="15">
        <f>C5-D5</f>
        <v>117.21499999999992</v>
      </c>
    </row>
    <row r="6" spans="1:14" x14ac:dyDescent="0.25">
      <c r="A6" s="4">
        <v>5</v>
      </c>
      <c r="B6" s="3" t="s">
        <v>47</v>
      </c>
      <c r="C6" s="31">
        <v>567.57299999999998</v>
      </c>
      <c r="D6" s="36">
        <v>493.47300000000001</v>
      </c>
      <c r="H6" s="16">
        <f>Table41113141516181927[[#This Row],[IIIR/2019]]/Table41113141516181927[[#This Row],[IVR/2019]]-1</f>
        <v>-0.13055589325073602</v>
      </c>
      <c r="I6" s="15">
        <f>Table41113141516181927[[#This Row],[IIIR/2019]]-Table41113141516181927[[#This Row],[IVR/2019]]</f>
        <v>-74.099999999999966</v>
      </c>
      <c r="K6" s="16"/>
      <c r="L6" s="15"/>
      <c r="M6" s="84">
        <f>N6/Table41113141516181927[[#This Row],[IIIR/2019]]</f>
        <v>0</v>
      </c>
    </row>
    <row r="7" spans="1:14" x14ac:dyDescent="0.25">
      <c r="A7" s="4">
        <v>6</v>
      </c>
      <c r="B7" s="3" t="s">
        <v>1</v>
      </c>
      <c r="C7" s="56">
        <v>536.428</v>
      </c>
      <c r="D7" s="59">
        <v>498.97899999999998</v>
      </c>
      <c r="H7" s="16">
        <f>Table41113141516181927[[#This Row],[IIIR/2019]]/Table41113141516181927[[#This Row],[IVR/2019]]-1</f>
        <v>-6.9811792076476253E-2</v>
      </c>
      <c r="I7" s="15">
        <f>Table41113141516181927[[#This Row],[IIIR/2019]]-Table41113141516181927[[#This Row],[IVR/2019]]</f>
        <v>-37.449000000000012</v>
      </c>
      <c r="K7" s="16">
        <f>Таблица3[[#This Row],[Mütləq dinamika]]/Table41113141516181927[[#This Row],[IIIR/2019]]</f>
        <v>7.5051254662019867E-2</v>
      </c>
      <c r="L7" s="15">
        <f>Table41113141516181927[[#This Row],[IVR/2019]]-Table41113141516181927[[#This Row],[IIIR/2019]]</f>
        <v>37.449000000000012</v>
      </c>
      <c r="M7" s="84">
        <f>N7/Table41113141516181927[[#This Row],[IIIR/2019]]</f>
        <v>7.5051254662019867E-2</v>
      </c>
      <c r="N7" s="15">
        <f>C7-D7</f>
        <v>37.449000000000012</v>
      </c>
    </row>
    <row r="8" spans="1:14" x14ac:dyDescent="0.25">
      <c r="A8" s="4">
        <v>9</v>
      </c>
      <c r="B8" s="3" t="s">
        <v>11</v>
      </c>
      <c r="C8" s="31">
        <v>484.50700000000001</v>
      </c>
      <c r="D8" s="38">
        <v>454.76558</v>
      </c>
      <c r="H8" s="16">
        <f>Table41113141516181927[[#This Row],[IIIR/2019]]/Table41113141516181927[[#This Row],[IVR/2019]]-1</f>
        <v>-6.1384912911474965E-2</v>
      </c>
      <c r="I8" s="15">
        <f>Table41113141516181927[[#This Row],[IIIR/2019]]-Table41113141516181927[[#This Row],[IVR/2019]]</f>
        <v>-29.741420000000005</v>
      </c>
      <c r="K8" s="16">
        <f>Таблица3[[#This Row],[Mütləq dinamika]]/Table41113141516181927[[#This Row],[IIIR/2019]]</f>
        <v>6.5399452614685577E-2</v>
      </c>
      <c r="L8" s="15">
        <f>Table41113141516181927[[#This Row],[IVR/2019]]-Table41113141516181927[[#This Row],[IIIR/2019]]</f>
        <v>29.741420000000005</v>
      </c>
      <c r="M8" s="84">
        <f>N8/Table41113141516181927[[#This Row],[IIIR/2019]]</f>
        <v>6.5399452614685577E-2</v>
      </c>
      <c r="N8" s="15">
        <f>C8-D8</f>
        <v>29.741420000000005</v>
      </c>
    </row>
    <row r="9" spans="1:14" x14ac:dyDescent="0.25">
      <c r="A9" s="4">
        <v>8</v>
      </c>
      <c r="B9" s="3" t="s">
        <v>22</v>
      </c>
      <c r="C9" s="32">
        <v>450.53800000000001</v>
      </c>
      <c r="D9" s="31">
        <v>425.11399999999998</v>
      </c>
      <c r="H9" s="16">
        <f>Table41113141516181927[[#This Row],[IIIR/2019]]/Table41113141516181927[[#This Row],[IVR/2019]]-1</f>
        <v>-5.6430312204519995E-2</v>
      </c>
      <c r="I9" s="15">
        <f>Table41113141516181927[[#This Row],[IIIR/2019]]-Table41113141516181927[[#This Row],[IVR/2019]]</f>
        <v>-25.424000000000035</v>
      </c>
      <c r="K9" s="16">
        <f>Таблица3[[#This Row],[Mütləq dinamika]]/Table41113141516181927[[#This Row],[IIIR/2019]]</f>
        <v>5.9805134622713051E-2</v>
      </c>
      <c r="L9" s="15">
        <f>Table41113141516181927[[#This Row],[IVR/2019]]-Table41113141516181927[[#This Row],[IIIR/2019]]</f>
        <v>25.424000000000035</v>
      </c>
      <c r="M9" s="84">
        <f>N9/Table41113141516181927[[#This Row],[IIIR/2019]]</f>
        <v>5.9805134622713051E-2</v>
      </c>
      <c r="N9" s="15">
        <f>Table41113141516181927[[#This Row],[IVR/2019]]-Table41113141516181927[[#This Row],[IIIR/2019]]</f>
        <v>25.424000000000035</v>
      </c>
    </row>
    <row r="10" spans="1:14" x14ac:dyDescent="0.25">
      <c r="A10" s="4">
        <v>11</v>
      </c>
      <c r="B10" s="3" t="s">
        <v>20</v>
      </c>
      <c r="C10" s="31">
        <v>376.93799999999999</v>
      </c>
      <c r="D10" s="36">
        <v>365.48757000000001</v>
      </c>
      <c r="H10" s="16">
        <f>Table41113141516181927[[#This Row],[IIIR/2019]]/Table41113141516181927[[#This Row],[IVR/2019]]-1</f>
        <v>-3.0377489136144353E-2</v>
      </c>
      <c r="I10" s="15">
        <f>Table41113141516181927[[#This Row],[IIIR/2019]]-Table41113141516181927[[#This Row],[IVR/2019]]</f>
        <v>-11.450429999999983</v>
      </c>
      <c r="K10" s="16">
        <f>Таблица3[[#This Row],[Mütləq dinamika]]/Table41113141516181927[[#This Row],[IIIR/2019]]</f>
        <v>3.1329191304645419E-2</v>
      </c>
      <c r="L10" s="15">
        <f>Table41113141516181927[[#This Row],[IVR/2019]]-Table41113141516181927[[#This Row],[IIIR/2019]]</f>
        <v>11.450429999999983</v>
      </c>
      <c r="M10" s="84">
        <f>N10/Table41113141516181927[[#This Row],[IIIR/2019]]</f>
        <v>3.1329191304645419E-2</v>
      </c>
      <c r="N10" s="15">
        <f>Table41113141516181927[[#This Row],[IVR/2019]]-Table41113141516181927[[#This Row],[IIIR/2019]]</f>
        <v>11.450429999999983</v>
      </c>
    </row>
    <row r="11" spans="1:14" x14ac:dyDescent="0.25">
      <c r="A11" s="4">
        <v>10</v>
      </c>
      <c r="B11" s="3" t="s">
        <v>15</v>
      </c>
      <c r="C11" s="31">
        <v>366.06599999999997</v>
      </c>
      <c r="D11" s="31">
        <v>346.33084000000002</v>
      </c>
      <c r="H11" s="16">
        <f>Table41113141516181927[[#This Row],[IIIR/2019]]/Table41113141516181927[[#This Row],[IVR/2019]]-1</f>
        <v>-5.3911480443417203E-2</v>
      </c>
      <c r="I11" s="15">
        <f>Table41113141516181927[[#This Row],[IIIR/2019]]-Table41113141516181927[[#This Row],[IVR/2019]]</f>
        <v>-19.735159999999951</v>
      </c>
      <c r="K11" s="16">
        <f>Таблица3[[#This Row],[Mütləq dinamika]]/Table41113141516181927[[#This Row],[IIIR/2019]]</f>
        <v>5.6983547870007617E-2</v>
      </c>
      <c r="L11" s="15">
        <f>Table41113141516181927[[#This Row],[IVR/2019]]-Table41113141516181927[[#This Row],[IIIR/2019]]</f>
        <v>19.735159999999951</v>
      </c>
      <c r="M11" s="84">
        <f>N11/Table41113141516181927[[#This Row],[IIIR/2019]]</f>
        <v>5.6983547870007617E-2</v>
      </c>
      <c r="N11" s="15">
        <f>Table41113141516181927[[#This Row],[IVR/2019]]-Table41113141516181927[[#This Row],[IIIR/2019]]</f>
        <v>19.735159999999951</v>
      </c>
    </row>
    <row r="12" spans="1:14" x14ac:dyDescent="0.25">
      <c r="A12" s="4">
        <v>15</v>
      </c>
      <c r="B12" s="3" t="s">
        <v>2</v>
      </c>
      <c r="C12" s="53">
        <v>356.87</v>
      </c>
      <c r="D12" s="37">
        <v>284.61763000000002</v>
      </c>
      <c r="H12" s="16">
        <f>Table41113141516181927[[#This Row],[IIIR/2019]]/Table41113141516181927[[#This Row],[IVR/2019]]-1</f>
        <v>-0.20246131644576448</v>
      </c>
      <c r="I12" s="15">
        <f>Table41113141516181927[[#This Row],[IIIR/2019]]-Table41113141516181927[[#This Row],[IVR/2019]]</f>
        <v>-72.252369999999985</v>
      </c>
      <c r="K12" s="16">
        <f>Таблица3[[#This Row],[Mütləq dinamika]]/Table41113141516181927[[#This Row],[IIIR/2019]]</f>
        <v>0.25385767564714801</v>
      </c>
      <c r="L12" s="15">
        <f>Table41113141516181927[[#This Row],[IVR/2019]]-Table41113141516181927[[#This Row],[IIIR/2019]]</f>
        <v>72.252369999999985</v>
      </c>
      <c r="M12" s="84">
        <f>N12/Table41113141516181927[[#This Row],[IIIR/2019]]</f>
        <v>0.25385767564714801</v>
      </c>
      <c r="N12" s="15">
        <f>Table41113141516181927[[#This Row],[IVR/2019]]-Table41113141516181927[[#This Row],[IIIR/2019]]</f>
        <v>72.252369999999985</v>
      </c>
    </row>
    <row r="13" spans="1:14" x14ac:dyDescent="0.25">
      <c r="A13" s="4">
        <v>12</v>
      </c>
      <c r="B13" s="3" t="s">
        <v>21</v>
      </c>
      <c r="C13" s="31">
        <v>340.233</v>
      </c>
      <c r="D13" s="38">
        <v>335.36700000000002</v>
      </c>
      <c r="H13" s="16">
        <f>Table41113141516181927[[#This Row],[IIIR/2019]]/Table41113141516181927[[#This Row],[IVR/2019]]-1</f>
        <v>-1.4301963654319239E-2</v>
      </c>
      <c r="I13" s="15">
        <f>Table41113141516181927[[#This Row],[IIIR/2019]]-Table41113141516181927[[#This Row],[IVR/2019]]</f>
        <v>-4.8659999999999854</v>
      </c>
      <c r="K13" s="16">
        <f>Таблица3[[#This Row],[Mütləq dinamika]]/Table41113141516181927[[#This Row],[IIIR/2019]]</f>
        <v>1.4509477676694443E-2</v>
      </c>
      <c r="L13" s="15">
        <f>Table41113141516181927[[#This Row],[IVR/2019]]-Table41113141516181927[[#This Row],[IIIR/2019]]</f>
        <v>4.8659999999999854</v>
      </c>
      <c r="M13" s="84">
        <f>N13/Table41113141516181927[[#This Row],[IIIR/2019]]</f>
        <v>1.4509477676694443E-2</v>
      </c>
      <c r="N13" s="15">
        <f>Table41113141516181927[[#This Row],[IVR/2019]]-Table41113141516181927[[#This Row],[IIIR/2019]]</f>
        <v>4.8659999999999854</v>
      </c>
    </row>
    <row r="14" spans="1:14" x14ac:dyDescent="0.25">
      <c r="A14" s="4">
        <v>20</v>
      </c>
      <c r="B14" s="3" t="s">
        <v>37</v>
      </c>
      <c r="C14" s="38">
        <v>338.15872000000002</v>
      </c>
      <c r="D14" s="36">
        <v>316.18261999999999</v>
      </c>
      <c r="H14" s="16">
        <f>Table41113141516181927[[#This Row],[IIIR/2019]]/Table41113141516181927[[#This Row],[IVR/2019]]-1</f>
        <v>-6.498753011603553E-2</v>
      </c>
      <c r="I14" s="15">
        <f>Table41113141516181927[[#This Row],[IIIR/2019]]-Table41113141516181927[[#This Row],[IVR/2019]]</f>
        <v>-21.976100000000031</v>
      </c>
      <c r="K14" s="16">
        <f>Таблица3[[#This Row],[Mütləq dinamika]]/Table41113141516181927[[#This Row],[IIIR/2019]]</f>
        <v>6.9504452838046668E-2</v>
      </c>
      <c r="L14" s="15">
        <f>Table41113141516181927[[#This Row],[IVR/2019]]-Table41113141516181927[[#This Row],[IIIR/2019]]</f>
        <v>21.976100000000031</v>
      </c>
      <c r="M14" s="84">
        <f>N14/Table41113141516181927[[#This Row],[IIIR/2019]]</f>
        <v>6.9504452838046668E-2</v>
      </c>
      <c r="N14" s="15">
        <f>Table41113141516181927[[#This Row],[IVR/2019]]-Table41113141516181927[[#This Row],[IIIR/2019]]</f>
        <v>21.976100000000031</v>
      </c>
    </row>
    <row r="15" spans="1:14" x14ac:dyDescent="0.25">
      <c r="A15" s="4">
        <v>13</v>
      </c>
      <c r="B15" s="3" t="s">
        <v>7</v>
      </c>
      <c r="C15" s="31">
        <v>331.40280999999999</v>
      </c>
      <c r="D15" s="37">
        <v>314.68585000000002</v>
      </c>
      <c r="H15" s="16">
        <f>Table41113141516181927[[#This Row],[IIIR/2019]]/Table41113141516181927[[#This Row],[IVR/2019]]-1</f>
        <v>-5.0443024306281448E-2</v>
      </c>
      <c r="I15" s="15">
        <f>Table41113141516181927[[#This Row],[IIIR/2019]]-Table41113141516181927[[#This Row],[IVR/2019]]</f>
        <v>-16.716959999999972</v>
      </c>
      <c r="K15" s="16">
        <f>Таблица3[[#This Row],[Mütləq dinamika]]/Table41113141516181927[[#This Row],[IIIR/2019]]</f>
        <v>5.3122693632395517E-2</v>
      </c>
      <c r="L15" s="15">
        <f>Table41113141516181927[[#This Row],[IVR/2019]]-Table41113141516181927[[#This Row],[IIIR/2019]]</f>
        <v>16.716959999999972</v>
      </c>
      <c r="M15" s="84">
        <f>N15/Table41113141516181927[[#This Row],[IIIR/2019]]</f>
        <v>5.3122693632395517E-2</v>
      </c>
      <c r="N15" s="15">
        <f>Table41113141516181927[[#This Row],[IVR/2019]]-Table41113141516181927[[#This Row],[IIIR/2019]]</f>
        <v>16.716959999999972</v>
      </c>
    </row>
    <row r="16" spans="1:14" x14ac:dyDescent="0.25">
      <c r="A16" s="4">
        <v>14</v>
      </c>
      <c r="B16" s="3" t="s">
        <v>59</v>
      </c>
      <c r="C16" s="31">
        <v>304.34814999999998</v>
      </c>
      <c r="D16" s="37">
        <v>290.02868000000001</v>
      </c>
      <c r="H16" s="16">
        <f>Table41113141516181927[[#This Row],[IIIR/2019]]/Table41113141516181927[[#This Row],[IVR/2019]]-1</f>
        <v>-4.7049637068600436E-2</v>
      </c>
      <c r="I16" s="15">
        <f>Table41113141516181927[[#This Row],[IIIR/2019]]-Table41113141516181927[[#This Row],[IVR/2019]]</f>
        <v>-14.319469999999967</v>
      </c>
      <c r="K16" s="16">
        <f>Таблица3[[#This Row],[Mütləq dinamika]]/Table41113141516181927[[#This Row],[IIIR/2019]]</f>
        <v>4.9372599978733021E-2</v>
      </c>
      <c r="L16" s="15">
        <f>Table41113141516181927[[#This Row],[IVR/2019]]-Table41113141516181927[[#This Row],[IIIR/2019]]</f>
        <v>14.319469999999967</v>
      </c>
      <c r="M16" s="84">
        <f>N16/Table41113141516181927[[#This Row],[IIIR/2019]]</f>
        <v>4.9372599978733021E-2</v>
      </c>
      <c r="N16" s="15">
        <f>Table41113141516181927[[#This Row],[IVR/2019]]-Table41113141516181927[[#This Row],[IIIR/2019]]</f>
        <v>14.319469999999967</v>
      </c>
    </row>
    <row r="17" spans="1:14" x14ac:dyDescent="0.25">
      <c r="A17" s="4">
        <v>18</v>
      </c>
      <c r="B17" s="3" t="s">
        <v>17</v>
      </c>
      <c r="C17" s="56">
        <v>246.917</v>
      </c>
      <c r="D17" s="59">
        <v>222.203</v>
      </c>
      <c r="H17" s="16">
        <f>Table41113141516181927[[#This Row],[IIIR/2019]]/Table41113141516181927[[#This Row],[IVR/2019]]-1</f>
        <v>-0.10009031374915456</v>
      </c>
      <c r="I17" s="15">
        <f>Table41113141516181927[[#This Row],[IIIR/2019]]-Table41113141516181927[[#This Row],[IVR/2019]]</f>
        <v>-24.713999999999999</v>
      </c>
      <c r="K17" s="16">
        <f>Таблица3[[#This Row],[Mütləq dinamika]]/Table41113141516181927[[#This Row],[IIIR/2019]]</f>
        <v>0.11122262075669545</v>
      </c>
      <c r="L17" s="15">
        <f>Table41113141516181927[[#This Row],[IVR/2019]]-Table41113141516181927[[#This Row],[IIIR/2019]]</f>
        <v>24.713999999999999</v>
      </c>
      <c r="M17" s="84">
        <f>N17/Table41113141516181927[[#This Row],[IIIR/2019]]</f>
        <v>0.11122262075669545</v>
      </c>
      <c r="N17" s="15">
        <f>Table41113141516181927[[#This Row],[IVR/2019]]-Table41113141516181927[[#This Row],[IIIR/2019]]</f>
        <v>24.713999999999999</v>
      </c>
    </row>
    <row r="18" spans="1:14" x14ac:dyDescent="0.25">
      <c r="A18" s="4">
        <v>28</v>
      </c>
      <c r="B18" s="3" t="s">
        <v>12</v>
      </c>
      <c r="C18" s="38">
        <v>238.21498</v>
      </c>
      <c r="D18" s="38">
        <v>232.49321699999999</v>
      </c>
      <c r="H18" s="16">
        <f>Table41113141516181927[[#This Row],[IIIR/2019]]/Table41113141516181927[[#This Row],[IVR/2019]]-1</f>
        <v>-2.4019324897200045E-2</v>
      </c>
      <c r="I18" s="15">
        <f>Table41113141516181927[[#This Row],[IIIR/2019]]-Table41113141516181927[[#This Row],[IVR/2019]]</f>
        <v>-5.7217630000000099</v>
      </c>
      <c r="K18" s="16">
        <f>Таблица3[[#This Row],[Mütləq dinamika]]/Table41113141516181927[[#This Row],[IIIR/2019]]</f>
        <v>2.4610451323403601E-2</v>
      </c>
      <c r="L18" s="15">
        <f>Table41113141516181927[[#This Row],[IVR/2019]]-Table41113141516181927[[#This Row],[IIIR/2019]]</f>
        <v>5.7217630000000099</v>
      </c>
      <c r="M18" s="84">
        <f>N18/Table41113141516181927[[#This Row],[IIIR/2019]]</f>
        <v>2.4610451323403601E-2</v>
      </c>
      <c r="N18" s="15">
        <f>Table41113141516181927[[#This Row],[IVR/2019]]-Table41113141516181927[[#This Row],[IIIR/2019]]</f>
        <v>5.7217630000000099</v>
      </c>
    </row>
    <row r="19" spans="1:14" x14ac:dyDescent="0.25">
      <c r="A19" s="4">
        <v>16</v>
      </c>
      <c r="B19" s="3" t="s">
        <v>13</v>
      </c>
      <c r="C19" s="31">
        <v>223.78399999999999</v>
      </c>
      <c r="D19" s="31">
        <v>186.578</v>
      </c>
      <c r="H19" s="16">
        <f>Table41113141516181927[[#This Row],[IIIR/2019]]/Table41113141516181927[[#This Row],[IVR/2019]]-1</f>
        <v>-0.16625853501590815</v>
      </c>
      <c r="I19" s="15">
        <f>Table41113141516181927[[#This Row],[IIIR/2019]]-Table41113141516181927[[#This Row],[IVR/2019]]</f>
        <v>-37.205999999999989</v>
      </c>
      <c r="K19" s="16">
        <f>Таблица3[[#This Row],[Mütləq dinamika]]/Table41113141516181927[[#This Row],[IIIR/2019]]</f>
        <v>0.19941257811746288</v>
      </c>
      <c r="L19" s="15">
        <f>Table41113141516181927[[#This Row],[IVR/2019]]-Table41113141516181927[[#This Row],[IIIR/2019]]</f>
        <v>37.205999999999989</v>
      </c>
      <c r="M19" s="84">
        <f>N19/Table41113141516181927[[#This Row],[IIIR/2019]]</f>
        <v>0.19941257811746288</v>
      </c>
      <c r="N19" s="15">
        <f>Table41113141516181927[[#This Row],[IVR/2019]]-Table41113141516181927[[#This Row],[IIIR/2019]]</f>
        <v>37.205999999999989</v>
      </c>
    </row>
    <row r="20" spans="1:14" x14ac:dyDescent="0.25">
      <c r="A20" s="4">
        <v>17</v>
      </c>
      <c r="B20" s="3" t="s">
        <v>3</v>
      </c>
      <c r="C20" s="31">
        <v>222.99796000000001</v>
      </c>
      <c r="D20" s="31">
        <v>228.24807010000001</v>
      </c>
      <c r="H20" s="16">
        <f>Table41113141516181927[[#This Row],[IIIR/2019]]/Table41113141516181927[[#This Row],[IVR/2019]]-1</f>
        <v>2.3543309992611672E-2</v>
      </c>
      <c r="I20" s="15">
        <f>Table41113141516181927[[#This Row],[IIIR/2019]]-Table41113141516181927[[#This Row],[IVR/2019]]</f>
        <v>5.2501101000000006</v>
      </c>
      <c r="K20" s="16">
        <f>Таблица3[[#This Row],[Mütləq dinamika]]/Table41113141516181927[[#This Row],[IIIR/2019]]</f>
        <v>-2.3001772140723131E-2</v>
      </c>
      <c r="L20" s="15">
        <f>Table41113141516181927[[#This Row],[IVR/2019]]-Table41113141516181927[[#This Row],[IIIR/2019]]</f>
        <v>-5.2501101000000006</v>
      </c>
      <c r="M20" s="84">
        <f>N20/Table41113141516181927[[#This Row],[IIIR/2019]]</f>
        <v>-2.3001772140723131E-2</v>
      </c>
      <c r="N20" s="15">
        <f>Table41113141516181927[[#This Row],[IVR/2019]]-Table41113141516181927[[#This Row],[IIIR/2019]]</f>
        <v>-5.2501101000000006</v>
      </c>
    </row>
    <row r="21" spans="1:14" x14ac:dyDescent="0.25">
      <c r="A21" s="4">
        <v>19</v>
      </c>
      <c r="B21" s="3" t="s">
        <v>9</v>
      </c>
      <c r="C21" s="38">
        <v>212.93375</v>
      </c>
      <c r="D21" s="32">
        <v>185.887</v>
      </c>
      <c r="H21" s="16">
        <f>Table41113141516181927[[#This Row],[IIIR/2019]]/Table41113141516181927[[#This Row],[IVR/2019]]-1</f>
        <v>-0.12701955420406585</v>
      </c>
      <c r="I21" s="15">
        <f>Table41113141516181927[[#This Row],[IIIR/2019]]-Table41113141516181927[[#This Row],[IVR/2019]]</f>
        <v>-27.046750000000003</v>
      </c>
      <c r="K21" s="16">
        <f>Таблица3[[#This Row],[Mütləq dinamika]]/Table41113141516181927[[#This Row],[IIIR/2019]]</f>
        <v>0.1455010301957641</v>
      </c>
      <c r="L21" s="15">
        <f>Table41113141516181927[[#This Row],[IVR/2019]]-Table41113141516181927[[#This Row],[IIIR/2019]]</f>
        <v>27.046750000000003</v>
      </c>
      <c r="M21" s="84">
        <f>N21/Table41113141516181927[[#This Row],[IIIR/2019]]</f>
        <v>0.1455010301957641</v>
      </c>
      <c r="N21" s="15">
        <f>Table41113141516181927[[#This Row],[IVR/2019]]-Table41113141516181927[[#This Row],[IIIR/2019]]</f>
        <v>27.046750000000003</v>
      </c>
    </row>
    <row r="22" spans="1:14" x14ac:dyDescent="0.25">
      <c r="A22" s="4">
        <v>21</v>
      </c>
      <c r="B22" s="3" t="s">
        <v>24</v>
      </c>
      <c r="C22" s="31">
        <v>187.25221999999999</v>
      </c>
      <c r="D22" s="31">
        <v>181.05199999999999</v>
      </c>
      <c r="H22" s="16">
        <f>Table41113141516181927[[#This Row],[IIIR/2019]]/Table41113141516181927[[#This Row],[IVR/2019]]-1</f>
        <v>-3.3111596754366923E-2</v>
      </c>
      <c r="I22" s="15">
        <f>Table41113141516181927[[#This Row],[IIIR/2019]]-Table41113141516181927[[#This Row],[IVR/2019]]</f>
        <v>-6.2002200000000016</v>
      </c>
      <c r="K22" s="16">
        <f>Таблица3[[#This Row],[Mütləq dinamika]]/Table41113141516181927[[#This Row],[IIIR/2019]]</f>
        <v>3.4245520623909162E-2</v>
      </c>
      <c r="L22" s="15">
        <f>Table41113141516181927[[#This Row],[IVR/2019]]-Table41113141516181927[[#This Row],[IIIR/2019]]</f>
        <v>6.2002200000000016</v>
      </c>
      <c r="M22" s="84">
        <f>N22/Table41113141516181927[[#This Row],[IIIR/2019]]</f>
        <v>3.4245520623909162E-2</v>
      </c>
      <c r="N22" s="15">
        <f>Table41113141516181927[[#This Row],[IVR/2019]]-Table41113141516181927[[#This Row],[IIIR/2019]]</f>
        <v>6.2002200000000016</v>
      </c>
    </row>
    <row r="23" spans="1:14" x14ac:dyDescent="0.25">
      <c r="A23" s="4">
        <v>22</v>
      </c>
      <c r="B23" s="3" t="s">
        <v>6</v>
      </c>
      <c r="C23" s="31">
        <v>186.51300000000001</v>
      </c>
      <c r="D23" s="37">
        <v>115.49</v>
      </c>
      <c r="H23" s="16">
        <f>Table41113141516181927[[#This Row],[IIIR/2019]]/Table41113141516181927[[#This Row],[IVR/2019]]-1</f>
        <v>-0.38079383206532524</v>
      </c>
      <c r="I23" s="15">
        <f>Table41113141516181927[[#This Row],[IIIR/2019]]-Table41113141516181927[[#This Row],[IVR/2019]]</f>
        <v>-71.02300000000001</v>
      </c>
      <c r="K23" s="16">
        <f>Таблица3[[#This Row],[Mütləq dinamika]]/Table41113141516181927[[#This Row],[IIIR/2019]]</f>
        <v>0.61497099315958104</v>
      </c>
      <c r="L23" s="15">
        <f>Table41113141516181927[[#This Row],[IVR/2019]]-Table41113141516181927[[#This Row],[IIIR/2019]]</f>
        <v>71.02300000000001</v>
      </c>
      <c r="M23" s="84">
        <f>N23/Table41113141516181927[[#This Row],[IIIR/2019]]</f>
        <v>0.61497099315958104</v>
      </c>
      <c r="N23" s="15">
        <f>Table41113141516181927[[#This Row],[IVR/2019]]-Table41113141516181927[[#This Row],[IIIR/2019]]</f>
        <v>71.02300000000001</v>
      </c>
    </row>
    <row r="24" spans="1:14" x14ac:dyDescent="0.25">
      <c r="A24" s="4">
        <v>23</v>
      </c>
      <c r="B24" s="3" t="s">
        <v>25</v>
      </c>
      <c r="C24" s="31">
        <v>158.916</v>
      </c>
      <c r="D24" s="37">
        <v>154.21063000000001</v>
      </c>
      <c r="H24" s="16">
        <f>Table41113141516181927[[#This Row],[IIIR/2019]]/Table41113141516181927[[#This Row],[IVR/2019]]-1</f>
        <v>-2.9609164590097881E-2</v>
      </c>
      <c r="I24" s="15">
        <f>Table41113141516181927[[#This Row],[IIIR/2019]]-Table41113141516181927[[#This Row],[IVR/2019]]</f>
        <v>-4.7053699999999878</v>
      </c>
      <c r="K24" s="16">
        <f>Таблица3[[#This Row],[Mütləq dinamika]]/Table41113141516181927[[#This Row],[IIIR/2019]]</f>
        <v>3.0512617709946375E-2</v>
      </c>
      <c r="L24" s="15">
        <f>Table41113141516181927[[#This Row],[IVR/2019]]-Table41113141516181927[[#This Row],[IIIR/2019]]</f>
        <v>4.7053699999999878</v>
      </c>
      <c r="M24" s="84">
        <f>N24/Table41113141516181927[[#This Row],[IIIR/2019]]</f>
        <v>3.0512617709946375E-2</v>
      </c>
      <c r="N24" s="15">
        <f>Table41113141516181927[[#This Row],[IVR/2019]]-Table41113141516181927[[#This Row],[IIIR/2019]]</f>
        <v>4.7053699999999878</v>
      </c>
    </row>
    <row r="25" spans="1:14" x14ac:dyDescent="0.25">
      <c r="A25" s="4">
        <v>24</v>
      </c>
      <c r="B25" s="3" t="s">
        <v>38</v>
      </c>
      <c r="C25" s="32">
        <v>145.43418</v>
      </c>
      <c r="D25" s="37">
        <v>130.59317999999999</v>
      </c>
      <c r="H25" s="16">
        <f>Table41113141516181927[[#This Row],[IIIR/2019]]/Table41113141516181927[[#This Row],[IVR/2019]]-1</f>
        <v>-0.10204616273836042</v>
      </c>
      <c r="I25" s="15">
        <f>Table41113141516181927[[#This Row],[IIIR/2019]]-Table41113141516181927[[#This Row],[IVR/2019]]</f>
        <v>-14.841000000000008</v>
      </c>
      <c r="K25" s="16">
        <f>Таблица3[[#This Row],[Mütləq dinamika]]/Table41113141516181927[[#This Row],[IIIR/2019]]</f>
        <v>0.11364299422067836</v>
      </c>
      <c r="L25" s="15">
        <f>Table41113141516181927[[#This Row],[IVR/2019]]-Table41113141516181927[[#This Row],[IIIR/2019]]</f>
        <v>14.841000000000008</v>
      </c>
      <c r="M25" s="84">
        <f>N25/Table41113141516181927[[#This Row],[IIIR/2019]]</f>
        <v>0.11364299422067836</v>
      </c>
      <c r="N25" s="15">
        <f>Table41113141516181927[[#This Row],[IVR/2019]]-Table41113141516181927[[#This Row],[IIIR/2019]]</f>
        <v>14.841000000000008</v>
      </c>
    </row>
    <row r="26" spans="1:14" x14ac:dyDescent="0.25">
      <c r="A26" s="4">
        <v>25</v>
      </c>
      <c r="B26" s="3" t="s">
        <v>4</v>
      </c>
      <c r="C26" s="38">
        <v>114.2300102</v>
      </c>
      <c r="D26" s="36">
        <v>115.45675</v>
      </c>
      <c r="H26" s="16">
        <f>Table41113141516181927[[#This Row],[IIIR/2019]]/Table41113141516181927[[#This Row],[IVR/2019]]-1</f>
        <v>1.073920765525771E-2</v>
      </c>
      <c r="I26" s="15">
        <f>Table41113141516181927[[#This Row],[IIIR/2019]]-Table41113141516181927[[#This Row],[IVR/2019]]</f>
        <v>1.2267398000000043</v>
      </c>
      <c r="K26" s="16">
        <f>Таблица3[[#This Row],[Mütləq dinamika]]/Table41113141516181927[[#This Row],[IIIR/2019]]</f>
        <v>-1.062510247343706E-2</v>
      </c>
      <c r="L26" s="15">
        <f>Table41113141516181927[[#This Row],[IVR/2019]]-Table41113141516181927[[#This Row],[IIIR/2019]]</f>
        <v>-1.2267398000000043</v>
      </c>
      <c r="M26" s="84">
        <f>N26/Table41113141516181927[[#This Row],[IIIR/2019]]</f>
        <v>-1.062510247343706E-2</v>
      </c>
      <c r="N26" s="15">
        <f>Table41113141516181927[[#This Row],[IVR/2019]]-Table41113141516181927[[#This Row],[IIIR/2019]]</f>
        <v>-1.2267398000000043</v>
      </c>
    </row>
    <row r="27" spans="1:14" x14ac:dyDescent="0.25">
      <c r="A27" s="4">
        <v>26</v>
      </c>
      <c r="B27" s="3" t="s">
        <v>8</v>
      </c>
      <c r="C27" s="31">
        <v>109.25045</v>
      </c>
      <c r="D27" s="37">
        <v>90.03877</v>
      </c>
      <c r="H27" s="16">
        <f>Table41113141516181927[[#This Row],[IIIR/2019]]/Table41113141516181927[[#This Row],[IVR/2019]]-1</f>
        <v>-0.17584989352446601</v>
      </c>
      <c r="I27" s="15">
        <f>Table41113141516181927[[#This Row],[IIIR/2019]]-Table41113141516181927[[#This Row],[IVR/2019]]</f>
        <v>-19.211680000000001</v>
      </c>
      <c r="K27" s="16">
        <f>Таблица3[[#This Row],[Mütləq dinamika]]/Table41113141516181927[[#This Row],[IIIR/2019]]</f>
        <v>0.2133711955416539</v>
      </c>
      <c r="L27" s="15">
        <f>Table41113141516181927[[#This Row],[IVR/2019]]-Table41113141516181927[[#This Row],[IIIR/2019]]</f>
        <v>19.211680000000001</v>
      </c>
      <c r="M27" s="84">
        <f>N27/Table41113141516181927[[#This Row],[IIIR/2019]]</f>
        <v>0.2133711955416539</v>
      </c>
      <c r="N27" s="15">
        <f>Table41113141516181927[[#This Row],[IVR/2019]]-Table41113141516181927[[#This Row],[IIIR/2019]]</f>
        <v>19.211680000000001</v>
      </c>
    </row>
    <row r="28" spans="1:14" x14ac:dyDescent="0.25">
      <c r="A28" s="4">
        <v>27</v>
      </c>
      <c r="B28" s="3" t="s">
        <v>16</v>
      </c>
      <c r="C28" s="31">
        <v>92.445999999999998</v>
      </c>
      <c r="D28" s="37">
        <v>84.695520000000002</v>
      </c>
      <c r="H28" s="16">
        <f>Table41113141516181927[[#This Row],[IIIR/2019]]/Table41113141516181927[[#This Row],[IVR/2019]]-1</f>
        <v>-8.3837916188910233E-2</v>
      </c>
      <c r="I28" s="15">
        <f>Table41113141516181927[[#This Row],[IIIR/2019]]-Table41113141516181927[[#This Row],[IVR/2019]]</f>
        <v>-7.750479999999996</v>
      </c>
      <c r="K28" s="16">
        <f>Таблица3[[#This Row],[Mütləq dinamika]]/Table41113141516181927[[#This Row],[IIIR/2019]]</f>
        <v>9.150991693539394E-2</v>
      </c>
      <c r="L28" s="15">
        <f>Table41113141516181927[[#This Row],[IVR/2019]]-Table41113141516181927[[#This Row],[IIIR/2019]]</f>
        <v>7.750479999999996</v>
      </c>
      <c r="M28" s="84">
        <f>N28/Table41113141516181927[[#This Row],[IIIR/2019]]</f>
        <v>9.150991693539394E-2</v>
      </c>
      <c r="N28" s="15">
        <f>Table41113141516181927[[#This Row],[IVR/2019]]-Table41113141516181927[[#This Row],[IIIR/2019]]</f>
        <v>7.750479999999996</v>
      </c>
    </row>
    <row r="29" spans="1:14" x14ac:dyDescent="0.25">
      <c r="A29" s="4">
        <v>29</v>
      </c>
      <c r="B29" s="3" t="s">
        <v>10</v>
      </c>
      <c r="C29" s="31">
        <v>4.1846224599999999</v>
      </c>
      <c r="D29" s="37">
        <v>4.2467481899999999</v>
      </c>
      <c r="H29" s="16">
        <f>Table41113141516181927[[#This Row],[IIIR/2019]]/Table41113141516181927[[#This Row],[IVR/2019]]-1</f>
        <v>1.4846197140566009E-2</v>
      </c>
      <c r="I29" s="15">
        <f>Table41113141516181927[[#This Row],[IIIR/2019]]-Table41113141516181927[[#This Row],[IVR/2019]]</f>
        <v>6.212572999999999E-2</v>
      </c>
      <c r="K29" s="16">
        <f>Таблица3[[#This Row],[Mütləq dinamika]]/Table41113141516181927[[#This Row],[IIIR/2019]]</f>
        <v>-1.4629011945254986E-2</v>
      </c>
      <c r="L29" s="15">
        <f>Table41113141516181927[[#This Row],[IVR/2019]]-Table41113141516181927[[#This Row],[IIIR/2019]]</f>
        <v>-6.212572999999999E-2</v>
      </c>
      <c r="M29" s="84">
        <f>N29/Table41113141516181927[[#This Row],[IIIR/2019]]</f>
        <v>-1.4629011945254986E-2</v>
      </c>
      <c r="N29" s="15">
        <f>Table41113141516181927[[#This Row],[IVR/2019]]-Table41113141516181927[[#This Row],[IIIR/2019]]</f>
        <v>-6.212572999999999E-2</v>
      </c>
    </row>
    <row r="30" spans="1:14" x14ac:dyDescent="0.25">
      <c r="A30" s="4">
        <v>30</v>
      </c>
      <c r="B30" s="3" t="s">
        <v>18</v>
      </c>
      <c r="C30" s="32">
        <v>0.90400000000000003</v>
      </c>
      <c r="D30" s="32">
        <v>0.92286999999999997</v>
      </c>
      <c r="H30" s="16">
        <f>Table41113141516181927[[#This Row],[IIIR/2019]]/Table41113141516181927[[#This Row],[IVR/2019]]-1</f>
        <v>2.0873893805309685E-2</v>
      </c>
      <c r="I30" s="15">
        <f>Table41113141516181927[[#This Row],[IIIR/2019]]-Table41113141516181927[[#This Row],[IVR/2019]]</f>
        <v>1.8869999999999942E-2</v>
      </c>
      <c r="K30" s="16">
        <f>Таблица3[[#This Row],[Mütləq dinamika]]/Table41113141516181927[[#This Row],[IIIR/2019]]</f>
        <v>-2.0447083554563421E-2</v>
      </c>
      <c r="L30" s="15">
        <f>Table41113141516181927[[#This Row],[IVR/2019]]-Table41113141516181927[[#This Row],[IIIR/2019]]</f>
        <v>-1.8869999999999942E-2</v>
      </c>
      <c r="M30" s="84">
        <f>N30/Table41113141516181927[[#This Row],[IIIR/2019]]</f>
        <v>-2.0447083554563421E-2</v>
      </c>
      <c r="N30" s="15">
        <f>Table41113141516181927[[#This Row],[IVR/2019]]-Table41113141516181927[[#This Row],[IIIR/2019]]</f>
        <v>-1.8869999999999942E-2</v>
      </c>
    </row>
    <row r="31" spans="1:14" x14ac:dyDescent="0.25">
      <c r="A31" s="4">
        <v>7</v>
      </c>
      <c r="B31" s="3" t="s">
        <v>5</v>
      </c>
      <c r="C31" s="91" t="s">
        <v>60</v>
      </c>
      <c r="D31" s="43">
        <v>374.71262999999999</v>
      </c>
      <c r="H31" s="16" t="e">
        <f>Table41113141516181927[[#This Row],[IIIR/2019]]/Table41113141516181927[[#This Row],[IVR/2019]]-1</f>
        <v>#VALUE!</v>
      </c>
      <c r="I31" s="15" t="e">
        <f>Table41113141516181927[[#This Row],[IIIR/2019]]-Table41113141516181927[[#This Row],[IVR/2019]]</f>
        <v>#VALUE!</v>
      </c>
      <c r="K31" s="16" t="e">
        <f>Таблица3[[#This Row],[Mütləq dinamika]]/Table41113141516181927[[#This Row],[IIIR/2019]]</f>
        <v>#VALUE!</v>
      </c>
      <c r="L31" s="15" t="e">
        <f>Table41113141516181927[[#This Row],[IVR/2019]]-Table41113141516181927[[#This Row],[IIIR/2019]]</f>
        <v>#VALUE!</v>
      </c>
      <c r="M31" s="84" t="e">
        <f>N31/Table41113141516181927[[#This Row],[IIIR/2019]]</f>
        <v>#VALUE!</v>
      </c>
      <c r="N31" s="15" t="e">
        <f>Table41113141516181927[[#This Row],[IVR/2019]]-Table41113141516181927[[#This Row],[IIIR/2019]]</f>
        <v>#VALUE!</v>
      </c>
    </row>
    <row r="32" spans="1:14" x14ac:dyDescent="0.25">
      <c r="H32" s="16"/>
      <c r="I32" s="15"/>
    </row>
    <row r="34" spans="2:2" x14ac:dyDescent="0.25">
      <c r="B34" s="60" t="s">
        <v>44</v>
      </c>
    </row>
    <row r="35" spans="2:2" x14ac:dyDescent="0.25">
      <c r="B35" s="14" t="s">
        <v>58</v>
      </c>
    </row>
    <row r="36" spans="2:2" x14ac:dyDescent="0.25">
      <c r="B36" s="14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0" zoomScaleNormal="70" workbookViewId="0">
      <selection activeCell="D31" sqref="D31"/>
    </sheetView>
  </sheetViews>
  <sheetFormatPr defaultRowHeight="15" x14ac:dyDescent="0.25"/>
  <cols>
    <col min="2" max="2" width="31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4" ht="32.25" customHeight="1" x14ac:dyDescent="0.25">
      <c r="A1" s="21" t="s">
        <v>0</v>
      </c>
      <c r="B1" s="21" t="s">
        <v>27</v>
      </c>
      <c r="C1" s="26" t="s">
        <v>62</v>
      </c>
      <c r="D1" s="26" t="s">
        <v>63</v>
      </c>
    </row>
    <row r="2" spans="1:4" x14ac:dyDescent="0.25">
      <c r="A2" s="4">
        <v>19</v>
      </c>
      <c r="B2" s="6" t="s">
        <v>6</v>
      </c>
      <c r="C2" s="84">
        <v>0.61497099315958104</v>
      </c>
      <c r="D2" s="15">
        <v>71.02300000000001</v>
      </c>
    </row>
    <row r="3" spans="1:4" x14ac:dyDescent="0.25">
      <c r="A3" s="4">
        <v>1</v>
      </c>
      <c r="B3" s="6" t="s">
        <v>2</v>
      </c>
      <c r="C3" s="84">
        <v>0.25385767564714801</v>
      </c>
      <c r="D3" s="15">
        <v>72.252369999999985</v>
      </c>
    </row>
    <row r="4" spans="1:4" x14ac:dyDescent="0.25">
      <c r="A4" s="4">
        <v>25</v>
      </c>
      <c r="B4" s="6" t="s">
        <v>8</v>
      </c>
      <c r="C4" s="84">
        <v>0.2133711955416539</v>
      </c>
      <c r="D4" s="15">
        <v>19.211680000000001</v>
      </c>
    </row>
    <row r="5" spans="1:4" x14ac:dyDescent="0.25">
      <c r="A5" s="4">
        <v>15</v>
      </c>
      <c r="B5" s="6" t="s">
        <v>13</v>
      </c>
      <c r="C5" s="84">
        <v>0.19941257811746288</v>
      </c>
      <c r="D5" s="15">
        <v>37.205999999999989</v>
      </c>
    </row>
    <row r="6" spans="1:4" x14ac:dyDescent="0.25">
      <c r="A6" s="4">
        <v>10</v>
      </c>
      <c r="B6" s="6" t="s">
        <v>23</v>
      </c>
      <c r="C6" s="84">
        <v>0.1842952495939906</v>
      </c>
      <c r="D6" s="15">
        <v>284.72163999999998</v>
      </c>
    </row>
    <row r="7" spans="1:4" x14ac:dyDescent="0.25">
      <c r="A7" s="4">
        <v>26</v>
      </c>
      <c r="B7" s="6" t="s">
        <v>47</v>
      </c>
      <c r="C7" s="84">
        <v>0.15016019113507723</v>
      </c>
      <c r="D7" s="15">
        <v>74.099999999999966</v>
      </c>
    </row>
    <row r="8" spans="1:4" x14ac:dyDescent="0.25">
      <c r="A8" s="4">
        <v>9</v>
      </c>
      <c r="B8" s="6" t="s">
        <v>9</v>
      </c>
      <c r="C8" s="84">
        <v>0.1455010301957641</v>
      </c>
      <c r="D8" s="15">
        <v>27.046750000000003</v>
      </c>
    </row>
    <row r="9" spans="1:4" x14ac:dyDescent="0.25">
      <c r="A9" s="4">
        <v>6</v>
      </c>
      <c r="B9" s="6" t="s">
        <v>38</v>
      </c>
      <c r="C9" s="84">
        <v>0.11364299422067836</v>
      </c>
      <c r="D9" s="15">
        <v>14.841000000000008</v>
      </c>
    </row>
    <row r="10" spans="1:4" x14ac:dyDescent="0.25">
      <c r="A10" s="4">
        <v>20</v>
      </c>
      <c r="B10" s="6" t="s">
        <v>17</v>
      </c>
      <c r="C10" s="84">
        <v>0.11122262075669545</v>
      </c>
      <c r="D10" s="15">
        <v>24.713999999999999</v>
      </c>
    </row>
    <row r="11" spans="1:4" x14ac:dyDescent="0.25">
      <c r="A11" s="4">
        <v>4</v>
      </c>
      <c r="B11" s="6" t="s">
        <v>16</v>
      </c>
      <c r="C11" s="84">
        <v>9.150991693539394E-2</v>
      </c>
      <c r="D11" s="15">
        <v>7.750479999999996</v>
      </c>
    </row>
    <row r="12" spans="1:4" x14ac:dyDescent="0.25">
      <c r="A12" s="4">
        <v>21</v>
      </c>
      <c r="B12" s="6" t="s">
        <v>1</v>
      </c>
      <c r="C12" s="84">
        <v>7.5051254662019867E-2</v>
      </c>
      <c r="D12" s="15">
        <v>37.449000000000012</v>
      </c>
    </row>
    <row r="13" spans="1:4" x14ac:dyDescent="0.25">
      <c r="A13" s="4">
        <v>5</v>
      </c>
      <c r="B13" s="6" t="s">
        <v>19</v>
      </c>
      <c r="C13" s="84">
        <v>6.9695412940044596E-2</v>
      </c>
      <c r="D13" s="15">
        <v>117.21499999999992</v>
      </c>
    </row>
    <row r="14" spans="1:4" x14ac:dyDescent="0.25">
      <c r="A14" s="4">
        <v>27</v>
      </c>
      <c r="B14" s="6" t="s">
        <v>37</v>
      </c>
      <c r="C14" s="84">
        <v>6.9504452838046668E-2</v>
      </c>
      <c r="D14" s="15">
        <v>21.976100000000031</v>
      </c>
    </row>
    <row r="15" spans="1:4" x14ac:dyDescent="0.25">
      <c r="A15" s="4">
        <v>3</v>
      </c>
      <c r="B15" s="6" t="s">
        <v>11</v>
      </c>
      <c r="C15" s="84">
        <v>6.5399452614685577E-2</v>
      </c>
      <c r="D15" s="15">
        <v>29.741420000000005</v>
      </c>
    </row>
    <row r="16" spans="1:4" x14ac:dyDescent="0.25">
      <c r="A16" s="4">
        <v>17</v>
      </c>
      <c r="B16" s="6" t="s">
        <v>22</v>
      </c>
      <c r="C16" s="84">
        <v>5.9805134622713051E-2</v>
      </c>
      <c r="D16" s="15">
        <v>25.424000000000035</v>
      </c>
    </row>
    <row r="17" spans="1:4" x14ac:dyDescent="0.25">
      <c r="A17" s="4">
        <v>7</v>
      </c>
      <c r="B17" s="6" t="s">
        <v>14</v>
      </c>
      <c r="C17" s="84">
        <v>5.7920629028800873E-2</v>
      </c>
      <c r="D17" s="15">
        <v>99.711000000000013</v>
      </c>
    </row>
    <row r="18" spans="1:4" x14ac:dyDescent="0.25">
      <c r="A18" s="4">
        <v>22</v>
      </c>
      <c r="B18" s="6" t="s">
        <v>15</v>
      </c>
      <c r="C18" s="84">
        <v>5.6983547870007617E-2</v>
      </c>
      <c r="D18" s="15">
        <v>19.735159999999951</v>
      </c>
    </row>
    <row r="19" spans="1:4" x14ac:dyDescent="0.25">
      <c r="A19" s="4">
        <v>11</v>
      </c>
      <c r="B19" s="6" t="s">
        <v>26</v>
      </c>
      <c r="C19" s="84">
        <v>5.689915654671731E-2</v>
      </c>
      <c r="D19" s="15">
        <v>127.85951999999997</v>
      </c>
    </row>
    <row r="20" spans="1:4" x14ac:dyDescent="0.25">
      <c r="A20" s="4">
        <v>8</v>
      </c>
      <c r="B20" s="6" t="s">
        <v>7</v>
      </c>
      <c r="C20" s="84">
        <v>5.3122693632395517E-2</v>
      </c>
      <c r="D20" s="15">
        <v>16.716959999999972</v>
      </c>
    </row>
    <row r="21" spans="1:4" x14ac:dyDescent="0.25">
      <c r="A21" s="4">
        <v>18</v>
      </c>
      <c r="B21" s="6" t="s">
        <v>59</v>
      </c>
      <c r="C21" s="84">
        <v>4.9372599978733021E-2</v>
      </c>
      <c r="D21" s="15">
        <v>14.319469999999967</v>
      </c>
    </row>
    <row r="22" spans="1:4" x14ac:dyDescent="0.25">
      <c r="A22" s="4">
        <v>14</v>
      </c>
      <c r="B22" s="6" t="s">
        <v>24</v>
      </c>
      <c r="C22" s="84">
        <v>3.4245520623909162E-2</v>
      </c>
      <c r="D22" s="15">
        <v>6.2002200000000016</v>
      </c>
    </row>
    <row r="23" spans="1:4" x14ac:dyDescent="0.25">
      <c r="A23" s="4">
        <v>12</v>
      </c>
      <c r="B23" s="6" t="s">
        <v>20</v>
      </c>
      <c r="C23" s="84">
        <v>3.1329191304645419E-2</v>
      </c>
      <c r="D23" s="15">
        <v>11.450429999999983</v>
      </c>
    </row>
    <row r="24" spans="1:4" x14ac:dyDescent="0.25">
      <c r="A24" s="4">
        <v>13</v>
      </c>
      <c r="B24" s="6" t="s">
        <v>25</v>
      </c>
      <c r="C24" s="84">
        <v>3.0512617709946375E-2</v>
      </c>
      <c r="D24" s="15">
        <v>4.7053699999999878</v>
      </c>
    </row>
    <row r="25" spans="1:4" x14ac:dyDescent="0.25">
      <c r="A25" s="4">
        <v>30</v>
      </c>
      <c r="B25" s="6" t="s">
        <v>12</v>
      </c>
      <c r="C25" s="84">
        <v>2.4610451323403601E-2</v>
      </c>
      <c r="D25" s="15">
        <v>5.7217630000000099</v>
      </c>
    </row>
    <row r="26" spans="1:4" x14ac:dyDescent="0.25">
      <c r="A26" s="4">
        <v>16</v>
      </c>
      <c r="B26" s="6" t="s">
        <v>21</v>
      </c>
      <c r="C26" s="84">
        <v>1.4509477676694443E-2</v>
      </c>
      <c r="D26" s="15">
        <v>4.8659999999999854</v>
      </c>
    </row>
    <row r="27" spans="1:4" x14ac:dyDescent="0.25">
      <c r="A27" s="4">
        <v>24</v>
      </c>
      <c r="B27" s="6" t="s">
        <v>4</v>
      </c>
      <c r="C27" s="84">
        <v>-1.062510247343706E-2</v>
      </c>
      <c r="D27" s="15">
        <v>-1.2267398000000043</v>
      </c>
    </row>
    <row r="28" spans="1:4" x14ac:dyDescent="0.25">
      <c r="A28" s="4">
        <v>2</v>
      </c>
      <c r="B28" s="6" t="s">
        <v>10</v>
      </c>
      <c r="C28" s="84">
        <v>-1.4629011945254986E-2</v>
      </c>
      <c r="D28" s="15">
        <v>-6.212572999999999E-2</v>
      </c>
    </row>
    <row r="29" spans="1:4" x14ac:dyDescent="0.25">
      <c r="A29" s="4">
        <v>29</v>
      </c>
      <c r="B29" s="6" t="s">
        <v>18</v>
      </c>
      <c r="C29" s="84">
        <v>-2.0447083554563421E-2</v>
      </c>
      <c r="D29" s="15">
        <v>-1.8869999999999942E-2</v>
      </c>
    </row>
    <row r="30" spans="1:4" x14ac:dyDescent="0.25">
      <c r="A30" s="4">
        <v>28</v>
      </c>
      <c r="B30" s="6" t="s">
        <v>3</v>
      </c>
      <c r="C30" s="84">
        <v>-2.3001772140723131E-2</v>
      </c>
      <c r="D30" s="15">
        <v>-5.2501101000000006</v>
      </c>
    </row>
    <row r="31" spans="1:4" x14ac:dyDescent="0.25">
      <c r="A31" s="4">
        <v>23</v>
      </c>
      <c r="B31" s="6" t="s">
        <v>5</v>
      </c>
      <c r="C31" s="85" t="s">
        <v>60</v>
      </c>
      <c r="D31" s="86" t="s">
        <v>60</v>
      </c>
    </row>
    <row r="34" spans="2:2" x14ac:dyDescent="0.25">
      <c r="B34" s="14" t="s">
        <v>58</v>
      </c>
    </row>
  </sheetData>
  <conditionalFormatting sqref="C2:D19 C21:D30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9 C21:C3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:C19 C21:C3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3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{FBAC1A25-0579-472C-B463-C5A227292433}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{DE685F88-FC49-4493-8BD7-FDD38470608E}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{F2C0BE8B-72B0-4E3C-B2CB-DAFEB7F1AF30}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C21:D30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C2:C30</xm:sqref>
        </x14:conditionalFormatting>
        <x14:conditionalFormatting xmlns:xm="http://schemas.microsoft.com/office/excel/2006/main">
          <x14:cfRule type="dataBar" id="{FBAC1A25-0579-472C-B463-C5A2272924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DE685F88-FC49-4493-8BD7-FDD3847060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F2C0BE8B-72B0-4E3C-B2CB-DAFEB7F1AF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pane xSplit="2" ySplit="1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K1" sqref="K1:L1048576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2.42578125" style="1" customWidth="1"/>
    <col min="7" max="7" width="9.140625" style="1" hidden="1" customWidth="1"/>
    <col min="8" max="8" width="8.28515625" style="1" hidden="1" customWidth="1"/>
    <col min="9" max="9" width="6.7109375" style="1" hidden="1" customWidth="1"/>
    <col min="10" max="10" width="9.140625" hidden="1" customWidth="1"/>
    <col min="11" max="11" width="8.5703125" style="1" hidden="1" customWidth="1"/>
    <col min="12" max="12" width="6" style="1" hidden="1" customWidth="1"/>
    <col min="13" max="13" width="8.42578125" style="1" customWidth="1"/>
    <col min="14" max="16384" width="9.140625" style="1"/>
  </cols>
  <sheetData>
    <row r="1" spans="1:12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12" x14ac:dyDescent="0.25">
      <c r="A2" s="4">
        <v>1</v>
      </c>
      <c r="B2" s="3" t="s">
        <v>26</v>
      </c>
      <c r="C2" s="30">
        <v>5635.1088499999996</v>
      </c>
      <c r="D2" s="92">
        <v>5461.1978600000002</v>
      </c>
      <c r="H2" s="16">
        <f>Table41113141516181926[[#This Row],[IIIR/2019]]/Table41113141516181926[[#This Row],[IVR/2019]]-1</f>
        <v>-3.086204625843203E-2</v>
      </c>
      <c r="I2" s="18">
        <f>Table41113141516181926[[#This Row],[IIIR/2019]]-Table41113141516181926[[#This Row],[IVR/2019]]</f>
        <v>-173.9109899999994</v>
      </c>
      <c r="K2" s="84">
        <f>L2/Table41113141516181926[[#This Row],[IIIR/2019]]</f>
        <v>3.184484328498572E-2</v>
      </c>
      <c r="L2" s="15">
        <f>Table41113141516181926[[#This Row],[IVR/2019]]-Table41113141516181926[[#This Row],[IIIR/2019]]</f>
        <v>173.9109899999994</v>
      </c>
    </row>
    <row r="3" spans="1:12" x14ac:dyDescent="0.25">
      <c r="A3" s="4">
        <v>2</v>
      </c>
      <c r="B3" s="3" t="s">
        <v>19</v>
      </c>
      <c r="C3" s="31">
        <v>3585.5239999999999</v>
      </c>
      <c r="D3" s="36">
        <v>3311.614</v>
      </c>
      <c r="H3" s="16">
        <f>Table41113141516181926[[#This Row],[IIIR/2019]]/Table41113141516181926[[#This Row],[IVR/2019]]-1</f>
        <v>-7.6393297046679853E-2</v>
      </c>
      <c r="I3" s="18">
        <f>Table41113141516181926[[#This Row],[IIIR/2019]]-Table41113141516181926[[#This Row],[IVR/2019]]</f>
        <v>-273.90999999999985</v>
      </c>
      <c r="K3" s="84">
        <f>L3/Table41113141516181926[[#This Row],[IIIR/2019]]</f>
        <v>8.2711934422308842E-2</v>
      </c>
      <c r="L3" s="15">
        <f>Table41113141516181926[[#This Row],[IVR/2019]]-Table41113141516181926[[#This Row],[IIIR/2019]]</f>
        <v>273.90999999999985</v>
      </c>
    </row>
    <row r="4" spans="1:12" x14ac:dyDescent="0.25">
      <c r="A4" s="4">
        <v>3</v>
      </c>
      <c r="B4" s="3" t="s">
        <v>14</v>
      </c>
      <c r="C4" s="31">
        <v>3235.9960000000001</v>
      </c>
      <c r="D4" s="38">
        <v>3193.5569999999998</v>
      </c>
      <c r="H4" s="16">
        <f>Table41113141516181926[[#This Row],[IIIR/2019]]/Table41113141516181926[[#This Row],[IVR/2019]]-1</f>
        <v>-1.3114663924182923E-2</v>
      </c>
      <c r="I4" s="18">
        <f>Table41113141516181926[[#This Row],[IIIR/2019]]-Table41113141516181926[[#This Row],[IVR/2019]]</f>
        <v>-42.439000000000306</v>
      </c>
      <c r="K4" s="84">
        <f>L4/Table41113141516181926[[#This Row],[IIIR/2019]]</f>
        <v>1.3288943958100735E-2</v>
      </c>
      <c r="L4" s="15">
        <f>Table41113141516181926[[#This Row],[IVR/2019]]-Table41113141516181926[[#This Row],[IIIR/2019]]</f>
        <v>42.439000000000306</v>
      </c>
    </row>
    <row r="5" spans="1:12" x14ac:dyDescent="0.25">
      <c r="A5" s="4">
        <v>4</v>
      </c>
      <c r="B5" s="3" t="s">
        <v>23</v>
      </c>
      <c r="C5" s="31">
        <v>1714.9343899999999</v>
      </c>
      <c r="D5" s="36">
        <v>1419.7983400000001</v>
      </c>
      <c r="H5" s="16">
        <f>Table41113141516181926[[#This Row],[IIIR/2019]]/Table41113141516181926[[#This Row],[IVR/2019]]-1</f>
        <v>-0.17209757511481227</v>
      </c>
      <c r="I5" s="18">
        <f>Table41113141516181926[[#This Row],[IIIR/2019]]-Table41113141516181926[[#This Row],[IVR/2019]]</f>
        <v>-295.13604999999984</v>
      </c>
      <c r="K5" s="84">
        <f>L5/Table41113141516181926[[#This Row],[IIIR/2019]]</f>
        <v>0.20787180945710912</v>
      </c>
      <c r="L5" s="15">
        <f>Table41113141516181926[[#This Row],[IVR/2019]]-Table41113141516181926[[#This Row],[IIIR/2019]]</f>
        <v>295.13604999999984</v>
      </c>
    </row>
    <row r="6" spans="1:12" x14ac:dyDescent="0.25">
      <c r="A6" s="4">
        <v>5</v>
      </c>
      <c r="B6" s="3" t="s">
        <v>11</v>
      </c>
      <c r="C6" s="31">
        <v>1099.825</v>
      </c>
      <c r="D6" s="38">
        <v>1031.3297399999999</v>
      </c>
      <c r="H6" s="16">
        <f>Table41113141516181926[[#This Row],[IIIR/2019]]/Table41113141516181926[[#This Row],[IVR/2019]]-1</f>
        <v>-6.2278326097333747E-2</v>
      </c>
      <c r="I6" s="18">
        <f>Table41113141516181926[[#This Row],[IIIR/2019]]-Table41113141516181926[[#This Row],[IVR/2019]]</f>
        <v>-68.495260000000144</v>
      </c>
      <c r="K6" s="84"/>
    </row>
    <row r="7" spans="1:12" x14ac:dyDescent="0.25">
      <c r="A7" s="4">
        <v>6</v>
      </c>
      <c r="B7" s="3" t="s">
        <v>7</v>
      </c>
      <c r="C7" s="31">
        <v>715.12756999999999</v>
      </c>
      <c r="D7" s="36">
        <v>670.80110000000002</v>
      </c>
      <c r="H7" s="16">
        <f>Table41113141516181926[[#This Row],[IIIR/2019]]/Table41113141516181926[[#This Row],[IVR/2019]]-1</f>
        <v>-6.1984003777116214E-2</v>
      </c>
      <c r="I7" s="18">
        <f>Table41113141516181926[[#This Row],[IIIR/2019]]-Table41113141516181926[[#This Row],[IVR/2019]]</f>
        <v>-44.326469999999972</v>
      </c>
      <c r="K7" s="84">
        <f>L7/Table41113141516181926[[#This Row],[IIIR/2019]]</f>
        <v>6.6079900584539844E-2</v>
      </c>
      <c r="L7" s="15">
        <f>Table41113141516181926[[#This Row],[IVR/2019]]-Table41113141516181926[[#This Row],[IIIR/2019]]</f>
        <v>44.326469999999972</v>
      </c>
    </row>
    <row r="8" spans="1:12" x14ac:dyDescent="0.25">
      <c r="A8" s="4">
        <v>7</v>
      </c>
      <c r="B8" s="3" t="s">
        <v>1</v>
      </c>
      <c r="C8" s="31">
        <v>660.96</v>
      </c>
      <c r="D8" s="38">
        <v>646.71299999999997</v>
      </c>
      <c r="H8" s="16">
        <f>Table41113141516181926[[#This Row],[IIIR/2019]]/Table41113141516181926[[#This Row],[IVR/2019]]-1</f>
        <v>-2.1555010893246296E-2</v>
      </c>
      <c r="I8" s="18">
        <f>Table41113141516181926[[#This Row],[IIIR/2019]]-Table41113141516181926[[#This Row],[IVR/2019]]</f>
        <v>-14.247000000000071</v>
      </c>
      <c r="K8" s="84">
        <f>L8/Table41113141516181926[[#This Row],[IIIR/2019]]</f>
        <v>2.2029864870506812E-2</v>
      </c>
      <c r="L8" s="15">
        <f>Table41113141516181926[[#This Row],[IVR/2019]]-Table41113141516181926[[#This Row],[IIIR/2019]]</f>
        <v>14.247000000000071</v>
      </c>
    </row>
    <row r="9" spans="1:12" x14ac:dyDescent="0.25">
      <c r="A9" s="4">
        <v>8</v>
      </c>
      <c r="B9" s="3" t="s">
        <v>22</v>
      </c>
      <c r="C9" s="32">
        <v>550.21699999999998</v>
      </c>
      <c r="D9" s="38">
        <v>528.73599999999999</v>
      </c>
      <c r="H9" s="16">
        <f>Table41113141516181926[[#This Row],[IIIR/2019]]/Table41113141516181926[[#This Row],[IVR/2019]]-1</f>
        <v>-3.9040960202974428E-2</v>
      </c>
      <c r="I9" s="18">
        <f>Table41113141516181926[[#This Row],[IIIR/2019]]-Table41113141516181926[[#This Row],[IVR/2019]]</f>
        <v>-21.480999999999995</v>
      </c>
      <c r="K9" s="84">
        <f>L9/Table41113141516181926[[#This Row],[IIIR/2019]]</f>
        <v>4.0627080433335343E-2</v>
      </c>
      <c r="L9" s="15">
        <f>Table41113141516181926[[#This Row],[IVR/2019]]-Table41113141516181926[[#This Row],[IIIR/2019]]</f>
        <v>21.480999999999995</v>
      </c>
    </row>
    <row r="10" spans="1:12" x14ac:dyDescent="0.25">
      <c r="A10" s="4">
        <v>10</v>
      </c>
      <c r="B10" s="3" t="s">
        <v>20</v>
      </c>
      <c r="C10" s="31">
        <v>500.87099999999998</v>
      </c>
      <c r="D10" s="38">
        <v>432.16955000000002</v>
      </c>
      <c r="H10" s="16">
        <f>Table41113141516181926[[#This Row],[IIIR/2019]]/Table41113141516181926[[#This Row],[IVR/2019]]-1</f>
        <v>-0.13716396038101619</v>
      </c>
      <c r="I10" s="18">
        <f>Table41113141516181926[[#This Row],[IIIR/2019]]-Table41113141516181926[[#This Row],[IVR/2019]]</f>
        <v>-68.701449999999966</v>
      </c>
      <c r="K10" s="84">
        <f>L10/Table41113141516181926[[#This Row],[IIIR/2019]]</f>
        <v>0.15896874270757846</v>
      </c>
      <c r="L10" s="15">
        <f>Table41113141516181926[[#This Row],[IVR/2019]]-Table41113141516181926[[#This Row],[IIIR/2019]]</f>
        <v>68.701449999999966</v>
      </c>
    </row>
    <row r="11" spans="1:12" x14ac:dyDescent="0.25">
      <c r="A11" s="4">
        <v>9</v>
      </c>
      <c r="B11" s="3" t="s">
        <v>47</v>
      </c>
      <c r="C11" s="31">
        <v>470.84500000000003</v>
      </c>
      <c r="D11" s="36">
        <v>396.93599999999998</v>
      </c>
      <c r="H11" s="16">
        <f>Table41113141516181926[[#This Row],[IIIR/2019]]/Table41113141516181926[[#This Row],[IVR/2019]]-1</f>
        <v>-0.1569709777102869</v>
      </c>
      <c r="I11" s="18">
        <f>Table41113141516181926[[#This Row],[IIIR/2019]]-Table41113141516181926[[#This Row],[IVR/2019]]</f>
        <v>-73.909000000000049</v>
      </c>
      <c r="K11" s="84">
        <f>L11/Table41113141516181926[[#This Row],[IIIR/2019]]</f>
        <v>0.18619878267529288</v>
      </c>
      <c r="L11" s="15">
        <f>Table41113141516181926[[#This Row],[IVR/2019]]-Table41113141516181926[[#This Row],[IIIR/2019]]</f>
        <v>73.909000000000049</v>
      </c>
    </row>
    <row r="12" spans="1:12" x14ac:dyDescent="0.25">
      <c r="A12" s="4">
        <v>16</v>
      </c>
      <c r="B12" s="3" t="s">
        <v>2</v>
      </c>
      <c r="C12" s="53">
        <v>379.42543999999998</v>
      </c>
      <c r="D12" s="36">
        <v>382.65649999999999</v>
      </c>
      <c r="H12" s="16">
        <f>Table41113141516181926[[#This Row],[IIIR/2019]]/Table41113141516181926[[#This Row],[IVR/2019]]-1</f>
        <v>8.5156651594051613E-3</v>
      </c>
      <c r="I12" s="18">
        <f>Table41113141516181926[[#This Row],[IIIR/2019]]-Table41113141516181926[[#This Row],[IVR/2019]]</f>
        <v>3.2310600000000136</v>
      </c>
      <c r="K12" s="84">
        <f>L12/Table41113141516181926[[#This Row],[IIIR/2019]]</f>
        <v>-8.4437609187352457E-3</v>
      </c>
      <c r="L12" s="15">
        <f>Table41113141516181926[[#This Row],[IVR/2019]]-Table41113141516181926[[#This Row],[IIIR/2019]]</f>
        <v>-3.2310600000000136</v>
      </c>
    </row>
    <row r="13" spans="1:12" x14ac:dyDescent="0.25">
      <c r="A13" s="4">
        <v>12</v>
      </c>
      <c r="B13" s="3" t="s">
        <v>15</v>
      </c>
      <c r="C13" s="31">
        <v>334.72163999999998</v>
      </c>
      <c r="D13" s="38">
        <v>260.18176</v>
      </c>
      <c r="H13" s="16">
        <f>Table41113141516181926[[#This Row],[IIIR/2019]]/Table41113141516181926[[#This Row],[IVR/2019]]-1</f>
        <v>-0.22269214503131618</v>
      </c>
      <c r="I13" s="18">
        <f>Table41113141516181926[[#This Row],[IIIR/2019]]-Table41113141516181926[[#This Row],[IVR/2019]]</f>
        <v>-74.539879999999982</v>
      </c>
      <c r="K13" s="84">
        <f>L13/Table41113141516181926[[#This Row],[IIIR/2019]]</f>
        <v>0.28649156651104207</v>
      </c>
      <c r="L13" s="15">
        <f>Table41113141516181926[[#This Row],[IVR/2019]]-Table41113141516181926[[#This Row],[IIIR/2019]]</f>
        <v>74.539879999999982</v>
      </c>
    </row>
    <row r="14" spans="1:12" x14ac:dyDescent="0.25">
      <c r="A14" s="4">
        <v>13</v>
      </c>
      <c r="B14" s="3" t="s">
        <v>24</v>
      </c>
      <c r="C14" s="31">
        <v>320.82628999999997</v>
      </c>
      <c r="D14" s="38">
        <v>300.23200000000003</v>
      </c>
      <c r="H14" s="16">
        <f>Table41113141516181926[[#This Row],[IIIR/2019]]/Table41113141516181926[[#This Row],[IVR/2019]]-1</f>
        <v>-6.4191404014926401E-2</v>
      </c>
      <c r="I14" s="18">
        <f>Table41113141516181926[[#This Row],[IIIR/2019]]-Table41113141516181926[[#This Row],[IVR/2019]]</f>
        <v>-20.594289999999944</v>
      </c>
      <c r="K14" s="84">
        <f>L14/Table41113141516181926[[#This Row],[IIIR/2019]]</f>
        <v>6.8594586852833622E-2</v>
      </c>
      <c r="L14" s="15">
        <f>Table41113141516181926[[#This Row],[IVR/2019]]-Table41113141516181926[[#This Row],[IIIR/2019]]</f>
        <v>20.594289999999944</v>
      </c>
    </row>
    <row r="15" spans="1:12" x14ac:dyDescent="0.25">
      <c r="A15" s="4">
        <v>14</v>
      </c>
      <c r="B15" s="3" t="s">
        <v>59</v>
      </c>
      <c r="C15" s="31">
        <v>314.24587000000002</v>
      </c>
      <c r="D15" s="36">
        <v>280.72543000000002</v>
      </c>
      <c r="H15" s="16">
        <f>Table41113141516181926[[#This Row],[IIIR/2019]]/Table41113141516181926[[#This Row],[IVR/2019]]-1</f>
        <v>-0.10666946871887295</v>
      </c>
      <c r="I15" s="18">
        <f>Table41113141516181926[[#This Row],[IIIR/2019]]-Table41113141516181926[[#This Row],[IVR/2019]]</f>
        <v>-33.520440000000008</v>
      </c>
      <c r="K15" s="84">
        <f>L15/Table41113141516181926[[#This Row],[IIIR/2019]]</f>
        <v>0.11940649623370425</v>
      </c>
      <c r="L15" s="15">
        <f>Table41113141516181926[[#This Row],[IVR/2019]]-Table41113141516181926[[#This Row],[IIIR/2019]]</f>
        <v>33.520440000000008</v>
      </c>
    </row>
    <row r="16" spans="1:12" x14ac:dyDescent="0.25">
      <c r="A16" s="4">
        <v>19</v>
      </c>
      <c r="B16" s="3" t="s">
        <v>21</v>
      </c>
      <c r="C16" s="31">
        <v>249.86699999999999</v>
      </c>
      <c r="D16" s="38">
        <v>256.54000000000002</v>
      </c>
      <c r="H16" s="16">
        <f>Table41113141516181926[[#This Row],[IIIR/2019]]/Table41113141516181926[[#This Row],[IVR/2019]]-1</f>
        <v>2.6706207702497764E-2</v>
      </c>
      <c r="I16" s="18">
        <f>Table41113141516181926[[#This Row],[IIIR/2019]]-Table41113141516181926[[#This Row],[IVR/2019]]</f>
        <v>6.6730000000000302</v>
      </c>
      <c r="K16" s="84">
        <f>L16/Table41113141516181926[[#This Row],[IIIR/2019]]</f>
        <v>-2.6011538161690301E-2</v>
      </c>
      <c r="L16" s="15">
        <f>Table41113141516181926[[#This Row],[IVR/2019]]-Table41113141516181926[[#This Row],[IIIR/2019]]</f>
        <v>-6.6730000000000302</v>
      </c>
    </row>
    <row r="17" spans="1:12" x14ac:dyDescent="0.25">
      <c r="A17" s="4">
        <v>15</v>
      </c>
      <c r="B17" s="3" t="s">
        <v>3</v>
      </c>
      <c r="C17" s="31">
        <v>208.1661</v>
      </c>
      <c r="D17" s="38">
        <v>211.87447</v>
      </c>
      <c r="H17" s="16">
        <f>Table41113141516181926[[#This Row],[IIIR/2019]]/Table41113141516181926[[#This Row],[IVR/2019]]-1</f>
        <v>1.7814476036203786E-2</v>
      </c>
      <c r="I17" s="18">
        <f>Table41113141516181926[[#This Row],[IIIR/2019]]-Table41113141516181926[[#This Row],[IVR/2019]]</f>
        <v>3.7083700000000022</v>
      </c>
      <c r="K17" s="84">
        <f>L17/Table41113141516181926[[#This Row],[IIIR/2019]]</f>
        <v>-1.750267505093937E-2</v>
      </c>
      <c r="L17" s="15">
        <f>Table41113141516181926[[#This Row],[IVR/2019]]-Table41113141516181926[[#This Row],[IIIR/2019]]</f>
        <v>-3.7083700000000022</v>
      </c>
    </row>
    <row r="18" spans="1:12" x14ac:dyDescent="0.25">
      <c r="A18" s="4">
        <v>21</v>
      </c>
      <c r="B18" s="3" t="s">
        <v>37</v>
      </c>
      <c r="C18" s="31">
        <v>183.2227</v>
      </c>
      <c r="D18" s="36">
        <v>162.50185999999999</v>
      </c>
      <c r="H18" s="16">
        <f>Table41113141516181926[[#This Row],[IIIR/2019]]/Table41113141516181926[[#This Row],[IVR/2019]]-1</f>
        <v>-0.11309100891974633</v>
      </c>
      <c r="I18" s="18">
        <f>Table41113141516181926[[#This Row],[IIIR/2019]]-Table41113141516181926[[#This Row],[IVR/2019]]</f>
        <v>-20.72084000000001</v>
      </c>
      <c r="K18" s="84">
        <f>L18/Table41113141516181926[[#This Row],[IIIR/2019]]</f>
        <v>0.12751140202333691</v>
      </c>
      <c r="L18" s="15">
        <f>Table41113141516181926[[#This Row],[IVR/2019]]-Table41113141516181926[[#This Row],[IIIR/2019]]</f>
        <v>20.72084000000001</v>
      </c>
    </row>
    <row r="19" spans="1:12" x14ac:dyDescent="0.25">
      <c r="A19" s="4">
        <v>18</v>
      </c>
      <c r="B19" s="3" t="s">
        <v>6</v>
      </c>
      <c r="C19" s="31">
        <v>180.28399999999999</v>
      </c>
      <c r="D19" s="36">
        <v>187.589</v>
      </c>
      <c r="H19" s="16">
        <f>Table41113141516181926[[#This Row],[IIIR/2019]]/Table41113141516181926[[#This Row],[IVR/2019]]-1</f>
        <v>4.0519402720152753E-2</v>
      </c>
      <c r="I19" s="18">
        <f>Table41113141516181926[[#This Row],[IIIR/2019]]-Table41113141516181926[[#This Row],[IVR/2019]]</f>
        <v>7.3050000000000068</v>
      </c>
      <c r="K19" s="84">
        <f>L19/Table41113141516181926[[#This Row],[IIIR/2019]]</f>
        <v>-3.8941515760519047E-2</v>
      </c>
      <c r="L19" s="15">
        <f>Table41113141516181926[[#This Row],[IVR/2019]]-Table41113141516181926[[#This Row],[IIIR/2019]]</f>
        <v>-7.3050000000000068</v>
      </c>
    </row>
    <row r="20" spans="1:12" x14ac:dyDescent="0.25">
      <c r="A20" s="4">
        <v>20</v>
      </c>
      <c r="B20" s="3" t="s">
        <v>4</v>
      </c>
      <c r="C20" s="31">
        <v>175.155766</v>
      </c>
      <c r="D20" s="36">
        <v>163.39035999999999</v>
      </c>
      <c r="H20" s="16">
        <f>Table41113141516181926[[#This Row],[IIIR/2019]]/Table41113141516181926[[#This Row],[IVR/2019]]-1</f>
        <v>-6.7171103005538635E-2</v>
      </c>
      <c r="I20" s="18">
        <f>Table41113141516181926[[#This Row],[IIIR/2019]]-Table41113141516181926[[#This Row],[IVR/2019]]</f>
        <v>-11.765406000000013</v>
      </c>
      <c r="K20" s="84">
        <f>L20/Table41113141516181926[[#This Row],[IIIR/2019]]</f>
        <v>7.2007956895376285E-2</v>
      </c>
      <c r="L20" s="15">
        <f>Table41113141516181926[[#This Row],[IVR/2019]]-Table41113141516181926[[#This Row],[IIIR/2019]]</f>
        <v>11.765406000000013</v>
      </c>
    </row>
    <row r="21" spans="1:12" x14ac:dyDescent="0.25">
      <c r="A21" s="4">
        <v>17</v>
      </c>
      <c r="B21" s="3" t="s">
        <v>13</v>
      </c>
      <c r="C21" s="31">
        <v>174.22</v>
      </c>
      <c r="D21" s="38">
        <v>226.03100000000001</v>
      </c>
      <c r="H21" s="16">
        <f>Table41113141516181926[[#This Row],[IIIR/2019]]/Table41113141516181926[[#This Row],[IVR/2019]]-1</f>
        <v>0.29738835954540233</v>
      </c>
      <c r="I21" s="18">
        <f>Table41113141516181926[[#This Row],[IIIR/2019]]-Table41113141516181926[[#This Row],[IVR/2019]]</f>
        <v>51.811000000000007</v>
      </c>
      <c r="K21" s="84">
        <f>L21/Table41113141516181926[[#This Row],[IIIR/2019]]</f>
        <v>-0.22922077060226254</v>
      </c>
      <c r="L21" s="15">
        <f>Table41113141516181926[[#This Row],[IVR/2019]]-Table41113141516181926[[#This Row],[IIIR/2019]]</f>
        <v>-51.811000000000007</v>
      </c>
    </row>
    <row r="22" spans="1:12" x14ac:dyDescent="0.25">
      <c r="A22" s="4">
        <v>23</v>
      </c>
      <c r="B22" s="3" t="s">
        <v>17</v>
      </c>
      <c r="C22" s="31">
        <v>142.76599999999999</v>
      </c>
      <c r="D22" s="38">
        <v>123.264</v>
      </c>
      <c r="H22" s="16">
        <f>Table41113141516181926[[#This Row],[IIIR/2019]]/Table41113141516181926[[#This Row],[IVR/2019]]-1</f>
        <v>-0.13660115153467911</v>
      </c>
      <c r="I22" s="18">
        <f>Table41113141516181926[[#This Row],[IIIR/2019]]-Table41113141516181926[[#This Row],[IVR/2019]]</f>
        <v>-19.501999999999995</v>
      </c>
      <c r="K22" s="84">
        <f>L22/Table41113141516181926[[#This Row],[IIIR/2019]]</f>
        <v>0.15821326583592935</v>
      </c>
      <c r="L22" s="15">
        <f>Table41113141516181926[[#This Row],[IVR/2019]]-Table41113141516181926[[#This Row],[IIIR/2019]]</f>
        <v>19.501999999999995</v>
      </c>
    </row>
    <row r="23" spans="1:12" x14ac:dyDescent="0.25">
      <c r="A23" s="4">
        <v>22</v>
      </c>
      <c r="B23" s="3" t="s">
        <v>9</v>
      </c>
      <c r="C23" s="31">
        <v>133.34399999999999</v>
      </c>
      <c r="D23" s="38">
        <v>119.54900000000001</v>
      </c>
      <c r="H23" s="16">
        <f>Table41113141516181926[[#This Row],[IIIR/2019]]/Table41113141516181926[[#This Row],[IVR/2019]]-1</f>
        <v>-0.10345422366210699</v>
      </c>
      <c r="I23" s="18">
        <f>Table41113141516181926[[#This Row],[IIIR/2019]]-Table41113141516181926[[#This Row],[IVR/2019]]</f>
        <v>-13.794999999999987</v>
      </c>
      <c r="K23" s="84">
        <f>L23/Table41113141516181926[[#This Row],[IIIR/2019]]</f>
        <v>0.1153920149896694</v>
      </c>
      <c r="L23" s="15">
        <f>Table41113141516181926[[#This Row],[IVR/2019]]-Table41113141516181926[[#This Row],[IIIR/2019]]</f>
        <v>13.794999999999987</v>
      </c>
    </row>
    <row r="24" spans="1:12" x14ac:dyDescent="0.25">
      <c r="A24" s="4">
        <v>25</v>
      </c>
      <c r="B24" s="3" t="s">
        <v>16</v>
      </c>
      <c r="C24" s="31">
        <v>95.566999999999993</v>
      </c>
      <c r="D24" s="36">
        <v>78.828280000000007</v>
      </c>
      <c r="H24" s="16">
        <f>Table41113141516181926[[#This Row],[IIIR/2019]]/Table41113141516181926[[#This Row],[IVR/2019]]-1</f>
        <v>-0.17515167369489459</v>
      </c>
      <c r="I24" s="18">
        <f>Table41113141516181926[[#This Row],[IIIR/2019]]-Table41113141516181926[[#This Row],[IVR/2019]]</f>
        <v>-16.738719999999986</v>
      </c>
      <c r="K24" s="84">
        <f>L24/Table41113141516181926[[#This Row],[IIIR/2019]]</f>
        <v>0.21234409782885005</v>
      </c>
      <c r="L24" s="15">
        <f>Table41113141516181926[[#This Row],[IVR/2019]]-Table41113141516181926[[#This Row],[IIIR/2019]]</f>
        <v>16.738719999999986</v>
      </c>
    </row>
    <row r="25" spans="1:12" x14ac:dyDescent="0.25">
      <c r="A25" s="4">
        <v>26</v>
      </c>
      <c r="B25" s="3" t="s">
        <v>38</v>
      </c>
      <c r="C25" s="31">
        <v>85.641090000000005</v>
      </c>
      <c r="D25" s="36">
        <v>79.332400000000007</v>
      </c>
      <c r="H25" s="16">
        <f>Table41113141516181926[[#This Row],[IIIR/2019]]/Table41113141516181926[[#This Row],[IVR/2019]]-1</f>
        <v>-7.3664288952884682E-2</v>
      </c>
      <c r="I25" s="18">
        <f>Table41113141516181926[[#This Row],[IIIR/2019]]-Table41113141516181926[[#This Row],[IVR/2019]]</f>
        <v>-6.3086899999999986</v>
      </c>
      <c r="K25" s="84">
        <f>L25/Table41113141516181926[[#This Row],[IIIR/2019]]</f>
        <v>7.9522238076750462E-2</v>
      </c>
      <c r="L25" s="15">
        <f>Table41113141516181926[[#This Row],[IVR/2019]]-Table41113141516181926[[#This Row],[IIIR/2019]]</f>
        <v>6.3086899999999986</v>
      </c>
    </row>
    <row r="26" spans="1:12" x14ac:dyDescent="0.25">
      <c r="A26" s="4">
        <v>24</v>
      </c>
      <c r="B26" s="3" t="s">
        <v>25</v>
      </c>
      <c r="C26" s="31">
        <v>81.56917</v>
      </c>
      <c r="D26" s="36">
        <v>80.398380000000003</v>
      </c>
      <c r="H26" s="16">
        <f>Table41113141516181926[[#This Row],[IIIR/2019]]/Table41113141516181926[[#This Row],[IVR/2019]]-1</f>
        <v>-1.4353339625743367E-2</v>
      </c>
      <c r="I26" s="18">
        <f>Table41113141516181926[[#This Row],[IIIR/2019]]-Table41113141516181926[[#This Row],[IVR/2019]]</f>
        <v>-1.1707899999999967</v>
      </c>
      <c r="K26" s="84">
        <f>L26/Table41113141516181926[[#This Row],[IIIR/2019]]</f>
        <v>1.4562358097265101E-2</v>
      </c>
      <c r="L26" s="15">
        <f>Table41113141516181926[[#This Row],[IVR/2019]]-Table41113141516181926[[#This Row],[IIIR/2019]]</f>
        <v>1.1707899999999967</v>
      </c>
    </row>
    <row r="27" spans="1:12" x14ac:dyDescent="0.25">
      <c r="A27" s="4">
        <v>27</v>
      </c>
      <c r="B27" s="3" t="s">
        <v>12</v>
      </c>
      <c r="C27" s="64">
        <v>58.964869999999998</v>
      </c>
      <c r="D27" s="38">
        <v>63.276027599999999</v>
      </c>
      <c r="H27" s="16">
        <f>Table41113141516181926[[#This Row],[IIIR/2019]]/Table41113141516181926[[#This Row],[IVR/2019]]-1</f>
        <v>7.311400160807624E-2</v>
      </c>
      <c r="I27" s="18">
        <f>Table41113141516181926[[#This Row],[IIIR/2019]]-Table41113141516181926[[#This Row],[IVR/2019]]</f>
        <v>4.3111576000000014</v>
      </c>
      <c r="K27" s="84">
        <f>L27/Table41113141516181926[[#This Row],[IIIR/2019]]</f>
        <v>-6.8132557676550506E-2</v>
      </c>
      <c r="L27" s="15">
        <f>Table41113141516181926[[#This Row],[IVR/2019]]-Table41113141516181926[[#This Row],[IIIR/2019]]</f>
        <v>-4.3111576000000014</v>
      </c>
    </row>
    <row r="28" spans="1:12" x14ac:dyDescent="0.25">
      <c r="A28" s="4">
        <v>28</v>
      </c>
      <c r="B28" s="3" t="s">
        <v>8</v>
      </c>
      <c r="C28" s="31">
        <v>53.821510000000004</v>
      </c>
      <c r="D28" s="36">
        <v>46.888460000000002</v>
      </c>
      <c r="H28" s="16">
        <f>Table41113141516181926[[#This Row],[IIIR/2019]]/Table41113141516181926[[#This Row],[IVR/2019]]-1</f>
        <v>-0.12881559807593657</v>
      </c>
      <c r="I28" s="18">
        <f>Table41113141516181926[[#This Row],[IIIR/2019]]-Table41113141516181926[[#This Row],[IVR/2019]]</f>
        <v>-6.9330500000000015</v>
      </c>
      <c r="K28" s="84">
        <f>L28/Table41113141516181926[[#This Row],[IIIR/2019]]</f>
        <v>0.14786260841153667</v>
      </c>
      <c r="L28" s="15">
        <f>Table41113141516181926[[#This Row],[IVR/2019]]-Table41113141516181926[[#This Row],[IIIR/2019]]</f>
        <v>6.9330500000000015</v>
      </c>
    </row>
    <row r="29" spans="1:12" x14ac:dyDescent="0.25">
      <c r="A29" s="4">
        <v>29</v>
      </c>
      <c r="B29" s="3" t="s">
        <v>10</v>
      </c>
      <c r="C29" s="31">
        <v>11.94758042</v>
      </c>
      <c r="D29" s="36">
        <v>5.2362808300000001</v>
      </c>
      <c r="H29" s="16">
        <f>Table41113141516181926[[#This Row],[IIIR/2019]]/Table41113141516181926[[#This Row],[IVR/2019]]-1</f>
        <v>-0.56172876465978194</v>
      </c>
      <c r="I29" s="18">
        <f>Table41113141516181926[[#This Row],[IIIR/2019]]-Table41113141516181926[[#This Row],[IVR/2019]]</f>
        <v>-6.7112995899999994</v>
      </c>
      <c r="K29" s="84">
        <f>L29/Table41113141516181926[[#This Row],[IIIR/2019]]</f>
        <v>1.2816920650147787</v>
      </c>
      <c r="L29" s="15">
        <f>Table41113141516181926[[#This Row],[IVR/2019]]-Table41113141516181926[[#This Row],[IIIR/2019]]</f>
        <v>6.7112995899999994</v>
      </c>
    </row>
    <row r="30" spans="1:12" x14ac:dyDescent="0.25">
      <c r="A30" s="4">
        <v>30</v>
      </c>
      <c r="B30" s="3" t="s">
        <v>18</v>
      </c>
      <c r="C30" s="31">
        <v>0.40699999999999997</v>
      </c>
      <c r="D30" s="38">
        <v>0.56489999999999996</v>
      </c>
      <c r="H30" s="16">
        <f>Table41113141516181926[[#This Row],[IIIR/2019]]/Table41113141516181926[[#This Row],[IVR/2019]]-1</f>
        <v>0.38796068796068806</v>
      </c>
      <c r="I30" s="18">
        <f>Table41113141516181926[[#This Row],[IIIR/2019]]-Table41113141516181926[[#This Row],[IVR/2019]]</f>
        <v>0.15789999999999998</v>
      </c>
      <c r="K30" s="84">
        <f>L30/Table41113141516181926[[#This Row],[IIIR/2019]]</f>
        <v>-0.27951849884935387</v>
      </c>
      <c r="L30" s="15">
        <f>Table41113141516181926[[#This Row],[IVR/2019]]-Table41113141516181926[[#This Row],[IIIR/2019]]</f>
        <v>-0.15789999999999998</v>
      </c>
    </row>
    <row r="31" spans="1:12" x14ac:dyDescent="0.25">
      <c r="A31" s="4">
        <v>11</v>
      </c>
      <c r="B31" s="3" t="s">
        <v>5</v>
      </c>
      <c r="C31" s="91" t="s">
        <v>60</v>
      </c>
      <c r="D31" s="42">
        <v>286.26839000000001</v>
      </c>
      <c r="H31" s="16" t="e">
        <f>Table41113141516181926[[#This Row],[IIIR/2019]]/Table41113141516181926[[#This Row],[IVR/2019]]-1</f>
        <v>#VALUE!</v>
      </c>
      <c r="I31" s="18" t="e">
        <f>Table41113141516181926[[#This Row],[IIIR/2019]]-Table41113141516181926[[#This Row],[IVR/2019]]</f>
        <v>#VALUE!</v>
      </c>
      <c r="K31" s="84" t="e">
        <f>L31/Table41113141516181926[[#This Row],[IIIR/2019]]</f>
        <v>#VALUE!</v>
      </c>
      <c r="L31" s="15" t="e">
        <f>Table41113141516181926[[#This Row],[IVR/2019]]-Table41113141516181926[[#This Row],[IIIR/2019]]</f>
        <v>#VALUE!</v>
      </c>
    </row>
    <row r="33" spans="2:2" x14ac:dyDescent="0.25">
      <c r="B33" s="14" t="s">
        <v>58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0" zoomScaleNormal="70" workbookViewId="0">
      <selection activeCell="D31" sqref="D31"/>
    </sheetView>
  </sheetViews>
  <sheetFormatPr defaultRowHeight="15" x14ac:dyDescent="0.25"/>
  <cols>
    <col min="2" max="2" width="31.140625" customWidth="1"/>
    <col min="3" max="3" width="25.28515625" customWidth="1"/>
    <col min="4" max="4" width="23.28515625" customWidth="1"/>
  </cols>
  <sheetData>
    <row r="1" spans="1:4" ht="45" x14ac:dyDescent="0.25">
      <c r="A1" s="7" t="s">
        <v>0</v>
      </c>
      <c r="B1" s="7" t="s">
        <v>27</v>
      </c>
      <c r="C1" s="26" t="s">
        <v>62</v>
      </c>
      <c r="D1" s="26" t="s">
        <v>63</v>
      </c>
    </row>
    <row r="2" spans="1:4" x14ac:dyDescent="0.25">
      <c r="A2" s="4">
        <v>24</v>
      </c>
      <c r="B2" s="6" t="s">
        <v>10</v>
      </c>
      <c r="C2" s="84">
        <v>1.2816920650147787</v>
      </c>
      <c r="D2" s="15">
        <v>6.7112995899999994</v>
      </c>
    </row>
    <row r="3" spans="1:4" x14ac:dyDescent="0.25">
      <c r="A3" s="4">
        <v>4</v>
      </c>
      <c r="B3" s="6" t="s">
        <v>15</v>
      </c>
      <c r="C3" s="84">
        <v>0.28649156651104207</v>
      </c>
      <c r="D3" s="15">
        <v>74.539879999999982</v>
      </c>
    </row>
    <row r="4" spans="1:4" x14ac:dyDescent="0.25">
      <c r="A4" s="4">
        <v>2</v>
      </c>
      <c r="B4" s="6" t="s">
        <v>16</v>
      </c>
      <c r="C4" s="84">
        <v>0.21234409782885005</v>
      </c>
      <c r="D4" s="15">
        <v>16.738719999999986</v>
      </c>
    </row>
    <row r="5" spans="1:4" x14ac:dyDescent="0.25">
      <c r="A5" s="4">
        <v>22</v>
      </c>
      <c r="B5" s="6" t="s">
        <v>23</v>
      </c>
      <c r="C5" s="84">
        <v>0.20787180945710912</v>
      </c>
      <c r="D5" s="15">
        <v>295.13604999999984</v>
      </c>
    </row>
    <row r="6" spans="1:4" x14ac:dyDescent="0.25">
      <c r="A6" s="4">
        <v>18</v>
      </c>
      <c r="B6" s="6" t="s">
        <v>47</v>
      </c>
      <c r="C6" s="84">
        <v>0.18619878267529288</v>
      </c>
      <c r="D6" s="15">
        <v>73.909000000000049</v>
      </c>
    </row>
    <row r="7" spans="1:4" x14ac:dyDescent="0.25">
      <c r="A7" s="4">
        <v>28</v>
      </c>
      <c r="B7" s="6" t="s">
        <v>20</v>
      </c>
      <c r="C7" s="84">
        <v>0.15896874270757846</v>
      </c>
      <c r="D7" s="15">
        <v>68.701449999999966</v>
      </c>
    </row>
    <row r="8" spans="1:4" x14ac:dyDescent="0.25">
      <c r="A8" s="4">
        <v>14</v>
      </c>
      <c r="B8" s="6" t="s">
        <v>17</v>
      </c>
      <c r="C8" s="84">
        <v>0.15821326583592935</v>
      </c>
      <c r="D8" s="15">
        <v>19.501999999999995</v>
      </c>
    </row>
    <row r="9" spans="1:4" x14ac:dyDescent="0.25">
      <c r="A9" s="4">
        <v>3</v>
      </c>
      <c r="B9" s="6" t="s">
        <v>8</v>
      </c>
      <c r="C9" s="84">
        <v>0.14786260841153667</v>
      </c>
      <c r="D9" s="15">
        <v>6.9330500000000015</v>
      </c>
    </row>
    <row r="10" spans="1:4" x14ac:dyDescent="0.25">
      <c r="A10" s="4">
        <v>26</v>
      </c>
      <c r="B10" s="6" t="s">
        <v>37</v>
      </c>
      <c r="C10" s="84">
        <v>0.12751140202333691</v>
      </c>
      <c r="D10" s="15">
        <v>20.72084000000001</v>
      </c>
    </row>
    <row r="11" spans="1:4" x14ac:dyDescent="0.25">
      <c r="A11" s="4">
        <v>8</v>
      </c>
      <c r="B11" s="6" t="s">
        <v>59</v>
      </c>
      <c r="C11" s="84">
        <v>0.11940649623370425</v>
      </c>
      <c r="D11" s="15">
        <v>33.520440000000008</v>
      </c>
    </row>
    <row r="12" spans="1:4" x14ac:dyDescent="0.25">
      <c r="A12" s="4">
        <v>9</v>
      </c>
      <c r="B12" s="6" t="s">
        <v>9</v>
      </c>
      <c r="C12" s="84">
        <v>0.1153920149896694</v>
      </c>
      <c r="D12" s="15">
        <v>13.794999999999987</v>
      </c>
    </row>
    <row r="13" spans="1:4" x14ac:dyDescent="0.25">
      <c r="A13" s="4">
        <v>23</v>
      </c>
      <c r="B13" s="6" t="s">
        <v>19</v>
      </c>
      <c r="C13" s="84">
        <v>8.2711934422308842E-2</v>
      </c>
      <c r="D13" s="15">
        <v>273.90999999999985</v>
      </c>
    </row>
    <row r="14" spans="1:4" x14ac:dyDescent="0.25">
      <c r="A14" s="4">
        <v>25</v>
      </c>
      <c r="B14" s="6" t="s">
        <v>38</v>
      </c>
      <c r="C14" s="84">
        <v>7.9522238076750462E-2</v>
      </c>
      <c r="D14" s="15">
        <v>6.3086899999999986</v>
      </c>
    </row>
    <row r="15" spans="1:4" x14ac:dyDescent="0.25">
      <c r="A15" s="4">
        <v>20</v>
      </c>
      <c r="B15" s="6" t="s">
        <v>4</v>
      </c>
      <c r="C15" s="84">
        <v>7.2007956895376285E-2</v>
      </c>
      <c r="D15" s="15">
        <v>11.765406000000013</v>
      </c>
    </row>
    <row r="16" spans="1:4" x14ac:dyDescent="0.25">
      <c r="A16" s="4">
        <v>11</v>
      </c>
      <c r="B16" s="6" t="s">
        <v>24</v>
      </c>
      <c r="C16" s="84">
        <v>6.8594586852833622E-2</v>
      </c>
      <c r="D16" s="15">
        <v>20.594289999999944</v>
      </c>
    </row>
    <row r="17" spans="1:4" x14ac:dyDescent="0.25">
      <c r="A17" s="4">
        <v>7</v>
      </c>
      <c r="B17" s="6" t="s">
        <v>11</v>
      </c>
      <c r="C17" s="84">
        <v>6.6414510649135505E-2</v>
      </c>
      <c r="D17" s="15">
        <v>68.495260000000144</v>
      </c>
    </row>
    <row r="18" spans="1:4" x14ac:dyDescent="0.25">
      <c r="A18" s="4">
        <v>15</v>
      </c>
      <c r="B18" s="6" t="s">
        <v>7</v>
      </c>
      <c r="C18" s="84">
        <v>6.6079900584539844E-2</v>
      </c>
      <c r="D18" s="15">
        <v>44.326469999999972</v>
      </c>
    </row>
    <row r="19" spans="1:4" x14ac:dyDescent="0.25">
      <c r="A19" s="4">
        <v>13</v>
      </c>
      <c r="B19" s="6" t="s">
        <v>22</v>
      </c>
      <c r="C19" s="84">
        <v>4.0627080433335343E-2</v>
      </c>
      <c r="D19" s="15">
        <v>21.480999999999995</v>
      </c>
    </row>
    <row r="20" spans="1:4" x14ac:dyDescent="0.25">
      <c r="A20" s="4">
        <v>21</v>
      </c>
      <c r="B20" s="6" t="s">
        <v>26</v>
      </c>
      <c r="C20" s="84">
        <v>3.184484328498572E-2</v>
      </c>
      <c r="D20" s="15">
        <v>173.9109899999994</v>
      </c>
    </row>
    <row r="21" spans="1:4" x14ac:dyDescent="0.25">
      <c r="A21" s="4">
        <v>10</v>
      </c>
      <c r="B21" s="6" t="s">
        <v>1</v>
      </c>
      <c r="C21" s="84">
        <v>2.2029864870506812E-2</v>
      </c>
      <c r="D21" s="15">
        <v>14.247000000000071</v>
      </c>
    </row>
    <row r="22" spans="1:4" x14ac:dyDescent="0.25">
      <c r="A22" s="4">
        <v>5</v>
      </c>
      <c r="B22" s="6" t="s">
        <v>25</v>
      </c>
      <c r="C22" s="84">
        <v>1.4562358097265101E-2</v>
      </c>
      <c r="D22" s="15">
        <v>1.1707899999999967</v>
      </c>
    </row>
    <row r="23" spans="1:4" x14ac:dyDescent="0.25">
      <c r="A23" s="4">
        <v>12</v>
      </c>
      <c r="B23" s="6" t="s">
        <v>14</v>
      </c>
      <c r="C23" s="84">
        <v>1.3288943958100735E-2</v>
      </c>
      <c r="D23" s="15">
        <v>42.439000000000306</v>
      </c>
    </row>
    <row r="24" spans="1:4" x14ac:dyDescent="0.25">
      <c r="A24" s="4">
        <v>1</v>
      </c>
      <c r="B24" s="6" t="s">
        <v>2</v>
      </c>
      <c r="C24" s="84">
        <v>-8.4437609187352457E-3</v>
      </c>
      <c r="D24" s="15">
        <v>-3.2310600000000136</v>
      </c>
    </row>
    <row r="25" spans="1:4" x14ac:dyDescent="0.25">
      <c r="A25" s="4">
        <v>19</v>
      </c>
      <c r="B25" s="6" t="s">
        <v>3</v>
      </c>
      <c r="C25" s="84">
        <v>-1.750267505093937E-2</v>
      </c>
      <c r="D25" s="15">
        <v>-3.7083700000000022</v>
      </c>
    </row>
    <row r="26" spans="1:4" x14ac:dyDescent="0.25">
      <c r="A26" s="4">
        <v>29</v>
      </c>
      <c r="B26" s="6" t="s">
        <v>21</v>
      </c>
      <c r="C26" s="84">
        <v>-2.6011538161690301E-2</v>
      </c>
      <c r="D26" s="15">
        <v>-6.6730000000000302</v>
      </c>
    </row>
    <row r="27" spans="1:4" x14ac:dyDescent="0.25">
      <c r="A27" s="4">
        <v>16</v>
      </c>
      <c r="B27" s="6" t="s">
        <v>6</v>
      </c>
      <c r="C27" s="84">
        <v>-3.8941515760519047E-2</v>
      </c>
      <c r="D27" s="15">
        <v>-7.3050000000000068</v>
      </c>
    </row>
    <row r="28" spans="1:4" x14ac:dyDescent="0.25">
      <c r="A28" s="4">
        <v>27</v>
      </c>
      <c r="B28" s="6" t="s">
        <v>12</v>
      </c>
      <c r="C28" s="84">
        <v>-6.8132557676550506E-2</v>
      </c>
      <c r="D28" s="15">
        <v>-4.3111576000000014</v>
      </c>
    </row>
    <row r="29" spans="1:4" x14ac:dyDescent="0.25">
      <c r="A29" s="4">
        <v>6</v>
      </c>
      <c r="B29" s="6" t="s">
        <v>13</v>
      </c>
      <c r="C29" s="84">
        <v>-0.22922077060226254</v>
      </c>
      <c r="D29" s="15">
        <v>-51.811000000000007</v>
      </c>
    </row>
    <row r="30" spans="1:4" x14ac:dyDescent="0.25">
      <c r="A30" s="4">
        <v>30</v>
      </c>
      <c r="B30" s="6" t="s">
        <v>18</v>
      </c>
      <c r="C30" s="84">
        <v>-0.27951849884935387</v>
      </c>
      <c r="D30" s="15">
        <v>-0.15789999999999998</v>
      </c>
    </row>
    <row r="31" spans="1:4" x14ac:dyDescent="0.25">
      <c r="A31" s="4">
        <v>17</v>
      </c>
      <c r="B31" s="6" t="s">
        <v>5</v>
      </c>
      <c r="C31" s="85" t="s">
        <v>60</v>
      </c>
      <c r="D31" s="86" t="s">
        <v>60</v>
      </c>
    </row>
    <row r="34" spans="2:2" x14ac:dyDescent="0.25">
      <c r="B34" s="14" t="s">
        <v>58</v>
      </c>
    </row>
  </sheetData>
  <conditionalFormatting sqref="C2:D19 C21:D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{D8BB5375-C954-4182-A64C-5D84CA54E079}</x14:id>
        </ext>
      </extLst>
    </cfRule>
  </conditionalFormatting>
  <conditionalFormatting sqref="C2:C19 C21:C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{A70E7C00-C00C-4E50-8D8C-1D73BEBE7A46}</x14:id>
        </ext>
      </extLst>
    </cfRule>
  </conditionalFormatting>
  <conditionalFormatting sqref="D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{0FD2D8ED-520F-457E-BF21-3E327E3CC0C9}</x14:id>
        </ext>
      </extLst>
    </cfRule>
  </conditionalFormatting>
  <conditionalFormatting sqref="C2:C19 C21:C3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{B3D10201-4310-40B1-B7E7-DC785631898F}</x14:id>
        </ext>
      </extLst>
    </cfRule>
  </conditionalFormatting>
  <conditionalFormatting sqref="D2:D3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{C9533ECE-D7E4-43CB-9477-25998490CD78}</x14:id>
        </ext>
      </extLst>
    </cfRule>
  </conditionalFormatting>
  <conditionalFormatting sqref="C2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{A56C191B-9041-48D4-8FDF-917C71630096}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{5ACAC17D-6E3E-463B-80B6-22906EC63F32}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{D34BFF64-A44A-4E51-8461-6B8B33565763}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{B1160E4E-C75E-41DD-9BE8-CE29311BB070}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B5375-C954-4182-A64C-5D84CA54E0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C21:D30</xm:sqref>
        </x14:conditionalFormatting>
        <x14:conditionalFormatting xmlns:xm="http://schemas.microsoft.com/office/excel/2006/main">
          <x14:cfRule type="dataBar" id="{A70E7C00-C00C-4E50-8D8C-1D73BEBE7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0FD2D8ED-520F-457E-BF21-3E327E3C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B3D10201-4310-40B1-B7E7-DC7856318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C9533ECE-D7E4-43CB-9477-25998490CD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A56C191B-9041-48D4-8FDF-917C71630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C2:C30</xm:sqref>
        </x14:conditionalFormatting>
        <x14:conditionalFormatting xmlns:xm="http://schemas.microsoft.com/office/excel/2006/main">
          <x14:cfRule type="dataBar" id="{5ACAC17D-6E3E-463B-80B6-22906EC6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D34BFF64-A44A-4E51-8461-6B8B335657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B1160E4E-C75E-41DD-9BE8-CE29311BB0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H1" sqref="H1:K1048576"/>
    </sheetView>
  </sheetViews>
  <sheetFormatPr defaultRowHeight="15" x14ac:dyDescent="0.25"/>
  <cols>
    <col min="1" max="1" width="9.140625" style="1"/>
    <col min="2" max="2" width="40.140625" style="1" customWidth="1"/>
    <col min="3" max="3" width="20.7109375" style="1" customWidth="1"/>
    <col min="4" max="4" width="21.42578125" style="1" customWidth="1"/>
    <col min="5" max="5" width="21" style="1" customWidth="1"/>
    <col min="6" max="7" width="21" style="14" customWidth="1"/>
    <col min="8" max="8" width="9.5703125" style="1" hidden="1" customWidth="1"/>
    <col min="9" max="9" width="9.140625" style="1" hidden="1" customWidth="1"/>
    <col min="10" max="10" width="8.28515625" style="16" hidden="1" customWidth="1"/>
    <col min="11" max="11" width="5.7109375" style="1" hidden="1" customWidth="1"/>
    <col min="12" max="12" width="9.140625" customWidth="1"/>
    <col min="13" max="16384" width="9.140625" style="1"/>
  </cols>
  <sheetData>
    <row r="1" spans="1:11" x14ac:dyDescent="0.25">
      <c r="A1" s="1" t="s">
        <v>0</v>
      </c>
      <c r="B1" s="1" t="s">
        <v>27</v>
      </c>
      <c r="C1" s="14" t="s">
        <v>61</v>
      </c>
      <c r="D1" s="14" t="s">
        <v>57</v>
      </c>
    </row>
    <row r="2" spans="1:11" x14ac:dyDescent="0.25">
      <c r="A2" s="4">
        <v>1</v>
      </c>
      <c r="B2" s="3" t="s">
        <v>26</v>
      </c>
      <c r="C2" s="30">
        <v>1339.62015</v>
      </c>
      <c r="D2" s="92">
        <v>1491.3409999999994</v>
      </c>
      <c r="H2" s="84">
        <f>I2/Table41113141516181924[[#This Row],[IIIR/2019]]</f>
        <v>-0.10173451276401542</v>
      </c>
      <c r="I2" s="15">
        <f>Table41113141516181924[[#This Row],[IVR/2019]]-Table41113141516181924[[#This Row],[IIIR/2019]]</f>
        <v>-151.72084999999947</v>
      </c>
      <c r="J2" s="16">
        <f>Table41113141516181924[[#This Row],[IIIR/2019]]/Table41113141516181924[[#This Row],[IVR/2019]]-1</f>
        <v>0.11325661979629031</v>
      </c>
      <c r="K2" s="15">
        <f>Table41113141516181924[[#This Row],[IIIR/2019]]-Table41113141516181924[[#This Row],[IVR/2019]]</f>
        <v>151.72084999999947</v>
      </c>
    </row>
    <row r="3" spans="1:11" x14ac:dyDescent="0.25">
      <c r="A3" s="4">
        <v>2</v>
      </c>
      <c r="B3" s="3" t="s">
        <v>19</v>
      </c>
      <c r="C3" s="31">
        <v>475.76799999999997</v>
      </c>
      <c r="D3" s="38">
        <v>469.10899999999998</v>
      </c>
      <c r="H3" s="84">
        <f>I3/Table41113141516181924[[#This Row],[IIIR/2019]]</f>
        <v>1.4194995193014827E-2</v>
      </c>
      <c r="I3" s="15">
        <f>Table41113141516181924[[#This Row],[IVR/2019]]-Table41113141516181924[[#This Row],[IIIR/2019]]</f>
        <v>6.6589999999999918</v>
      </c>
      <c r="J3" s="16">
        <f>Table41113141516181924[[#This Row],[IIIR/2019]]/Table41113141516181924[[#This Row],[IVR/2019]]-1</f>
        <v>-1.3996317532915192E-2</v>
      </c>
      <c r="K3" s="15">
        <f>Table41113141516181924[[#This Row],[IIIR/2019]]-Table41113141516181924[[#This Row],[IVR/2019]]</f>
        <v>-6.6589999999999918</v>
      </c>
    </row>
    <row r="4" spans="1:11" x14ac:dyDescent="0.25">
      <c r="A4" s="4">
        <v>4</v>
      </c>
      <c r="B4" s="3" t="s">
        <v>14</v>
      </c>
      <c r="C4" s="31">
        <v>425.05399999999997</v>
      </c>
      <c r="D4" s="38">
        <v>392.06299999999999</v>
      </c>
      <c r="H4" s="84">
        <f>I4/Table41113141516181924[[#This Row],[IIIR/2019]]</f>
        <v>8.4147190630077279E-2</v>
      </c>
      <c r="I4" s="15">
        <f>Table41113141516181924[[#This Row],[IVR/2019]]-Table41113141516181924[[#This Row],[IIIR/2019]]</f>
        <v>32.990999999999985</v>
      </c>
      <c r="J4" s="16">
        <f>Table41113141516181924[[#This Row],[IIIR/2019]]/Table41113141516181924[[#This Row],[IVR/2019]]-1</f>
        <v>-7.7616020552682685E-2</v>
      </c>
      <c r="K4" s="15">
        <f>Table41113141516181924[[#This Row],[IIIR/2019]]-Table41113141516181924[[#This Row],[IVR/2019]]</f>
        <v>-32.990999999999985</v>
      </c>
    </row>
    <row r="5" spans="1:11" x14ac:dyDescent="0.25">
      <c r="A5" s="4">
        <v>3</v>
      </c>
      <c r="B5" s="3" t="s">
        <v>23</v>
      </c>
      <c r="C5" s="31">
        <v>419.72958</v>
      </c>
      <c r="D5" s="36">
        <v>408.38673999999997</v>
      </c>
      <c r="H5" s="84">
        <f>I5/Table41113141516181924[[#This Row],[IIIR/2019]]</f>
        <v>2.7774750962776179E-2</v>
      </c>
      <c r="I5" s="15">
        <f>Table41113141516181924[[#This Row],[IVR/2019]]-Table41113141516181924[[#This Row],[IIIR/2019]]</f>
        <v>11.342840000000024</v>
      </c>
      <c r="J5" s="16">
        <f>Table41113141516181924[[#This Row],[IIIR/2019]]/Table41113141516181924[[#This Row],[IVR/2019]]-1</f>
        <v>-2.7024161604240593E-2</v>
      </c>
      <c r="K5" s="15">
        <f>Table41113141516181924[[#This Row],[IIIR/2019]]-Table41113141516181924[[#This Row],[IVR/2019]]</f>
        <v>-11.342840000000024</v>
      </c>
    </row>
    <row r="6" spans="1:11" x14ac:dyDescent="0.25">
      <c r="A6" s="4">
        <v>8</v>
      </c>
      <c r="B6" s="3" t="s">
        <v>22</v>
      </c>
      <c r="C6" s="32">
        <v>134.596</v>
      </c>
      <c r="D6" s="38">
        <v>122.83199999999999</v>
      </c>
      <c r="H6" s="84"/>
      <c r="K6" s="15"/>
    </row>
    <row r="7" spans="1:11" x14ac:dyDescent="0.25">
      <c r="A7" s="4">
        <v>6</v>
      </c>
      <c r="B7" s="3" t="s">
        <v>47</v>
      </c>
      <c r="C7" s="31">
        <v>127.967</v>
      </c>
      <c r="D7" s="38">
        <v>130.43</v>
      </c>
      <c r="H7" s="84">
        <f>I7/Table41113141516181924[[#This Row],[IIIR/2019]]</f>
        <v>-1.8883692402054803E-2</v>
      </c>
      <c r="I7" s="15">
        <f>Table41113141516181924[[#This Row],[IVR/2019]]-Table41113141516181924[[#This Row],[IIIR/2019]]</f>
        <v>-2.4630000000000081</v>
      </c>
      <c r="J7" s="16">
        <f>Table41113141516181924[[#This Row],[IIIR/2019]]/Table41113141516181924[[#This Row],[IVR/2019]]-1</f>
        <v>1.9247149655770679E-2</v>
      </c>
      <c r="K7" s="15">
        <f>Table41113141516181924[[#This Row],[IIIR/2019]]-Table41113141516181924[[#This Row],[IVR/2019]]</f>
        <v>2.4630000000000081</v>
      </c>
    </row>
    <row r="8" spans="1:11" x14ac:dyDescent="0.25">
      <c r="A8" s="4">
        <v>7</v>
      </c>
      <c r="B8" s="3" t="s">
        <v>13</v>
      </c>
      <c r="C8" s="31">
        <v>114.38800000000001</v>
      </c>
      <c r="D8" s="38">
        <v>120.54300000000001</v>
      </c>
      <c r="H8" s="84">
        <f>I8/Table41113141516181924[[#This Row],[IIIR/2019]]</f>
        <v>-5.1060617373053604E-2</v>
      </c>
      <c r="I8" s="15">
        <f>Table41113141516181924[[#This Row],[IVR/2019]]-Table41113141516181924[[#This Row],[IIIR/2019]]</f>
        <v>-6.1550000000000011</v>
      </c>
      <c r="J8" s="16">
        <f>Table41113141516181924[[#This Row],[IIIR/2019]]/Table41113141516181924[[#This Row],[IVR/2019]]-1</f>
        <v>5.3808091757876708E-2</v>
      </c>
      <c r="K8" s="15">
        <f>Table41113141516181924[[#This Row],[IIIR/2019]]-Table41113141516181924[[#This Row],[IVR/2019]]</f>
        <v>6.1550000000000011</v>
      </c>
    </row>
    <row r="9" spans="1:11" x14ac:dyDescent="0.25">
      <c r="A9" s="4">
        <v>11</v>
      </c>
      <c r="B9" s="3" t="s">
        <v>20</v>
      </c>
      <c r="C9" s="31">
        <v>101.361</v>
      </c>
      <c r="D9" s="38">
        <v>97.459519999999998</v>
      </c>
      <c r="H9" s="84">
        <f>I9/Table41113141516181924[[#This Row],[IIIR/2019]]</f>
        <v>4.0031799869320171E-2</v>
      </c>
      <c r="I9" s="15">
        <f>Table41113141516181924[[#This Row],[IVR/2019]]-Table41113141516181924[[#This Row],[IIIR/2019]]</f>
        <v>3.9014800000000065</v>
      </c>
      <c r="J9" s="16">
        <f>Table41113141516181924[[#This Row],[IIIR/2019]]/Table41113141516181924[[#This Row],[IVR/2019]]-1</f>
        <v>-3.8490938329337809E-2</v>
      </c>
      <c r="K9" s="15">
        <f>Table41113141516181924[[#This Row],[IIIR/2019]]-Table41113141516181924[[#This Row],[IVR/2019]]</f>
        <v>-3.9014800000000065</v>
      </c>
    </row>
    <row r="10" spans="1:11" x14ac:dyDescent="0.25">
      <c r="A10" s="4">
        <v>9</v>
      </c>
      <c r="B10" s="3" t="s">
        <v>7</v>
      </c>
      <c r="C10" s="31">
        <v>99.652339999999995</v>
      </c>
      <c r="D10" s="36">
        <v>98.684539999999998</v>
      </c>
      <c r="H10" s="84">
        <f>I10/Table41113141516181924[[#This Row],[IIIR/2019]]</f>
        <v>9.8070072576717376E-3</v>
      </c>
      <c r="I10" s="15">
        <f>Table41113141516181924[[#This Row],[IVR/2019]]-Table41113141516181924[[#This Row],[IIIR/2019]]</f>
        <v>0.96779999999999688</v>
      </c>
      <c r="J10" s="16">
        <f>Table41113141516181924[[#This Row],[IIIR/2019]]/Table41113141516181924[[#This Row],[IVR/2019]]-1</f>
        <v>-9.7117639184388649E-3</v>
      </c>
      <c r="K10" s="15">
        <f>Table41113141516181924[[#This Row],[IIIR/2019]]-Table41113141516181924[[#This Row],[IVR/2019]]</f>
        <v>-0.96779999999999688</v>
      </c>
    </row>
    <row r="11" spans="1:11" x14ac:dyDescent="0.25">
      <c r="A11" s="4">
        <v>10</v>
      </c>
      <c r="B11" s="3" t="s">
        <v>1</v>
      </c>
      <c r="C11" s="31">
        <v>94.340999999999994</v>
      </c>
      <c r="D11" s="38">
        <v>93.093000000000004</v>
      </c>
      <c r="H11" s="84">
        <f>I11/Table41113141516181924[[#This Row],[IIIR/2019]]</f>
        <v>1.3405948889819755E-2</v>
      </c>
      <c r="I11" s="15">
        <f>Table41113141516181924[[#This Row],[IVR/2019]]-Table41113141516181924[[#This Row],[IIIR/2019]]</f>
        <v>1.2479999999999905</v>
      </c>
      <c r="J11" s="16">
        <f>Table41113141516181924[[#This Row],[IIIR/2019]]/Table41113141516181924[[#This Row],[IVR/2019]]-1</f>
        <v>-1.3228606862339731E-2</v>
      </c>
      <c r="K11" s="15">
        <f>Table41113141516181924[[#This Row],[IIIR/2019]]-Table41113141516181924[[#This Row],[IVR/2019]]</f>
        <v>-1.2479999999999905</v>
      </c>
    </row>
    <row r="12" spans="1:11" x14ac:dyDescent="0.25">
      <c r="A12" s="4">
        <v>17</v>
      </c>
      <c r="B12" s="3" t="s">
        <v>15</v>
      </c>
      <c r="C12" s="31">
        <v>87.035481399999995</v>
      </c>
      <c r="D12" s="38">
        <v>85.173940200000004</v>
      </c>
      <c r="H12" s="84">
        <f>I12/Table41113141516181924[[#This Row],[IIIR/2019]]</f>
        <v>2.1855760055585531E-2</v>
      </c>
      <c r="I12" s="15">
        <f>Table41113141516181924[[#This Row],[IVR/2019]]-Table41113141516181924[[#This Row],[IIIR/2019]]</f>
        <v>1.8615411999999907</v>
      </c>
      <c r="J12" s="16">
        <f>Table41113141516181924[[#This Row],[IIIR/2019]]/Table41113141516181924[[#This Row],[IVR/2019]]-1</f>
        <v>-2.1388302449258267E-2</v>
      </c>
      <c r="K12" s="15">
        <f>Table41113141516181924[[#This Row],[IIIR/2019]]-Table41113141516181924[[#This Row],[IVR/2019]]</f>
        <v>-1.8615411999999907</v>
      </c>
    </row>
    <row r="13" spans="1:11" x14ac:dyDescent="0.25">
      <c r="A13" s="4">
        <v>13</v>
      </c>
      <c r="B13" s="3" t="s">
        <v>16</v>
      </c>
      <c r="C13" s="31">
        <v>83.505189999999999</v>
      </c>
      <c r="D13" s="36">
        <v>83.057779999999994</v>
      </c>
      <c r="H13" s="84">
        <f>I13/Table41113141516181924[[#This Row],[IIIR/2019]]</f>
        <v>5.386731983445801E-3</v>
      </c>
      <c r="I13" s="15">
        <f>Table41113141516181924[[#This Row],[IVR/2019]]-Table41113141516181924[[#This Row],[IIIR/2019]]</f>
        <v>0.44741000000000497</v>
      </c>
      <c r="J13" s="16">
        <f>Table41113141516181924[[#This Row],[IIIR/2019]]/Table41113141516181924[[#This Row],[IVR/2019]]-1</f>
        <v>-5.3578705706796015E-3</v>
      </c>
      <c r="K13" s="15">
        <f>Table41113141516181924[[#This Row],[IIIR/2019]]-Table41113141516181924[[#This Row],[IVR/2019]]</f>
        <v>-0.44741000000000497</v>
      </c>
    </row>
    <row r="14" spans="1:11" x14ac:dyDescent="0.25">
      <c r="A14" s="4">
        <v>12</v>
      </c>
      <c r="B14" s="3" t="s">
        <v>24</v>
      </c>
      <c r="C14" s="31">
        <v>81.261629999999997</v>
      </c>
      <c r="D14" s="38">
        <v>80.741</v>
      </c>
      <c r="H14" s="84">
        <f>I14/Table41113141516181924[[#This Row],[IIIR/2019]]</f>
        <v>6.4481490197049462E-3</v>
      </c>
      <c r="I14" s="15">
        <f>Table41113141516181924[[#This Row],[IVR/2019]]-Table41113141516181924[[#This Row],[IIIR/2019]]</f>
        <v>0.52062999999999704</v>
      </c>
      <c r="J14" s="16">
        <f>Table41113141516181924[[#This Row],[IIIR/2019]]/Table41113141516181924[[#This Row],[IVR/2019]]-1</f>
        <v>-6.4068367813936433E-3</v>
      </c>
      <c r="K14" s="15">
        <f>Table41113141516181924[[#This Row],[IIIR/2019]]-Table41113141516181924[[#This Row],[IVR/2019]]</f>
        <v>-0.52062999999999704</v>
      </c>
    </row>
    <row r="15" spans="1:11" x14ac:dyDescent="0.25">
      <c r="A15" s="4">
        <v>14</v>
      </c>
      <c r="B15" s="3" t="s">
        <v>2</v>
      </c>
      <c r="C15" s="53">
        <v>80.459029999999998</v>
      </c>
      <c r="D15" s="36">
        <v>78.443569999999994</v>
      </c>
      <c r="H15" s="84">
        <f>I15/Table41113141516181924[[#This Row],[IIIR/2019]]</f>
        <v>2.5693119270323937E-2</v>
      </c>
      <c r="I15" s="15">
        <f>Table41113141516181924[[#This Row],[IVR/2019]]-Table41113141516181924[[#This Row],[IIIR/2019]]</f>
        <v>2.0154600000000045</v>
      </c>
      <c r="J15" s="16">
        <f>Table41113141516181924[[#This Row],[IIIR/2019]]/Table41113141516181924[[#This Row],[IVR/2019]]-1</f>
        <v>-2.5049518991218322E-2</v>
      </c>
      <c r="K15" s="15">
        <f>Table41113141516181924[[#This Row],[IIIR/2019]]-Table41113141516181924[[#This Row],[IVR/2019]]</f>
        <v>-2.0154600000000045</v>
      </c>
    </row>
    <row r="16" spans="1:11" x14ac:dyDescent="0.25">
      <c r="A16" s="4">
        <v>16</v>
      </c>
      <c r="B16" s="3" t="s">
        <v>11</v>
      </c>
      <c r="C16" s="31">
        <v>77.874340000000004</v>
      </c>
      <c r="D16" s="38">
        <v>73.350279999999998</v>
      </c>
      <c r="H16" s="84">
        <f>I16/Table41113141516181924[[#This Row],[IIIR/2019]]</f>
        <v>6.1677474169151175E-2</v>
      </c>
      <c r="I16" s="15">
        <f>Table41113141516181924[[#This Row],[IVR/2019]]-Table41113141516181924[[#This Row],[IIIR/2019]]</f>
        <v>4.5240600000000057</v>
      </c>
      <c r="J16" s="16">
        <f>Table41113141516181924[[#This Row],[IIIR/2019]]/Table41113141516181924[[#This Row],[IVR/2019]]-1</f>
        <v>-5.8094360735513217E-2</v>
      </c>
      <c r="K16" s="15">
        <f>Table41113141516181924[[#This Row],[IIIR/2019]]-Table41113141516181924[[#This Row],[IVR/2019]]</f>
        <v>-4.5240600000000057</v>
      </c>
    </row>
    <row r="17" spans="1:11" x14ac:dyDescent="0.25">
      <c r="A17" s="4">
        <v>19</v>
      </c>
      <c r="B17" s="3" t="s">
        <v>21</v>
      </c>
      <c r="C17" s="31">
        <v>74.781000000000006</v>
      </c>
      <c r="D17" s="38">
        <v>74.64</v>
      </c>
      <c r="H17" s="84">
        <f>I17/Table41113141516181924[[#This Row],[IIIR/2019]]</f>
        <v>1.8890675241158273E-3</v>
      </c>
      <c r="I17" s="15">
        <f>Table41113141516181924[[#This Row],[IVR/2019]]-Table41113141516181924[[#This Row],[IIIR/2019]]</f>
        <v>0.14100000000000534</v>
      </c>
      <c r="J17" s="16">
        <f>Table41113141516181924[[#This Row],[IIIR/2019]]/Table41113141516181924[[#This Row],[IVR/2019]]-1</f>
        <v>-1.8855056765756384E-3</v>
      </c>
      <c r="K17" s="15">
        <f>Table41113141516181924[[#This Row],[IIIR/2019]]-Table41113141516181924[[#This Row],[IVR/2019]]</f>
        <v>-0.14100000000000534</v>
      </c>
    </row>
    <row r="18" spans="1:11" x14ac:dyDescent="0.25">
      <c r="A18" s="4">
        <v>18</v>
      </c>
      <c r="B18" s="3" t="s">
        <v>38</v>
      </c>
      <c r="C18" s="31">
        <v>71.195520000000002</v>
      </c>
      <c r="D18" s="36">
        <v>70.868409999999997</v>
      </c>
      <c r="H18" s="84">
        <f>I18/Table41113141516181924[[#This Row],[IIIR/2019]]</f>
        <v>4.615737816045325E-3</v>
      </c>
      <c r="I18" s="15">
        <f>Table41113141516181924[[#This Row],[IVR/2019]]-Table41113141516181924[[#This Row],[IIIR/2019]]</f>
        <v>0.32711000000000467</v>
      </c>
      <c r="J18" s="16">
        <f>Table41113141516181924[[#This Row],[IIIR/2019]]/Table41113141516181924[[#This Row],[IVR/2019]]-1</f>
        <v>-4.5945306670982511E-3</v>
      </c>
      <c r="K18" s="15">
        <f>Table41113141516181924[[#This Row],[IIIR/2019]]-Table41113141516181924[[#This Row],[IVR/2019]]</f>
        <v>-0.32711000000000467</v>
      </c>
    </row>
    <row r="19" spans="1:11" x14ac:dyDescent="0.25">
      <c r="A19" s="4">
        <v>21</v>
      </c>
      <c r="B19" s="3" t="s">
        <v>8</v>
      </c>
      <c r="C19" s="31">
        <v>69.716970000000003</v>
      </c>
      <c r="D19" s="36">
        <v>70.099789999999999</v>
      </c>
      <c r="H19" s="84">
        <f>I19/Table41113141516181924[[#This Row],[IIIR/2019]]</f>
        <v>-5.4610719946521277E-3</v>
      </c>
      <c r="I19" s="15">
        <f>Table41113141516181924[[#This Row],[IVR/2019]]-Table41113141516181924[[#This Row],[IIIR/2019]]</f>
        <v>-0.38281999999999528</v>
      </c>
      <c r="J19" s="16">
        <f>Table41113141516181924[[#This Row],[IIIR/2019]]/Table41113141516181924[[#This Row],[IVR/2019]]-1</f>
        <v>5.4910590635248724E-3</v>
      </c>
      <c r="K19" s="15">
        <f>Table41113141516181924[[#This Row],[IIIR/2019]]-Table41113141516181924[[#This Row],[IVR/2019]]</f>
        <v>0.38281999999999528</v>
      </c>
    </row>
    <row r="20" spans="1:11" x14ac:dyDescent="0.25">
      <c r="A20" s="4">
        <v>20</v>
      </c>
      <c r="B20" s="3" t="s">
        <v>59</v>
      </c>
      <c r="C20" s="31">
        <v>67.191919999999996</v>
      </c>
      <c r="D20" s="36">
        <v>65.027000000000001</v>
      </c>
      <c r="H20" s="84">
        <f>I20/Table41113141516181924[[#This Row],[IIIR/2019]]</f>
        <v>3.3292632291202037E-2</v>
      </c>
      <c r="I20" s="15">
        <f>Table41113141516181924[[#This Row],[IVR/2019]]-Table41113141516181924[[#This Row],[IIIR/2019]]</f>
        <v>2.1649199999999951</v>
      </c>
      <c r="J20" s="16">
        <f>Table41113141516181924[[#This Row],[IIIR/2019]]/Table41113141516181924[[#This Row],[IVR/2019]]-1</f>
        <v>-3.22199454934462E-2</v>
      </c>
      <c r="K20" s="15">
        <f>Table41113141516181924[[#This Row],[IIIR/2019]]-Table41113141516181924[[#This Row],[IVR/2019]]</f>
        <v>-2.1649199999999951</v>
      </c>
    </row>
    <row r="21" spans="1:11" x14ac:dyDescent="0.25">
      <c r="A21" s="4">
        <v>23</v>
      </c>
      <c r="B21" s="3" t="s">
        <v>25</v>
      </c>
      <c r="C21" s="31">
        <v>64.376059999999995</v>
      </c>
      <c r="D21" s="36">
        <v>63.22728</v>
      </c>
      <c r="H21" s="84">
        <f>I21/Table41113141516181924[[#This Row],[IIIR/2019]]</f>
        <v>1.8169056141589437E-2</v>
      </c>
      <c r="I21" s="15">
        <f>Table41113141516181924[[#This Row],[IVR/2019]]-Table41113141516181924[[#This Row],[IIIR/2019]]</f>
        <v>1.148779999999995</v>
      </c>
      <c r="J21" s="16">
        <f>Table41113141516181924[[#This Row],[IIIR/2019]]/Table41113141516181924[[#This Row],[IVR/2019]]-1</f>
        <v>-1.7844832380235709E-2</v>
      </c>
      <c r="K21" s="15">
        <f>Table41113141516181924[[#This Row],[IIIR/2019]]-Table41113141516181924[[#This Row],[IVR/2019]]</f>
        <v>-1.148779999999995</v>
      </c>
    </row>
    <row r="22" spans="1:11" x14ac:dyDescent="0.25">
      <c r="A22" s="4">
        <v>15</v>
      </c>
      <c r="B22" s="3" t="s">
        <v>37</v>
      </c>
      <c r="C22" s="31">
        <v>64.007980000000003</v>
      </c>
      <c r="D22" s="36">
        <v>71.587450000000004</v>
      </c>
      <c r="H22" s="84">
        <f>I22/Table41113141516181924[[#This Row],[IIIR/2019]]</f>
        <v>-0.10587707761625816</v>
      </c>
      <c r="I22" s="15">
        <f>Table41113141516181924[[#This Row],[IVR/2019]]-Table41113141516181924[[#This Row],[IIIR/2019]]</f>
        <v>-7.5794700000000006</v>
      </c>
      <c r="J22" s="16">
        <f>Table41113141516181924[[#This Row],[IIIR/2019]]/Table41113141516181924[[#This Row],[IVR/2019]]-1</f>
        <v>0.11841445394777339</v>
      </c>
      <c r="K22" s="15">
        <f>Table41113141516181924[[#This Row],[IIIR/2019]]-Table41113141516181924[[#This Row],[IVR/2019]]</f>
        <v>7.5794700000000006</v>
      </c>
    </row>
    <row r="23" spans="1:11" x14ac:dyDescent="0.25">
      <c r="A23" s="4">
        <v>26</v>
      </c>
      <c r="B23" s="3" t="s">
        <v>9</v>
      </c>
      <c r="C23" s="31">
        <v>63.970999999999997</v>
      </c>
      <c r="D23" s="38">
        <v>59.6</v>
      </c>
      <c r="H23" s="84">
        <f>I23/Table41113141516181924[[#This Row],[IIIR/2019]]</f>
        <v>7.3338926174496555E-2</v>
      </c>
      <c r="I23" s="15">
        <f>Table41113141516181924[[#This Row],[IVR/2019]]-Table41113141516181924[[#This Row],[IIIR/2019]]</f>
        <v>4.3709999999999951</v>
      </c>
      <c r="J23" s="16">
        <f>Table41113141516181924[[#This Row],[IIIR/2019]]/Table41113141516181924[[#This Row],[IVR/2019]]-1</f>
        <v>-6.8327836050710355E-2</v>
      </c>
      <c r="K23" s="15">
        <f>Table41113141516181924[[#This Row],[IIIR/2019]]-Table41113141516181924[[#This Row],[IVR/2019]]</f>
        <v>-4.3709999999999951</v>
      </c>
    </row>
    <row r="24" spans="1:11" x14ac:dyDescent="0.25">
      <c r="A24" s="4">
        <v>24</v>
      </c>
      <c r="B24" s="3" t="s">
        <v>12</v>
      </c>
      <c r="C24" s="31">
        <v>60.292360309800003</v>
      </c>
      <c r="D24" s="38">
        <v>61.6261607</v>
      </c>
      <c r="H24" s="84">
        <f>I24/Table41113141516181924[[#This Row],[IIIR/2019]]</f>
        <v>-2.1643412068018005E-2</v>
      </c>
      <c r="I24" s="15">
        <f>Table41113141516181924[[#This Row],[IVR/2019]]-Table41113141516181924[[#This Row],[IIIR/2019]]</f>
        <v>-1.3338003901999969</v>
      </c>
      <c r="J24" s="16">
        <f>Table41113141516181924[[#This Row],[IIIR/2019]]/Table41113141516181924[[#This Row],[IVR/2019]]-1</f>
        <v>2.2122212223016913E-2</v>
      </c>
      <c r="K24" s="15">
        <f>Table41113141516181924[[#This Row],[IIIR/2019]]-Table41113141516181924[[#This Row],[IVR/2019]]</f>
        <v>1.3338003901999969</v>
      </c>
    </row>
    <row r="25" spans="1:11" x14ac:dyDescent="0.25">
      <c r="A25" s="4">
        <v>25</v>
      </c>
      <c r="B25" s="3" t="s">
        <v>17</v>
      </c>
      <c r="C25" s="31">
        <v>59.796999999999997</v>
      </c>
      <c r="D25" s="38">
        <v>58.31</v>
      </c>
      <c r="H25" s="84">
        <f>I25/Table41113141516181924[[#This Row],[IIIR/2019]]</f>
        <v>2.5501629223117727E-2</v>
      </c>
      <c r="I25" s="15">
        <f>Table41113141516181924[[#This Row],[IVR/2019]]-Table41113141516181924[[#This Row],[IIIR/2019]]</f>
        <v>1.4869999999999948</v>
      </c>
      <c r="J25" s="16">
        <f>Table41113141516181924[[#This Row],[IIIR/2019]]/Table41113141516181924[[#This Row],[IVR/2019]]-1</f>
        <v>-2.4867468267638748E-2</v>
      </c>
      <c r="K25" s="15">
        <f>Table41113141516181924[[#This Row],[IIIR/2019]]-Table41113141516181924[[#This Row],[IVR/2019]]</f>
        <v>-1.4869999999999948</v>
      </c>
    </row>
    <row r="26" spans="1:11" x14ac:dyDescent="0.25">
      <c r="A26" s="4">
        <v>27</v>
      </c>
      <c r="B26" s="3" t="s">
        <v>6</v>
      </c>
      <c r="C26" s="31">
        <v>55.6</v>
      </c>
      <c r="D26" s="36">
        <v>53.44</v>
      </c>
      <c r="H26" s="84">
        <f>I26/Table41113141516181924[[#This Row],[IIIR/2019]]</f>
        <v>4.0419161676646775E-2</v>
      </c>
      <c r="I26" s="15">
        <f>Table41113141516181924[[#This Row],[IVR/2019]]-Table41113141516181924[[#This Row],[IIIR/2019]]</f>
        <v>2.1600000000000037</v>
      </c>
      <c r="J26" s="16">
        <f>Table41113141516181924[[#This Row],[IIIR/2019]]/Table41113141516181924[[#This Row],[IVR/2019]]-1</f>
        <v>-3.8848920863309377E-2</v>
      </c>
      <c r="K26" s="15">
        <f>Table41113141516181924[[#This Row],[IIIR/2019]]-Table41113141516181924[[#This Row],[IVR/2019]]</f>
        <v>-2.1600000000000037</v>
      </c>
    </row>
    <row r="27" spans="1:11" x14ac:dyDescent="0.25">
      <c r="A27" s="4">
        <v>22</v>
      </c>
      <c r="B27" s="3" t="s">
        <v>3</v>
      </c>
      <c r="C27" s="31">
        <v>49.972490000000001</v>
      </c>
      <c r="D27" s="38">
        <v>49.800840000000001</v>
      </c>
      <c r="H27" s="84">
        <f>I27/Table41113141516181924[[#This Row],[IIIR/2019]]</f>
        <v>3.4467290109965942E-3</v>
      </c>
      <c r="I27" s="15">
        <f>Table41113141516181924[[#This Row],[IVR/2019]]-Table41113141516181924[[#This Row],[IIIR/2019]]</f>
        <v>0.17164999999999964</v>
      </c>
      <c r="J27" s="16">
        <f>Table41113141516181924[[#This Row],[IIIR/2019]]/Table41113141516181924[[#This Row],[IVR/2019]]-1</f>
        <v>-3.4348898764099411E-3</v>
      </c>
      <c r="K27" s="15">
        <f>Table41113141516181924[[#This Row],[IIIR/2019]]-Table41113141516181924[[#This Row],[IVR/2019]]</f>
        <v>-0.17164999999999964</v>
      </c>
    </row>
    <row r="28" spans="1:11" x14ac:dyDescent="0.25">
      <c r="A28" s="4">
        <v>28</v>
      </c>
      <c r="B28" s="3" t="s">
        <v>10</v>
      </c>
      <c r="C28" s="31">
        <v>36.594495240000001</v>
      </c>
      <c r="D28" s="36">
        <v>33.835099380000003</v>
      </c>
      <c r="H28" s="84">
        <f>I28/Table41113141516181924[[#This Row],[IIIR/2019]]</f>
        <v>8.1554241322284476E-2</v>
      </c>
      <c r="I28" s="15">
        <f>Table41113141516181924[[#This Row],[IVR/2019]]-Table41113141516181924[[#This Row],[IIIR/2019]]</f>
        <v>2.7593958599999979</v>
      </c>
      <c r="J28" s="16">
        <f>Table41113141516181924[[#This Row],[IIIR/2019]]/Table41113141516181924[[#This Row],[IVR/2019]]-1</f>
        <v>-7.5404670617886027E-2</v>
      </c>
      <c r="K28" s="15">
        <f>Table41113141516181924[[#This Row],[IIIR/2019]]-Table41113141516181924[[#This Row],[IVR/2019]]</f>
        <v>-2.7593958599999979</v>
      </c>
    </row>
    <row r="29" spans="1:11" x14ac:dyDescent="0.25">
      <c r="A29" s="4">
        <v>30</v>
      </c>
      <c r="B29" s="3" t="s">
        <v>18</v>
      </c>
      <c r="C29" s="31">
        <v>9.7469000000000001</v>
      </c>
      <c r="D29" s="38">
        <v>9.8435600000000001</v>
      </c>
      <c r="H29" s="84">
        <f>I29/Table41113141516181924[[#This Row],[IIIR/2019]]</f>
        <v>-9.8196181056447018E-3</v>
      </c>
      <c r="I29" s="15">
        <f>Table41113141516181924[[#This Row],[IVR/2019]]-Table41113141516181924[[#This Row],[IIIR/2019]]</f>
        <v>-9.6659999999999968E-2</v>
      </c>
      <c r="J29" s="16">
        <f>Table41113141516181924[[#This Row],[IIIR/2019]]/Table41113141516181924[[#This Row],[IVR/2019]]-1</f>
        <v>9.9169992510439453E-3</v>
      </c>
      <c r="K29" s="15">
        <f>Table41113141516181924[[#This Row],[IIIR/2019]]-Table41113141516181924[[#This Row],[IVR/2019]]</f>
        <v>9.6659999999999968E-2</v>
      </c>
    </row>
    <row r="30" spans="1:11" x14ac:dyDescent="0.25">
      <c r="A30" s="4">
        <v>29</v>
      </c>
      <c r="B30" s="3" t="s">
        <v>4</v>
      </c>
      <c r="C30" s="31">
        <v>8.8822500000000009</v>
      </c>
      <c r="D30" s="36">
        <v>11.49391</v>
      </c>
      <c r="H30" s="84">
        <f>I30/Table41113141516181924[[#This Row],[IIIR/2019]]</f>
        <v>-0.22722119800833648</v>
      </c>
      <c r="I30" s="15">
        <f>Table41113141516181924[[#This Row],[IVR/2019]]-Table41113141516181924[[#This Row],[IIIR/2019]]</f>
        <v>-2.6116599999999988</v>
      </c>
      <c r="J30" s="16">
        <f>Table41113141516181924[[#This Row],[IIIR/2019]]/Table41113141516181924[[#This Row],[IVR/2019]]-1</f>
        <v>0.29403135466801755</v>
      </c>
      <c r="K30" s="15">
        <f>Table41113141516181924[[#This Row],[IIIR/2019]]-Table41113141516181924[[#This Row],[IVR/2019]]</f>
        <v>2.6116599999999988</v>
      </c>
    </row>
    <row r="31" spans="1:11" x14ac:dyDescent="0.25">
      <c r="A31" s="4">
        <v>5</v>
      </c>
      <c r="B31" s="3" t="s">
        <v>5</v>
      </c>
      <c r="C31" s="91" t="s">
        <v>60</v>
      </c>
      <c r="D31" s="42">
        <v>142.63619</v>
      </c>
      <c r="H31" s="84" t="e">
        <f>I31/Table41113141516181924[[#This Row],[IIIR/2019]]</f>
        <v>#VALUE!</v>
      </c>
      <c r="I31" s="15" t="e">
        <f>Table41113141516181924[[#This Row],[IVR/2019]]-Table41113141516181924[[#This Row],[IIIR/2019]]</f>
        <v>#VALUE!</v>
      </c>
      <c r="J31" s="16" t="e">
        <f>Table41113141516181924[[#This Row],[IIIR/2019]]/Table41113141516181924[[#This Row],[IVR/2019]]-1</f>
        <v>#VALUE!</v>
      </c>
      <c r="K31" s="15" t="e">
        <f>Table41113141516181924[[#This Row],[IIIR/2019]]-Table41113141516181924[[#This Row],[IVR/2019]]</f>
        <v>#VALUE!</v>
      </c>
    </row>
    <row r="34" spans="2:2" x14ac:dyDescent="0.25">
      <c r="B34" s="14" t="s">
        <v>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2019-ci il 4-cü Rüb</vt:lpstr>
      <vt:lpstr>2019-ci il 3-ci Rüb</vt:lpstr>
      <vt:lpstr>Aktivlər</vt:lpstr>
      <vt:lpstr>Dinamika  - Aktivlər</vt:lpstr>
      <vt:lpstr>Kredit Portfeli</vt:lpstr>
      <vt:lpstr>Dinamika - Kredit Portfeli</vt:lpstr>
      <vt:lpstr>Depozit Portfeli</vt:lpstr>
      <vt:lpstr>Dinamika - Depozit</vt:lpstr>
      <vt:lpstr>Balans Kapitalı</vt:lpstr>
      <vt:lpstr>Dinamika  - Balans Kapitalı</vt:lpstr>
      <vt:lpstr>Xalis Mənfəət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2020-02-11T11:33:43Z</dcterms:modified>
</cp:coreProperties>
</file>