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ABA\07 ABA sənədlər\Assosasiya\Bank hesabatları\Rüblük Hesabatlar\2020 IV Rüb Bank Sektoru\"/>
    </mc:Choice>
  </mc:AlternateContent>
  <xr:revisionPtr revIDLastSave="0" documentId="13_ncr:1_{220F54DA-3559-4BD5-8ECF-275348CEC567}" xr6:coauthVersionLast="46" xr6:coauthVersionMax="46" xr10:uidLastSave="{00000000-0000-0000-0000-000000000000}"/>
  <bookViews>
    <workbookView xWindow="-120" yWindow="-120" windowWidth="20730" windowHeight="11160" tabRatio="736" xr2:uid="{00000000-000D-0000-FFFF-FFFF00000000}"/>
  </bookViews>
  <sheets>
    <sheet name="Mündəricat" sheetId="49" r:id="rId1"/>
    <sheet name="2020 IVR - Ümumi göstəricilər" sheetId="35" r:id="rId2"/>
    <sheet name="2020 IIIR - Ümumi göstəricilər" sheetId="36" r:id="rId3"/>
    <sheet name="Aktivlər" sheetId="6" r:id="rId4"/>
    <sheet name="Dinamika  - Aktivlər" sheetId="23" r:id="rId5"/>
    <sheet name="Kredit Portfeli" sheetId="9" r:id="rId6"/>
    <sheet name="Dinamika - Kredit Portfeli" sheetId="24" r:id="rId7"/>
    <sheet name="Depozit Portfeli" sheetId="11" r:id="rId8"/>
    <sheet name="Dinamika - Depozit Portfeli" sheetId="25" r:id="rId9"/>
    <sheet name="Balans Kapitalı" sheetId="13" r:id="rId10"/>
    <sheet name="Dinamika  - Balans Kapitalı" sheetId="26" r:id="rId11"/>
    <sheet name="Nizamnamə Kapitalı" sheetId="31" r:id="rId12"/>
    <sheet name="Xalis Mənfəəti" sheetId="44" r:id="rId13"/>
    <sheet name="Xalis Əməliyyat Mənfəəti" sheetId="16" r:id="rId14"/>
    <sheet name="Faiz Gəlirləri" sheetId="17" r:id="rId15"/>
    <sheet name="Faiz Xərcləri" sheetId="18" r:id="rId16"/>
    <sheet name="Qeyri-Faiz Gəlirləri" sheetId="19" r:id="rId17"/>
    <sheet name="Qeyri-Faiz Xərcləri" sheetId="20" r:id="rId18"/>
    <sheet name="Ehtiyat ayırmaları" sheetId="21" r:id="rId19"/>
  </sheets>
  <calcPr calcId="181029"/>
</workbook>
</file>

<file path=xl/calcChain.xml><?xml version="1.0" encoding="utf-8"?>
<calcChain xmlns="http://schemas.openxmlformats.org/spreadsheetml/2006/main">
  <c r="G27" i="6" l="1"/>
  <c r="F27" i="6" s="1"/>
  <c r="J27" i="35"/>
  <c r="E2" i="31"/>
  <c r="E3" i="31"/>
  <c r="E4" i="31"/>
  <c r="E5" i="3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I3" i="13"/>
  <c r="H3" i="13" s="1"/>
  <c r="I4" i="13"/>
  <c r="H4" i="13" s="1"/>
  <c r="I5" i="13"/>
  <c r="H5" i="13" s="1"/>
  <c r="I6" i="13"/>
  <c r="H6" i="13" s="1"/>
  <c r="I7" i="13"/>
  <c r="H7" i="13" s="1"/>
  <c r="I8" i="13"/>
  <c r="H8" i="13" s="1"/>
  <c r="I9" i="13"/>
  <c r="H9" i="13" s="1"/>
  <c r="I10" i="13"/>
  <c r="H10" i="13" s="1"/>
  <c r="I11" i="13"/>
  <c r="H11" i="13" s="1"/>
  <c r="I12" i="13"/>
  <c r="H12" i="13" s="1"/>
  <c r="I13" i="13"/>
  <c r="H13" i="13" s="1"/>
  <c r="I14" i="13"/>
  <c r="H14" i="13" s="1"/>
  <c r="I15" i="13"/>
  <c r="H15" i="13" s="1"/>
  <c r="I16" i="13"/>
  <c r="H16" i="13" s="1"/>
  <c r="I17" i="13"/>
  <c r="H17" i="13" s="1"/>
  <c r="I18" i="13"/>
  <c r="H18" i="13" s="1"/>
  <c r="I19" i="13"/>
  <c r="H19" i="13" s="1"/>
  <c r="I20" i="13"/>
  <c r="H20" i="13" s="1"/>
  <c r="I21" i="13"/>
  <c r="H21" i="13" s="1"/>
  <c r="I22" i="13"/>
  <c r="H22" i="13" s="1"/>
  <c r="I23" i="13"/>
  <c r="H23" i="13" s="1"/>
  <c r="I24" i="13"/>
  <c r="H24" i="13" s="1"/>
  <c r="I25" i="13"/>
  <c r="H25" i="13" s="1"/>
  <c r="I26" i="13"/>
  <c r="H26" i="13" s="1"/>
  <c r="I27" i="13"/>
  <c r="H27" i="13" s="1"/>
  <c r="I2" i="13"/>
  <c r="H2" i="13" s="1"/>
  <c r="I4" i="11"/>
  <c r="J3" i="11"/>
  <c r="I3" i="11" s="1"/>
  <c r="J4" i="11"/>
  <c r="J5" i="11"/>
  <c r="I5" i="11" s="1"/>
  <c r="J6" i="11"/>
  <c r="I6" i="11" s="1"/>
  <c r="J7" i="11"/>
  <c r="I7" i="11" s="1"/>
  <c r="J8" i="11"/>
  <c r="I8" i="11" s="1"/>
  <c r="J9" i="11"/>
  <c r="I9" i="11" s="1"/>
  <c r="J10" i="11"/>
  <c r="I10" i="11" s="1"/>
  <c r="J11" i="11"/>
  <c r="I11" i="11" s="1"/>
  <c r="J12" i="11"/>
  <c r="I12" i="11" s="1"/>
  <c r="J13" i="11"/>
  <c r="I13" i="11" s="1"/>
  <c r="J14" i="11"/>
  <c r="I14" i="11" s="1"/>
  <c r="J15" i="11"/>
  <c r="I15" i="11" s="1"/>
  <c r="J16" i="11"/>
  <c r="I16" i="11" s="1"/>
  <c r="J17" i="11"/>
  <c r="I17" i="11" s="1"/>
  <c r="J18" i="11"/>
  <c r="I18" i="11" s="1"/>
  <c r="J19" i="11"/>
  <c r="I19" i="11" s="1"/>
  <c r="J20" i="11"/>
  <c r="I20" i="11" s="1"/>
  <c r="J21" i="11"/>
  <c r="I21" i="11" s="1"/>
  <c r="J22" i="11"/>
  <c r="I22" i="11" s="1"/>
  <c r="J23" i="11"/>
  <c r="I23" i="11" s="1"/>
  <c r="J24" i="11"/>
  <c r="I24" i="11" s="1"/>
  <c r="J25" i="11"/>
  <c r="I25" i="11" s="1"/>
  <c r="J26" i="11"/>
  <c r="I26" i="11" s="1"/>
  <c r="J27" i="11"/>
  <c r="I27" i="11" s="1"/>
  <c r="J2" i="11"/>
  <c r="I2" i="11" s="1"/>
  <c r="K3" i="9"/>
  <c r="J3" i="9" s="1"/>
  <c r="K4" i="9"/>
  <c r="J4" i="9" s="1"/>
  <c r="K5" i="9"/>
  <c r="J5" i="9" s="1"/>
  <c r="K6" i="9"/>
  <c r="J6" i="9" s="1"/>
  <c r="K7" i="9"/>
  <c r="J7" i="9" s="1"/>
  <c r="K8" i="9"/>
  <c r="J8" i="9" s="1"/>
  <c r="K9" i="9"/>
  <c r="J9" i="9" s="1"/>
  <c r="K10" i="9"/>
  <c r="J10" i="9" s="1"/>
  <c r="K11" i="9"/>
  <c r="J11" i="9" s="1"/>
  <c r="K12" i="9"/>
  <c r="J12" i="9" s="1"/>
  <c r="K13" i="9"/>
  <c r="J13" i="9" s="1"/>
  <c r="K14" i="9"/>
  <c r="J14" i="9" s="1"/>
  <c r="K15" i="9"/>
  <c r="J15" i="9" s="1"/>
  <c r="K16" i="9"/>
  <c r="J16" i="9" s="1"/>
  <c r="K17" i="9"/>
  <c r="J17" i="9" s="1"/>
  <c r="K18" i="9"/>
  <c r="J18" i="9" s="1"/>
  <c r="K19" i="9"/>
  <c r="J19" i="9" s="1"/>
  <c r="K20" i="9"/>
  <c r="J20" i="9" s="1"/>
  <c r="K21" i="9"/>
  <c r="J21" i="9" s="1"/>
  <c r="K22" i="9"/>
  <c r="J22" i="9" s="1"/>
  <c r="K23" i="9"/>
  <c r="J23" i="9" s="1"/>
  <c r="K24" i="9"/>
  <c r="J24" i="9" s="1"/>
  <c r="K25" i="9"/>
  <c r="J25" i="9" s="1"/>
  <c r="K26" i="9"/>
  <c r="J26" i="9" s="1"/>
  <c r="K27" i="9"/>
  <c r="J27" i="9" s="1"/>
  <c r="K2" i="9"/>
  <c r="J2" i="9" s="1"/>
  <c r="G3" i="6"/>
  <c r="F3" i="6" s="1"/>
  <c r="G4" i="6"/>
  <c r="F4" i="6" s="1"/>
  <c r="G5" i="6"/>
  <c r="F5" i="6" s="1"/>
  <c r="G6" i="6"/>
  <c r="F6" i="6" s="1"/>
  <c r="G7" i="6"/>
  <c r="F7" i="6" s="1"/>
  <c r="G8" i="6"/>
  <c r="F8" i="6" s="1"/>
  <c r="G9" i="6"/>
  <c r="F9" i="6" s="1"/>
  <c r="G10" i="6"/>
  <c r="F10" i="6" s="1"/>
  <c r="G11" i="6"/>
  <c r="F11" i="6" s="1"/>
  <c r="G12" i="6"/>
  <c r="F12" i="6" s="1"/>
  <c r="G13" i="6"/>
  <c r="G14" i="6"/>
  <c r="F14" i="6" s="1"/>
  <c r="G15" i="6"/>
  <c r="F15" i="6" s="1"/>
  <c r="G16" i="6"/>
  <c r="F16" i="6" s="1"/>
  <c r="G17" i="6"/>
  <c r="F17" i="6" s="1"/>
  <c r="G18" i="6"/>
  <c r="F18" i="6" s="1"/>
  <c r="G19" i="6"/>
  <c r="F19" i="6" s="1"/>
  <c r="G20" i="6"/>
  <c r="F20" i="6" s="1"/>
  <c r="G21" i="6"/>
  <c r="F21" i="6" s="1"/>
  <c r="G22" i="6"/>
  <c r="F22" i="6" s="1"/>
  <c r="G23" i="6"/>
  <c r="F23" i="6" s="1"/>
  <c r="G24" i="6"/>
  <c r="F24" i="6" s="1"/>
  <c r="G25" i="6"/>
  <c r="F25" i="6" s="1"/>
  <c r="G26" i="6"/>
  <c r="F26" i="6" s="1"/>
  <c r="F13" i="6"/>
  <c r="G2" i="6"/>
  <c r="F2" i="6" s="1"/>
  <c r="I6" i="35"/>
  <c r="I26" i="35"/>
  <c r="J24" i="35"/>
  <c r="O24" i="35"/>
  <c r="P24" i="35"/>
  <c r="I25" i="35"/>
  <c r="I24" i="35"/>
  <c r="Q24" i="35" s="1"/>
  <c r="I23" i="35"/>
  <c r="R23" i="35" s="1"/>
  <c r="I22" i="35"/>
  <c r="I21" i="35"/>
  <c r="R19" i="35"/>
  <c r="J19" i="35"/>
  <c r="R18" i="35"/>
  <c r="R20" i="35"/>
  <c r="Q18" i="35"/>
  <c r="Q19" i="35"/>
  <c r="Q20" i="35"/>
  <c r="R21" i="35"/>
  <c r="R22" i="35"/>
  <c r="I20" i="35"/>
  <c r="E20" i="35"/>
  <c r="O19" i="35"/>
  <c r="I16" i="35"/>
  <c r="P11" i="35"/>
  <c r="P12" i="35"/>
  <c r="P13" i="35"/>
  <c r="P14" i="35"/>
  <c r="P15" i="35"/>
  <c r="P16" i="35"/>
  <c r="P17" i="35"/>
  <c r="P18" i="35"/>
  <c r="P19" i="35"/>
  <c r="P20" i="35"/>
  <c r="P21" i="35"/>
  <c r="Q21" i="35" s="1"/>
  <c r="R9" i="35"/>
  <c r="R10" i="35"/>
  <c r="R11" i="35"/>
  <c r="R12" i="35"/>
  <c r="R13" i="35"/>
  <c r="R14" i="35"/>
  <c r="R15" i="35"/>
  <c r="R16" i="35"/>
  <c r="R17" i="35"/>
  <c r="R2" i="35"/>
  <c r="R3" i="35"/>
  <c r="R4" i="35"/>
  <c r="R5" i="35"/>
  <c r="R6" i="35"/>
  <c r="R7" i="35"/>
  <c r="R8" i="35"/>
  <c r="R25" i="35"/>
  <c r="R26" i="35"/>
  <c r="R27" i="35"/>
  <c r="Q15" i="35"/>
  <c r="P2" i="35"/>
  <c r="P3" i="35"/>
  <c r="P4" i="35"/>
  <c r="P5" i="35"/>
  <c r="P6" i="35"/>
  <c r="P7" i="35"/>
  <c r="P8" i="35"/>
  <c r="P9" i="35"/>
  <c r="P10" i="35"/>
  <c r="P22" i="35"/>
  <c r="Q22" i="35" s="1"/>
  <c r="P23" i="35"/>
  <c r="P25" i="35"/>
  <c r="P26" i="35"/>
  <c r="P27" i="35"/>
  <c r="I15" i="35"/>
  <c r="I14" i="35"/>
  <c r="I13" i="35"/>
  <c r="J12" i="35"/>
  <c r="I12" i="35" s="1"/>
  <c r="I11" i="35"/>
  <c r="I10" i="35"/>
  <c r="I9" i="35"/>
  <c r="L9" i="35"/>
  <c r="M9" i="35"/>
  <c r="E8" i="35"/>
  <c r="I7" i="35"/>
  <c r="I5" i="35"/>
  <c r="I4" i="35"/>
  <c r="I3" i="35"/>
  <c r="I2" i="35"/>
  <c r="D26" i="20"/>
  <c r="D26" i="19"/>
  <c r="D21" i="17"/>
  <c r="D5" i="17"/>
  <c r="D25" i="17"/>
  <c r="J12" i="36"/>
  <c r="I12" i="36" s="1"/>
  <c r="R12" i="36" s="1"/>
  <c r="J27" i="36"/>
  <c r="K27" i="36"/>
  <c r="O24" i="36"/>
  <c r="J24" i="36"/>
  <c r="I9" i="36"/>
  <c r="P9" i="36"/>
  <c r="Q7" i="36"/>
  <c r="Q8" i="36"/>
  <c r="Q10" i="36"/>
  <c r="Q11" i="36"/>
  <c r="L9" i="36"/>
  <c r="M9" i="36"/>
  <c r="R24" i="35" l="1"/>
  <c r="Q4" i="35"/>
  <c r="Q9" i="36"/>
  <c r="I27" i="36" l="1"/>
  <c r="R27" i="36" s="1"/>
  <c r="I24" i="36"/>
  <c r="R24" i="36" s="1"/>
  <c r="R6" i="36"/>
  <c r="R9" i="36"/>
  <c r="I4" i="36"/>
  <c r="R4" i="36" s="1"/>
  <c r="I5" i="36"/>
  <c r="R5" i="36" s="1"/>
  <c r="I18" i="36"/>
  <c r="R18" i="36" s="1"/>
  <c r="I14" i="36" l="1"/>
  <c r="R14" i="36" s="1"/>
  <c r="I3" i="36" l="1"/>
  <c r="R3" i="36" s="1"/>
  <c r="I26" i="36"/>
  <c r="R26" i="36" s="1"/>
  <c r="I25" i="36"/>
  <c r="R25" i="36" s="1"/>
  <c r="P4" i="36"/>
  <c r="P24" i="36" l="1"/>
  <c r="I23" i="36"/>
  <c r="R23" i="36" s="1"/>
  <c r="I22" i="36" l="1"/>
  <c r="R22" i="36" s="1"/>
  <c r="I21" i="36"/>
  <c r="R21" i="36" s="1"/>
  <c r="I20" i="36"/>
  <c r="R20" i="36" s="1"/>
  <c r="I19" i="36" l="1"/>
  <c r="R19" i="36" s="1"/>
  <c r="I17" i="36"/>
  <c r="R17" i="36" s="1"/>
  <c r="I16" i="36"/>
  <c r="R16" i="36" s="1"/>
  <c r="I15" i="36"/>
  <c r="R15" i="36" s="1"/>
  <c r="I13" i="36"/>
  <c r="R13" i="36" s="1"/>
  <c r="I11" i="36"/>
  <c r="R11" i="36" s="1"/>
  <c r="I10" i="36" l="1"/>
  <c r="R10" i="36" s="1"/>
  <c r="I8" i="36" l="1"/>
  <c r="R8" i="36" s="1"/>
  <c r="P8" i="36"/>
  <c r="P7" i="36" l="1"/>
  <c r="I7" i="36"/>
  <c r="R7" i="36" s="1"/>
  <c r="Q4" i="36" l="1"/>
  <c r="P2" i="36"/>
  <c r="I2" i="36"/>
  <c r="R2" i="36" s="1"/>
  <c r="Q2" i="36" l="1"/>
  <c r="P27" i="36" l="1"/>
  <c r="Q27" i="36" s="1"/>
  <c r="P26" i="36"/>
  <c r="Q26" i="36" s="1"/>
  <c r="P25" i="36"/>
  <c r="Q25" i="36" s="1"/>
  <c r="Q24" i="36"/>
  <c r="P23" i="36"/>
  <c r="Q23" i="36" s="1"/>
  <c r="P22" i="36"/>
  <c r="Q22" i="36" s="1"/>
  <c r="P21" i="36"/>
  <c r="Q21" i="36" s="1"/>
  <c r="P20" i="36"/>
  <c r="Q20" i="36" s="1"/>
  <c r="P19" i="36"/>
  <c r="Q19" i="36" s="1"/>
  <c r="P18" i="36"/>
  <c r="Q18" i="36" s="1"/>
  <c r="P17" i="36"/>
  <c r="Q17" i="36" s="1"/>
  <c r="P16" i="36"/>
  <c r="Q16" i="36" s="1"/>
  <c r="P15" i="36"/>
  <c r="Q15" i="36" s="1"/>
  <c r="P14" i="36"/>
  <c r="Q14" i="36" s="1"/>
  <c r="P13" i="36"/>
  <c r="Q13" i="36" s="1"/>
  <c r="P12" i="36"/>
  <c r="Q12" i="36" s="1"/>
  <c r="P11" i="36"/>
  <c r="P10" i="36"/>
  <c r="P6" i="36"/>
  <c r="Q6" i="36" s="1"/>
  <c r="P5" i="36"/>
  <c r="Q5" i="36" s="1"/>
  <c r="P3" i="36"/>
  <c r="Q3" i="36" s="1"/>
  <c r="Q27" i="35"/>
  <c r="Q26" i="35"/>
  <c r="Q23" i="35"/>
  <c r="Q17" i="35"/>
  <c r="Q14" i="35"/>
  <c r="Q13" i="35"/>
  <c r="Q10" i="35"/>
  <c r="Q9" i="35"/>
  <c r="Q8" i="35"/>
  <c r="Q6" i="35"/>
  <c r="Q5" i="35"/>
  <c r="Q7" i="35" l="1"/>
  <c r="Q12" i="35"/>
  <c r="Q2" i="35"/>
  <c r="Q16" i="35"/>
  <c r="Q11" i="35"/>
  <c r="Q3" i="35"/>
  <c r="Q25" i="35"/>
</calcChain>
</file>

<file path=xl/sharedStrings.xml><?xml version="1.0" encoding="utf-8"?>
<sst xmlns="http://schemas.openxmlformats.org/spreadsheetml/2006/main" count="606" uniqueCount="73">
  <si>
    <t>Sıra</t>
  </si>
  <si>
    <t>AccessBank QSC</t>
  </si>
  <si>
    <t>AFB Bank ASC</t>
  </si>
  <si>
    <t>Azər Türk Bank ASC</t>
  </si>
  <si>
    <t>Azərbaycan Sənaye Bankı ASC</t>
  </si>
  <si>
    <t>Bank Avrasiya ASC</t>
  </si>
  <si>
    <t>Bank BTB ASC</t>
  </si>
  <si>
    <t>Bank Melli İran Bakı filialı</t>
  </si>
  <si>
    <t>Bank Respublika ASC</t>
  </si>
  <si>
    <t>Bank VTB (Azərbaycan) ASC</t>
  </si>
  <si>
    <t>Expressbank ASC</t>
  </si>
  <si>
    <t>Kapital Bank ASC</t>
  </si>
  <si>
    <t>Muğanbank ASC</t>
  </si>
  <si>
    <t>Naxçıvanbank ASC</t>
  </si>
  <si>
    <t>Pakistan Milli Bankı NBP Bakı filialı</t>
  </si>
  <si>
    <t>PAŞA Bank ASC</t>
  </si>
  <si>
    <t>Rabitəbank ASC</t>
  </si>
  <si>
    <t>TuranBank ASC</t>
  </si>
  <si>
    <t>Unibank KB ASC</t>
  </si>
  <si>
    <t>Xalq Bank ASC</t>
  </si>
  <si>
    <t>Yapı Kredi Bank Azərbaycan QSC</t>
  </si>
  <si>
    <t>Günay Bank ASC</t>
  </si>
  <si>
    <t>Azərbaycan Beynəlxalq Bankı ASC</t>
  </si>
  <si>
    <t>Banklar</t>
  </si>
  <si>
    <t>Aktivlər 
(mln. manat)</t>
  </si>
  <si>
    <t xml:space="preserve">Cəmi Kreditlər 
(mln. manat) </t>
  </si>
  <si>
    <t>Depozit Portfeli 
(mln. manat)</t>
  </si>
  <si>
    <t>Balans Kapitalı 
(mln. manat)</t>
  </si>
  <si>
    <t>Xalis Mənfəət
 (mln. manat)</t>
  </si>
  <si>
    <t>Xalis Əməliyyat Mənfəəti 
(mln. manat)</t>
  </si>
  <si>
    <t>Faiz gəlirləri
 (mln. manat)</t>
  </si>
  <si>
    <t>Faiz xərcləri
 (mln. manat)</t>
  </si>
  <si>
    <t>Qeyri-faiz xərcləri 
(mln. manat)</t>
  </si>
  <si>
    <t>Bank of  Baku ASC</t>
  </si>
  <si>
    <t>Ziraat Bank Azərbaycan ASC</t>
  </si>
  <si>
    <t>=</t>
  </si>
  <si>
    <t>Qeyri-faiz gəlirləri 
(mln. manat)</t>
  </si>
  <si>
    <t>Premium Bank ASC</t>
  </si>
  <si>
    <t>Bank of Baku ASC</t>
  </si>
  <si>
    <t>XM yoxlama</t>
  </si>
  <si>
    <t>Yelo Bank ASC</t>
  </si>
  <si>
    <t>Hesablanmış XƏM</t>
  </si>
  <si>
    <t>Hesablanmış XƏM ilə Faktikinin fərqi</t>
  </si>
  <si>
    <t>o cümlədən, Nizamnamə Kapitalı (mln. manat)</t>
  </si>
  <si>
    <t>Aktivlər üzrə mümkün zərərin 
ödənilməsi üçün ehtiyat ayırmaları (mln. manat)</t>
  </si>
  <si>
    <t>Mənfəət vergisi</t>
  </si>
  <si>
    <t>Dinamika, mln . Manat</t>
  </si>
  <si>
    <t>Mündəricat</t>
  </si>
  <si>
    <t>Dinamika - Aktivlər</t>
  </si>
  <si>
    <t>Kredit Portfeli</t>
  </si>
  <si>
    <t>Dinamika - Kredit Portfeli</t>
  </si>
  <si>
    <t>Depozit Portfeli</t>
  </si>
  <si>
    <t>Dinamika - Depozit Portfeli</t>
  </si>
  <si>
    <t>Balans Kapitalı</t>
  </si>
  <si>
    <t>Dinamika - Balans Kapitalı</t>
  </si>
  <si>
    <t>Nizamnamə Kapitalı</t>
  </si>
  <si>
    <t>Xalis Mənfəət</t>
  </si>
  <si>
    <t xml:space="preserve">Xalis Əməliyyat Mənfəəti </t>
  </si>
  <si>
    <t>Faiz gəlirləri</t>
  </si>
  <si>
    <t>Faiz xərcləri</t>
  </si>
  <si>
    <t xml:space="preserve">Qeyri-faiz gəlirləri </t>
  </si>
  <si>
    <t xml:space="preserve">Qeyri-faiz xərcləri </t>
  </si>
  <si>
    <t xml:space="preserve">Aktivlər üzrə mümkün zərərin ödənilməsi üçün ehtiyat ayırmaları </t>
  </si>
  <si>
    <t>Aktivlər</t>
  </si>
  <si>
    <t>2020 IIIR - Ümumi göstəricilər</t>
  </si>
  <si>
    <t>IIIR/2020</t>
  </si>
  <si>
    <t>2020 IIIR Nizamnamə Kapitalı (mln. manat)2</t>
  </si>
  <si>
    <t>2020 IVR - Ümumi göstəricilər</t>
  </si>
  <si>
    <t>Bank Sektoru - 2020 IV RÜB</t>
  </si>
  <si>
    <t>IVR/2020</t>
  </si>
  <si>
    <t>IVR/2020
Nisbi dinamika/Rüblük</t>
  </si>
  <si>
    <t xml:space="preserve">IVR/2020
Mütləq dinamika/Rüblük </t>
  </si>
  <si>
    <t>2020 IVR Nizamnamə Kapitalı (mln. manat)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</si>
</sst>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Times New Roman"/>
      <family val="1"/>
    </font>
    <font>
      <sz val="11"/>
      <color theme="1"/>
      <name val="Times New Roman"/>
      <family val="1"/>
    </font>
    <font>
      <sz val="11"/>
      <color rgb="FF002060"/>
      <name val="Times New Roman"/>
      <family val="1"/>
    </font>
    <font>
      <b/>
      <sz val="11"/>
      <color theme="0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rgb="FF00B05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5" fillId="0" borderId="0"/>
    <xf numFmtId="0" fontId="13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/>
    <xf numFmtId="0" fontId="1" fillId="0" borderId="0" xfId="0" applyFont="1"/>
    <xf numFmtId="9" fontId="0" fillId="0" borderId="0" xfId="1" applyFont="1"/>
    <xf numFmtId="0" fontId="0" fillId="0" borderId="0" xfId="0"/>
    <xf numFmtId="164" fontId="0" fillId="0" borderId="0" xfId="0" applyNumberFormat="1"/>
    <xf numFmtId="164" fontId="3" fillId="0" borderId="0" xfId="0" applyNumberFormat="1" applyFont="1"/>
    <xf numFmtId="10" fontId="0" fillId="0" borderId="0" xfId="0" applyNumberFormat="1"/>
    <xf numFmtId="0" fontId="7" fillId="0" borderId="1" xfId="0" applyFont="1" applyBorder="1"/>
    <xf numFmtId="0" fontId="0" fillId="0" borderId="0" xfId="0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/>
    <xf numFmtId="0" fontId="9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2" fontId="0" fillId="0" borderId="4" xfId="1" applyNumberFormat="1" applyFont="1" applyBorder="1"/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64" fontId="8" fillId="0" borderId="3" xfId="0" applyNumberFormat="1" applyFont="1" applyBorder="1"/>
    <xf numFmtId="164" fontId="11" fillId="0" borderId="3" xfId="0" applyNumberFormat="1" applyFont="1" applyBorder="1" applyAlignment="1">
      <alignment horizontal="right" vertical="center" wrapText="1"/>
    </xf>
    <xf numFmtId="164" fontId="11" fillId="0" borderId="8" xfId="0" applyNumberFormat="1" applyFont="1" applyBorder="1" applyAlignment="1">
      <alignment horizontal="right" vertical="center" wrapText="1"/>
    </xf>
    <xf numFmtId="164" fontId="11" fillId="0" borderId="2" xfId="0" applyNumberFormat="1" applyFont="1" applyBorder="1" applyAlignment="1">
      <alignment horizontal="right"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164" fontId="8" fillId="2" borderId="1" xfId="0" applyNumberFormat="1" applyFont="1" applyFill="1" applyBorder="1"/>
    <xf numFmtId="164" fontId="8" fillId="0" borderId="1" xfId="0" applyNumberFormat="1" applyFont="1" applyFill="1" applyBorder="1"/>
    <xf numFmtId="0" fontId="7" fillId="0" borderId="2" xfId="0" applyFont="1" applyBorder="1"/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9" fillId="0" borderId="3" xfId="0" applyFont="1" applyFill="1" applyBorder="1"/>
    <xf numFmtId="0" fontId="9" fillId="0" borderId="1" xfId="0" applyFont="1" applyBorder="1"/>
    <xf numFmtId="164" fontId="11" fillId="2" borderId="1" xfId="0" applyNumberFormat="1" applyFont="1" applyFill="1" applyBorder="1"/>
    <xf numFmtId="164" fontId="11" fillId="0" borderId="1" xfId="0" applyNumberFormat="1" applyFont="1" applyFill="1" applyBorder="1"/>
    <xf numFmtId="164" fontId="11" fillId="0" borderId="1" xfId="0" applyNumberFormat="1" applyFont="1" applyBorder="1"/>
    <xf numFmtId="0" fontId="9" fillId="0" borderId="2" xfId="0" applyFont="1" applyBorder="1"/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9" fillId="4" borderId="1" xfId="5" applyFont="1" applyFill="1" applyBorder="1" applyAlignment="1">
      <alignment wrapText="1"/>
    </xf>
    <xf numFmtId="0" fontId="9" fillId="3" borderId="1" xfId="5" applyFont="1" applyFill="1" applyBorder="1" applyAlignment="1">
      <alignment wrapText="1"/>
    </xf>
    <xf numFmtId="164" fontId="8" fillId="0" borderId="10" xfId="0" applyNumberFormat="1" applyFont="1" applyFill="1" applyBorder="1"/>
    <xf numFmtId="165" fontId="10" fillId="0" borderId="0" xfId="1" applyNumberFormat="1" applyFont="1"/>
    <xf numFmtId="0" fontId="10" fillId="0" borderId="0" xfId="0" applyFont="1"/>
    <xf numFmtId="164" fontId="10" fillId="0" borderId="0" xfId="0" applyNumberFormat="1" applyFont="1"/>
    <xf numFmtId="0" fontId="12" fillId="6" borderId="0" xfId="5" applyFont="1" applyFill="1" applyAlignment="1">
      <alignment horizontal="center" vertical="center"/>
    </xf>
    <xf numFmtId="0" fontId="9" fillId="3" borderId="1" xfId="5" applyFont="1" applyFill="1" applyBorder="1" applyAlignment="1">
      <alignment horizontal="center" vertical="center" wrapText="1"/>
    </xf>
    <xf numFmtId="0" fontId="9" fillId="4" borderId="1" xfId="5" applyFont="1" applyFill="1" applyBorder="1" applyAlignment="1">
      <alignment horizontal="center" vertical="center" wrapText="1"/>
    </xf>
    <xf numFmtId="0" fontId="7" fillId="2" borderId="1" xfId="0" applyFont="1" applyFill="1" applyBorder="1"/>
    <xf numFmtId="164" fontId="8" fillId="0" borderId="10" xfId="0" applyNumberFormat="1" applyFont="1" applyBorder="1"/>
    <xf numFmtId="164" fontId="11" fillId="0" borderId="2" xfId="0" applyNumberFormat="1" applyFont="1" applyBorder="1"/>
    <xf numFmtId="0" fontId="15" fillId="5" borderId="1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164" fontId="11" fillId="0" borderId="13" xfId="0" applyNumberFormat="1" applyFont="1" applyFill="1" applyBorder="1" applyAlignment="1">
      <alignment horizontal="right" vertical="center" wrapText="1"/>
    </xf>
    <xf numFmtId="0" fontId="10" fillId="0" borderId="0" xfId="1" applyNumberFormat="1" applyFont="1"/>
    <xf numFmtId="164" fontId="10" fillId="0" borderId="0" xfId="1" applyNumberFormat="1" applyFont="1"/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/>
    <xf numFmtId="9" fontId="0" fillId="0" borderId="0" xfId="0" applyNumberFormat="1"/>
    <xf numFmtId="9" fontId="0" fillId="0" borderId="0" xfId="0" applyNumberFormat="1" applyAlignment="1">
      <alignment horizontal="center" vertical="center"/>
    </xf>
    <xf numFmtId="10" fontId="10" fillId="0" borderId="0" xfId="0" applyNumberFormat="1" applyFont="1"/>
    <xf numFmtId="10" fontId="10" fillId="0" borderId="0" xfId="0" applyNumberFormat="1" applyFont="1" applyAlignment="1">
      <alignment horizontal="center" vertical="center"/>
    </xf>
    <xf numFmtId="9" fontId="10" fillId="0" borderId="0" xfId="0" applyNumberFormat="1" applyFont="1"/>
    <xf numFmtId="0" fontId="3" fillId="0" borderId="0" xfId="0" applyNumberFormat="1" applyFont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right" vertical="center" wrapText="1"/>
    </xf>
    <xf numFmtId="164" fontId="11" fillId="0" borderId="3" xfId="0" applyNumberFormat="1" applyFont="1" applyFill="1" applyBorder="1" applyAlignment="1">
      <alignment horizontal="right" vertical="center" wrapText="1"/>
    </xf>
    <xf numFmtId="164" fontId="10" fillId="0" borderId="4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164" fontId="10" fillId="0" borderId="9" xfId="0" applyNumberFormat="1" applyFont="1" applyFill="1" applyBorder="1" applyAlignment="1">
      <alignment horizontal="right" vertical="center" wrapText="1"/>
    </xf>
    <xf numFmtId="0" fontId="16" fillId="6" borderId="14" xfId="5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 wrapText="1"/>
    </xf>
    <xf numFmtId="164" fontId="9" fillId="0" borderId="4" xfId="0" applyNumberFormat="1" applyFont="1" applyFill="1" applyBorder="1"/>
    <xf numFmtId="164" fontId="14" fillId="0" borderId="4" xfId="0" applyNumberFormat="1" applyFont="1" applyFill="1" applyBorder="1"/>
    <xf numFmtId="0" fontId="9" fillId="2" borderId="1" xfId="0" applyFont="1" applyFill="1" applyBorder="1"/>
    <xf numFmtId="0" fontId="0" fillId="2" borderId="0" xfId="0" applyFill="1"/>
    <xf numFmtId="43" fontId="10" fillId="0" borderId="0" xfId="2" applyFont="1"/>
    <xf numFmtId="0" fontId="9" fillId="2" borderId="2" xfId="0" applyFont="1" applyFill="1" applyBorder="1"/>
    <xf numFmtId="164" fontId="11" fillId="0" borderId="13" xfId="0" applyNumberFormat="1" applyFont="1" applyBorder="1" applyAlignment="1">
      <alignment horizontal="right" vertical="center" wrapText="1"/>
    </xf>
    <xf numFmtId="165" fontId="10" fillId="0" borderId="0" xfId="0" applyNumberFormat="1" applyFont="1"/>
    <xf numFmtId="2" fontId="8" fillId="2" borderId="4" xfId="2" applyNumberFormat="1" applyFont="1" applyFill="1" applyBorder="1" applyAlignment="1">
      <alignment wrapText="1"/>
    </xf>
    <xf numFmtId="2" fontId="8" fillId="0" borderId="4" xfId="2" applyNumberFormat="1" applyFont="1" applyFill="1" applyBorder="1" applyAlignment="1">
      <alignment horizontal="right" wrapText="1"/>
    </xf>
    <xf numFmtId="2" fontId="8" fillId="0" borderId="4" xfId="2" applyNumberFormat="1" applyFont="1" applyBorder="1" applyAlignment="1">
      <alignment wrapText="1"/>
    </xf>
    <xf numFmtId="2" fontId="8" fillId="2" borderId="4" xfId="2" applyNumberFormat="1" applyFont="1" applyFill="1" applyBorder="1" applyAlignment="1">
      <alignment horizontal="right" wrapText="1"/>
    </xf>
    <xf numFmtId="2" fontId="8" fillId="0" borderId="4" xfId="2" applyNumberFormat="1" applyFont="1" applyFill="1" applyBorder="1" applyAlignment="1">
      <alignment wrapText="1"/>
    </xf>
    <xf numFmtId="2" fontId="8" fillId="0" borderId="9" xfId="2" applyNumberFormat="1" applyFont="1" applyFill="1" applyBorder="1" applyAlignment="1">
      <alignment horizontal="right" wrapText="1"/>
    </xf>
    <xf numFmtId="2" fontId="0" fillId="0" borderId="0" xfId="2" applyNumberFormat="1" applyFont="1"/>
    <xf numFmtId="0" fontId="12" fillId="6" borderId="4" xfId="0" applyFont="1" applyFill="1" applyBorder="1" applyAlignment="1">
      <alignment horizontal="center" wrapText="1"/>
    </xf>
    <xf numFmtId="0" fontId="12" fillId="6" borderId="12" xfId="0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vertical="center"/>
    </xf>
  </cellXfs>
  <cellStyles count="6">
    <cellStyle name="Comma" xfId="2" builtinId="3"/>
    <cellStyle name="Hyperlink" xfId="5" builtinId="8"/>
    <cellStyle name="Normal" xfId="0" builtinId="0"/>
    <cellStyle name="Normal 2" xfId="4" xr:uid="{00000000-0005-0000-0000-000003000000}"/>
    <cellStyle name="Percent" xfId="1" builtinId="5"/>
    <cellStyle name="Обычный 2" xfId="3" xr:uid="{00000000-0005-0000-0000-000005000000}"/>
  </cellStyles>
  <dxfs count="125">
    <dxf>
      <font>
        <color rgb="FF002060"/>
        <name val="Times New Roman"/>
        <family val="1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color rgb="FF002060"/>
        <name val="Times New Roman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color rgb="FF002060"/>
        <name val="Times New Roman"/>
        <scheme val="none"/>
      </font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family val="1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 outline="0">
        <bottom style="thin">
          <color rgb="FF002060"/>
        </bottom>
      </border>
    </dxf>
    <dxf>
      <fill>
        <patternFill patternType="solid">
          <fgColor indexed="64"/>
          <bgColor theme="9" tint="0.79998168889431442"/>
        </patternFill>
      </fill>
    </dxf>
    <dxf>
      <font>
        <color rgb="FF002060"/>
        <name val="Times New Roman"/>
        <family val="1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color rgb="FF002060"/>
        <name val="Times New Roman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color rgb="FF002060"/>
        <name val="Times New Roman"/>
        <scheme val="none"/>
      </font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family val="1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 outline="0">
        <bottom style="thin">
          <color rgb="FF002060"/>
        </bottom>
      </border>
    </dxf>
    <dxf>
      <fill>
        <patternFill patternType="solid">
          <fgColor indexed="64"/>
          <bgColor theme="9" tint="0.79998168889431442"/>
        </patternFill>
      </fill>
    </dxf>
    <dxf>
      <font>
        <color rgb="FF002060"/>
        <name val="Times New Roman"/>
        <family val="1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color rgb="FF002060"/>
        <name val="Times New Roman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color rgb="FF002060"/>
        <name val="Times New Roman"/>
        <scheme val="none"/>
      </font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family val="1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 outline="0">
        <bottom style="thin">
          <color rgb="FF002060"/>
        </bottom>
      </border>
    </dxf>
    <dxf>
      <fill>
        <patternFill patternType="solid">
          <fgColor indexed="64"/>
          <bgColor theme="9" tint="0.79998168889431442"/>
        </patternFill>
      </fill>
    </dxf>
    <dxf>
      <font>
        <color rgb="FF002060"/>
        <name val="Times New Roman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color rgb="FF002060"/>
        <name val="Times New Roman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color rgb="FF002060"/>
        <name val="Times New Roman"/>
        <scheme val="none"/>
      </font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family val="1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 outline="0">
        <bottom style="thin">
          <color rgb="FF002060"/>
        </bottom>
      </border>
    </dxf>
    <dxf>
      <fill>
        <patternFill patternType="solid">
          <fgColor indexed="64"/>
          <bgColor theme="9" tint="0.79998168889431442"/>
        </patternFill>
      </fill>
    </dxf>
    <dxf>
      <font>
        <color rgb="FF002060"/>
        <name val="Times New Roman"/>
        <family val="1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color rgb="FF002060"/>
        <name val="Times New Roman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color rgb="FF002060"/>
        <name val="Times New Roman"/>
        <scheme val="none"/>
      </font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family val="1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 outline="0">
        <bottom style="thin">
          <color rgb="FF002060"/>
        </bottom>
      </border>
    </dxf>
    <dxf>
      <fill>
        <patternFill patternType="solid">
          <fgColor indexed="64"/>
          <bgColor theme="9" tint="0.79998168889431442"/>
        </patternFill>
      </fill>
    </dxf>
    <dxf>
      <font>
        <color rgb="FF002060"/>
      </font>
      <numFmt numFmtId="164" formatCode="0.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color rgb="FF002060"/>
        <name val="Times New Roman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002060"/>
        </left>
        <right/>
        <top style="thin">
          <color rgb="FF002060"/>
        </top>
        <bottom style="thin">
          <color rgb="FF002060"/>
        </bottom>
      </border>
    </dxf>
    <dxf>
      <font>
        <b/>
        <color rgb="FF002060"/>
        <name val="Times New Roman"/>
        <scheme val="none"/>
      </font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family val="1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 outline="0">
        <bottom style="thin">
          <color rgb="FF002060"/>
        </bottom>
      </border>
    </dxf>
    <dxf>
      <fill>
        <patternFill patternType="solid">
          <fgColor indexed="64"/>
          <bgColor theme="9" tint="0.79998168889431442"/>
        </patternFill>
      </fill>
    </dxf>
    <dxf>
      <font>
        <color rgb="FF002060"/>
        <name val="Times New Roman"/>
        <family val="1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color rgb="FF002060"/>
        <name val="Times New Roman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color rgb="FF002060"/>
        <name val="Times New Roman"/>
        <scheme val="none"/>
      </font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family val="1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 outline="0">
        <bottom style="thin">
          <color rgb="FF002060"/>
        </bottom>
      </border>
    </dxf>
    <dxf>
      <fill>
        <patternFill patternType="solid">
          <fgColor indexed="64"/>
          <bgColor theme="9" tint="0.79998168889431442"/>
        </patternFill>
      </fill>
    </dxf>
    <dxf>
      <font>
        <b/>
        <color rgb="FF002060"/>
        <name val="Times New Roman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rgb="FF002060"/>
        </left>
        <right/>
        <top style="thin">
          <color rgb="FF002060"/>
        </top>
        <bottom style="thin">
          <color rgb="FF002060"/>
        </bottom>
      </border>
    </dxf>
    <dxf>
      <font>
        <color rgb="FF002060"/>
        <name val="Times New Roman"/>
        <family val="1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 style="thin">
          <color rgb="FF002060"/>
        </vertical>
        <horizontal style="thin">
          <color rgb="FF00206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family val="1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>
        <top style="thin">
          <color rgb="FF002060"/>
        </top>
      </border>
    </dxf>
    <dxf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/>
        <bottom/>
        <vertical style="thin">
          <color rgb="FF002060"/>
        </vertical>
        <horizontal style="thin">
          <color rgb="FF00206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2060"/>
        </left>
        <right/>
        <top style="thin">
          <color rgb="FF002060"/>
        </top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rgb="FF002060"/>
        </left>
        <right/>
        <top style="thin">
          <color rgb="FF002060"/>
        </top>
        <bottom style="thin">
          <color rgb="FF00206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family val="1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 outline="0">
        <left style="thin">
          <color theme="1"/>
        </left>
        <top style="thin">
          <color theme="1"/>
        </top>
        <bottom style="thin">
          <color theme="1"/>
        </bottom>
      </border>
    </dxf>
    <dxf>
      <border outline="0"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/>
        <bottom/>
      </border>
    </dxf>
    <dxf>
      <font>
        <color rgb="FF002060"/>
        <name val="Times New Roman"/>
        <family val="1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color rgb="FF002060"/>
        <name val="Times New Roman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color rgb="FF002060"/>
        <name val="Times New Roman"/>
        <scheme val="none"/>
      </font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 style="thin">
          <color rgb="FF002060"/>
        </vertical>
        <horizontal style="thin">
          <color rgb="FF00206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family val="1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>
        <top style="thin">
          <color rgb="FF002060"/>
        </top>
      </border>
    </dxf>
    <dxf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/>
        <bottom/>
        <vertical style="thin">
          <color rgb="FF002060"/>
        </vertical>
        <horizontal style="thin">
          <color rgb="FF00206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2060"/>
        </left>
        <right/>
        <top style="thin">
          <color rgb="FF002060"/>
        </top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family val="1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 outline="0">
        <left style="thin">
          <color theme="1"/>
        </left>
        <top style="thin">
          <color theme="1"/>
        </top>
        <bottom style="thin">
          <color theme="1"/>
        </bottom>
      </border>
    </dxf>
    <dxf>
      <border outline="0"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/>
        <bottom/>
      </border>
    </dxf>
    <dxf>
      <font>
        <color rgb="FF002060"/>
        <name val="Times New Roman"/>
        <family val="1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color rgb="FF002060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color rgb="FF002060"/>
      </font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family val="1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 outline="0"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rgb="FF002060"/>
        </top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numFmt numFmtId="165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rgb="FF002060"/>
        </left>
        <right/>
        <top style="thin">
          <color rgb="FF002060"/>
        </top>
        <bottom style="thin">
          <color rgb="FF00206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border diagonalUp="0" diagonalDown="0" outline="0">
        <left style="thin">
          <color rgb="FF002060"/>
        </left>
        <right/>
        <top style="thin">
          <color rgb="FF002060"/>
        </top>
        <bottom style="thin">
          <color rgb="FF00206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family val="1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 outline="0">
        <left style="thin">
          <color theme="1"/>
        </left>
        <top style="thin">
          <color theme="1"/>
        </top>
        <bottom style="thin">
          <color theme="1"/>
        </bottom>
      </border>
    </dxf>
    <dxf>
      <border outline="0"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002060"/>
        <name val="Times New Roman"/>
        <family val="1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1"/>
        <color rgb="FF002060"/>
        <name val="Calibri"/>
        <scheme val="minor"/>
      </font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family val="1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>
        <top style="thin">
          <color rgb="FF002060"/>
        </top>
      </border>
    </dxf>
    <dxf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border>
        <bottom style="thin">
          <color rgb="FF002060"/>
        </bottom>
      </border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rgb="FF002060"/>
        </top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numFmt numFmtId="165" formatCode="0.0%"/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alignment vertical="bottom" textRotation="0" wrapText="1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 outline="0">
        <left style="thin">
          <color theme="1"/>
        </left>
        <top style="thin">
          <color theme="1"/>
        </top>
        <bottom style="thin">
          <color theme="1"/>
        </bottom>
      </border>
    </dxf>
    <dxf>
      <alignment vertical="bottom" textRotation="0" wrapText="1" indent="0" justifyLastLine="0" shrinkToFit="0" readingOrder="0"/>
    </dxf>
    <dxf>
      <border outline="0"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002060"/>
        <name val="Times New Roman"/>
        <family val="1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2060"/>
        <name val="Times New Roman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strike val="0"/>
        <outline val="0"/>
        <shadow val="0"/>
        <u val="none"/>
        <vertAlign val="baseline"/>
        <sz val="11"/>
        <color rgb="FF002060"/>
        <name val="Times New Roman"/>
        <scheme val="none"/>
      </font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family val="1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2060"/>
        <name val="Times New Roman"/>
        <scheme val="none"/>
      </font>
    </dxf>
    <dxf>
      <border outline="0"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>
        <left style="thin">
          <color rgb="FF002060"/>
        </left>
        <right/>
        <top style="thin">
          <color rgb="FF002060"/>
        </top>
        <bottom style="thin">
          <color rgb="FF00206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 outline="0">
        <top style="thin">
          <color rgb="FF002060"/>
        </top>
      </border>
    </dxf>
    <dxf>
      <border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 outline="0">
        <bottom style="thin">
          <color rgb="FF00206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/>
        <bottom/>
      </border>
    </dxf>
    <dxf>
      <numFmt numFmtId="2" formatCode="0.00"/>
      <border diagonalUp="0" diagonalDown="0">
        <left style="thin">
          <color rgb="FF002060"/>
        </left>
        <right/>
        <top style="thin">
          <color rgb="FF002060"/>
        </top>
        <bottom style="thin">
          <color rgb="FF00206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numFmt numFmtId="164" formatCode="0.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numFmt numFmtId="164" formatCode="0.0"/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 outline="0">
        <top style="thin">
          <color rgb="FF002060"/>
        </top>
      </border>
    </dxf>
    <dxf>
      <border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 outline="0">
        <bottom style="thin">
          <color rgb="FF002060"/>
        </bottom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P1:R27" totalsRowShown="0" headerRowBorderDxfId="124" tableBorderDxfId="123" totalsRowBorderDxfId="122">
  <autoFilter ref="P1:R27" xr:uid="{00000000-0009-0000-0100-000002000000}"/>
  <tableColumns count="3">
    <tableColumn id="1" xr3:uid="{00000000-0010-0000-0000-000001000000}" name="Hesablanmış XƏM" dataDxfId="121">
      <calculatedColumnFormula>J2-K2+L2-M2</calculatedColumnFormula>
    </tableColumn>
    <tableColumn id="2" xr3:uid="{00000000-0010-0000-0000-000002000000}" name="Hesablanmış XƏM ilə Faktikinin fərqi" dataDxfId="120">
      <calculatedColumnFormula>I2-P2</calculatedColumnFormula>
    </tableColumn>
    <tableColumn id="3" xr3:uid="{00000000-0010-0000-0000-000003000000}" name="XM yoxlama" dataDxfId="119">
      <calculatedColumnFormula>H2+N2-I2+O2</calculatedColumnFormula>
    </tableColumn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0D000000}" name="Table28" displayName="Table28" ref="A1:D27" totalsRowShown="0" headerRowDxfId="57" headerRowBorderDxfId="56" tableBorderDxfId="55">
  <autoFilter ref="A1:D27" xr:uid="{00000000-0009-0000-0100-00001C000000}"/>
  <sortState xmlns:xlrd2="http://schemas.microsoft.com/office/spreadsheetml/2017/richdata2" ref="A2:D27">
    <sortCondition descending="1" ref="D1:D27"/>
  </sortState>
  <tableColumns count="4">
    <tableColumn id="1" xr3:uid="{00000000-0010-0000-0D00-000001000000}" name="Sıra" dataDxfId="54"/>
    <tableColumn id="2" xr3:uid="{00000000-0010-0000-0D00-000002000000}" name="Banklar" dataDxfId="53"/>
    <tableColumn id="5" xr3:uid="{00000000-0010-0000-0D00-000005000000}" name="IVR/2020_x000a_Nisbi dinamika/Rüblük" dataDxfId="52" dataCellStyle="Percent"/>
    <tableColumn id="6" xr3:uid="{00000000-0010-0000-0D00-000006000000}" name="IVR/2020_x000a_Mütləq dinamika/Rüblük " dataDxfId="51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E000000}" name="Table8" displayName="Table8" ref="A1:E27" totalsRowShown="0" headerRowDxfId="50" headerRowBorderDxfId="49" tableBorderDxfId="48" totalsRowBorderDxfId="47">
  <autoFilter ref="A1:E27" xr:uid="{00000000-0009-0000-0100-000008000000}"/>
  <sortState xmlns:xlrd2="http://schemas.microsoft.com/office/spreadsheetml/2017/richdata2" ref="A2:E27">
    <sortCondition ref="B1:B27"/>
  </sortState>
  <tableColumns count="5">
    <tableColumn id="1" xr3:uid="{00000000-0010-0000-0E00-000001000000}" name="Sıra" dataDxfId="46"/>
    <tableColumn id="2" xr3:uid="{00000000-0010-0000-0E00-000002000000}" name="Banklar" dataDxfId="45"/>
    <tableColumn id="4" xr3:uid="{00000000-0010-0000-0E00-000004000000}" name="2020 IVR Nizamnamə Kapitalı (mln. manat)" dataDxfId="44"/>
    <tableColumn id="5" xr3:uid="{00000000-0010-0000-0E00-000005000000}" name="2020 IIIR Nizamnamə Kapitalı (mln. manat)2" dataDxfId="43"/>
    <tableColumn id="6" xr3:uid="{00000000-0010-0000-0E00-000006000000}" name="Dinamika, mln . Manat" dataDxfId="42">
      <calculatedColumnFormula>Table8[[#This Row],[2020 IVR Nizamnamə Kapitalı (mln. manat)]]-Table8[[#This Row],[2020 IIIR Nizamnamə Kapitalı (mln. manat)2]]</calculatedColumnFormula>
    </tableColumn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1000000}" name="Table4111314151618192238" displayName="Table4111314151618192238" ref="A1:D27" totalsRowShown="0" headerRowDxfId="41" headerRowBorderDxfId="40">
  <autoFilter ref="A1:D27" xr:uid="{00000000-0009-0000-0100-000025000000}"/>
  <sortState xmlns:xlrd2="http://schemas.microsoft.com/office/spreadsheetml/2017/richdata2" ref="A2:D27">
    <sortCondition descending="1" ref="C1:C27"/>
  </sortState>
  <tableColumns count="4">
    <tableColumn id="1" xr3:uid="{00000000-0010-0000-1100-000001000000}" name="Sıra" dataDxfId="39"/>
    <tableColumn id="2" xr3:uid="{00000000-0010-0000-1100-000002000000}" name="Banklar" dataDxfId="38"/>
    <tableColumn id="7" xr3:uid="{00000000-0010-0000-1100-000007000000}" name="IVR/2020" dataDxfId="37"/>
    <tableColumn id="5" xr3:uid="{00000000-0010-0000-1100-000005000000}" name="IIIR/2020" dataDxfId="36"/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2000000}" name="Table41113141516181922" displayName="Table41113141516181922" ref="A1:D27" totalsRowShown="0" headerRowDxfId="35" headerRowBorderDxfId="34">
  <autoFilter ref="A1:D27" xr:uid="{00000000-0009-0000-0100-000015000000}"/>
  <sortState xmlns:xlrd2="http://schemas.microsoft.com/office/spreadsheetml/2017/richdata2" ref="A2:D27">
    <sortCondition descending="1" ref="C1:C27"/>
  </sortState>
  <tableColumns count="4">
    <tableColumn id="1" xr3:uid="{00000000-0010-0000-1200-000001000000}" name="Sıra" dataDxfId="33"/>
    <tableColumn id="2" xr3:uid="{00000000-0010-0000-1200-000002000000}" name="Banklar" dataDxfId="32"/>
    <tableColumn id="7" xr3:uid="{00000000-0010-0000-1200-000007000000}" name="IVR/2020" dataDxfId="31"/>
    <tableColumn id="5" xr3:uid="{00000000-0010-0000-1200-000005000000}" name="IIIR/2020" dataDxfId="30"/>
  </tableColumns>
  <tableStyleInfo name="TableStyleLight8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41113141516181921" displayName="Table41113141516181921" ref="A1:D27" totalsRowShown="0" headerRowDxfId="29" headerRowBorderDxfId="28">
  <autoFilter ref="A1:D27" xr:uid="{00000000-0009-0000-0100-000014000000}"/>
  <sortState xmlns:xlrd2="http://schemas.microsoft.com/office/spreadsheetml/2017/richdata2" ref="A2:D27">
    <sortCondition descending="1" ref="C1:C27"/>
  </sortState>
  <tableColumns count="4">
    <tableColumn id="1" xr3:uid="{00000000-0010-0000-1300-000001000000}" name="Sıra" dataDxfId="27"/>
    <tableColumn id="2" xr3:uid="{00000000-0010-0000-1300-000002000000}" name="Banklar" dataDxfId="26"/>
    <tableColumn id="3" xr3:uid="{00000000-0010-0000-1300-000003000000}" name="IVR/2020" dataDxfId="25"/>
    <tableColumn id="7" xr3:uid="{00000000-0010-0000-1300-000007000000}" name="IIIR/2020" dataDxfId="24"/>
  </tableColumns>
  <tableStyleInfo name="TableStyleLight8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4000000}" name="Table41113141516181919" displayName="Table41113141516181919" ref="A1:D27" totalsRowShown="0" headerRowDxfId="23" headerRowBorderDxfId="22">
  <autoFilter ref="A1:D27" xr:uid="{00000000-0009-0000-0100-000012000000}"/>
  <sortState xmlns:xlrd2="http://schemas.microsoft.com/office/spreadsheetml/2017/richdata2" ref="A2:D27">
    <sortCondition descending="1" ref="C1:C27"/>
  </sortState>
  <tableColumns count="4">
    <tableColumn id="1" xr3:uid="{00000000-0010-0000-1400-000001000000}" name="Sıra" dataDxfId="21"/>
    <tableColumn id="2" xr3:uid="{00000000-0010-0000-1400-000002000000}" name="Banklar" dataDxfId="20"/>
    <tableColumn id="7" xr3:uid="{00000000-0010-0000-1400-000007000000}" name="IVR/2020" dataDxfId="19"/>
    <tableColumn id="4" xr3:uid="{00000000-0010-0000-1400-000004000000}" name="IIIR/2020" dataDxfId="18"/>
  </tableColumns>
  <tableStyleInfo name="TableStyleLight8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5000000}" name="Table41113141516181913" displayName="Table41113141516181913" ref="A1:D27" totalsRowShown="0" headerRowDxfId="17" headerRowBorderDxfId="16">
  <autoFilter ref="A1:D27" xr:uid="{00000000-0009-0000-0100-00000C000000}"/>
  <sortState xmlns:xlrd2="http://schemas.microsoft.com/office/spreadsheetml/2017/richdata2" ref="A2:D27">
    <sortCondition descending="1" ref="C1:C27"/>
  </sortState>
  <tableColumns count="4">
    <tableColumn id="1" xr3:uid="{00000000-0010-0000-1500-000001000000}" name="Sıra" dataDxfId="15"/>
    <tableColumn id="2" xr3:uid="{00000000-0010-0000-1500-000002000000}" name="Banklar" dataDxfId="14"/>
    <tableColumn id="3" xr3:uid="{00000000-0010-0000-1500-000003000000}" name="IVR/2020" dataDxfId="13"/>
    <tableColumn id="7" xr3:uid="{00000000-0010-0000-1500-000007000000}" name="IIIR/2020" dataDxfId="12"/>
  </tableColumns>
  <tableStyleInfo name="TableStyleLight8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16000000}" name="Table41113141516181911" displayName="Table41113141516181911" ref="A1:D27" totalsRowShown="0" headerRowDxfId="11" headerRowBorderDxfId="10">
  <autoFilter ref="A1:D27" xr:uid="{00000000-0009-0000-0100-00000A000000}"/>
  <sortState xmlns:xlrd2="http://schemas.microsoft.com/office/spreadsheetml/2017/richdata2" ref="A2:D27">
    <sortCondition descending="1" ref="C1:C27"/>
  </sortState>
  <tableColumns count="4">
    <tableColumn id="1" xr3:uid="{00000000-0010-0000-1600-000001000000}" name="Sıra" dataDxfId="9"/>
    <tableColumn id="2" xr3:uid="{00000000-0010-0000-1600-000002000000}" name="Banklar" dataDxfId="8"/>
    <tableColumn id="7" xr3:uid="{00000000-0010-0000-1600-000007000000}" name="IVR/2020" dataDxfId="7"/>
    <tableColumn id="4" xr3:uid="{00000000-0010-0000-1600-000004000000}" name="IIIR/2020" dataDxfId="6"/>
  </tableColumns>
  <tableStyleInfo name="TableStyleLight8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7000000}" name="Table411131415161819" displayName="Table411131415161819" ref="A1:D27" totalsRowShown="0" headerRowDxfId="5" headerRowBorderDxfId="4">
  <autoFilter ref="A1:D27" xr:uid="{00000000-0009-0000-0100-000013000000}"/>
  <sortState xmlns:xlrd2="http://schemas.microsoft.com/office/spreadsheetml/2017/richdata2" ref="A2:D27">
    <sortCondition descending="1" ref="C1:C27"/>
  </sortState>
  <tableColumns count="4">
    <tableColumn id="1" xr3:uid="{00000000-0010-0000-1700-000001000000}" name="Sıra" dataDxfId="3"/>
    <tableColumn id="2" xr3:uid="{00000000-0010-0000-1700-000002000000}" name="Banklar" dataDxfId="2"/>
    <tableColumn id="7" xr3:uid="{00000000-0010-0000-1700-000007000000}" name="IVR/2020" dataDxfId="1"/>
    <tableColumn id="4" xr3:uid="{00000000-0010-0000-1700-000004000000}" name="IIIR/2020" dataDxfId="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1000000}" name="Table13" displayName="Table13" ref="P1:R27" totalsRowShown="0" headerRowDxfId="118" headerRowBorderDxfId="117" tableBorderDxfId="116" totalsRowBorderDxfId="115">
  <autoFilter ref="P1:R27" xr:uid="{00000000-0009-0000-0100-00000D000000}"/>
  <tableColumns count="3">
    <tableColumn id="1" xr3:uid="{00000000-0010-0000-0100-000001000000}" name="Hesablanmış XƏM" dataDxfId="114">
      <calculatedColumnFormula>J2-K2+L2-M2</calculatedColumnFormula>
    </tableColumn>
    <tableColumn id="2" xr3:uid="{00000000-0010-0000-0100-000002000000}" name="Hesablanmış XƏM ilə Faktikinin fərqi" dataDxfId="113">
      <calculatedColumnFormula>Table13[[#This Row],[Hesablanmış XƏM]]-I2</calculatedColumnFormula>
    </tableColumn>
    <tableColumn id="3" xr3:uid="{00000000-0010-0000-0100-000003000000}" name="XM yoxlama" dataDxfId="112">
      <calculatedColumnFormula>I2-N2-O2-H2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2000000}" name="Table41113141516181928" displayName="Table41113141516181928" ref="A1:D27" totalsRowShown="0" headerRowDxfId="111" dataDxfId="109" headerRowBorderDxfId="110" tableBorderDxfId="108" totalsRowBorderDxfId="107">
  <autoFilter ref="A1:D27" xr:uid="{00000000-0009-0000-0100-00001B000000}"/>
  <sortState xmlns:xlrd2="http://schemas.microsoft.com/office/spreadsheetml/2017/richdata2" ref="A2:D27">
    <sortCondition descending="1" ref="C1:C27"/>
  </sortState>
  <tableColumns count="4">
    <tableColumn id="1" xr3:uid="{00000000-0010-0000-0200-000001000000}" name="Sıra" dataDxfId="106"/>
    <tableColumn id="2" xr3:uid="{00000000-0010-0000-0200-000002000000}" name="Banklar" dataDxfId="105"/>
    <tableColumn id="3" xr3:uid="{00000000-0010-0000-0200-000003000000}" name="IVR/2020" dataDxfId="104"/>
    <tableColumn id="7" xr3:uid="{00000000-0010-0000-0200-000007000000}" name="IIIR/2020" dataDxfId="103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4000000}" name="Table29" displayName="Table29" ref="A1:D27" totalsRowShown="0" headerRowDxfId="102" dataDxfId="100" headerRowBorderDxfId="101" tableBorderDxfId="99">
  <autoFilter ref="A1:D27" xr:uid="{00000000-0009-0000-0100-00001D000000}"/>
  <sortState xmlns:xlrd2="http://schemas.microsoft.com/office/spreadsheetml/2017/richdata2" ref="A2:D27">
    <sortCondition descending="1" ref="D1:D27"/>
  </sortState>
  <tableColumns count="4">
    <tableColumn id="1" xr3:uid="{00000000-0010-0000-0400-000001000000}" name="Sıra" dataDxfId="98"/>
    <tableColumn id="2" xr3:uid="{00000000-0010-0000-0400-000002000000}" name="Banklar" dataDxfId="97"/>
    <tableColumn id="3" xr3:uid="{00000000-0010-0000-0400-000003000000}" name="IVR/2020_x000a_Nisbi dinamika/Rüblük" dataDxfId="96" dataCellStyle="Percent"/>
    <tableColumn id="4" xr3:uid="{00000000-0010-0000-0400-000004000000}" name="IVR/2020_x000a_Mütləq dinamika/Rüblük " dataDxfId="95" dataCellStyle="Comma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5000000}" name="Table41113141516181927" displayName="Table41113141516181927" ref="A1:D27" totalsRowShown="0" headerRowDxfId="94" dataDxfId="92" headerRowBorderDxfId="93" tableBorderDxfId="91" totalsRowBorderDxfId="90">
  <autoFilter ref="A1:D27" xr:uid="{00000000-0009-0000-0100-00001A000000}"/>
  <sortState xmlns:xlrd2="http://schemas.microsoft.com/office/spreadsheetml/2017/richdata2" ref="A2:D27">
    <sortCondition descending="1" ref="C1:C27"/>
  </sortState>
  <tableColumns count="4">
    <tableColumn id="1" xr3:uid="{00000000-0010-0000-0500-000001000000}" name="Sıra" dataDxfId="89"/>
    <tableColumn id="2" xr3:uid="{00000000-0010-0000-0500-000002000000}" name="Banklar" dataDxfId="88"/>
    <tableColumn id="3" xr3:uid="{00000000-0010-0000-0500-000003000000}" name="IVR/2020" dataDxfId="87"/>
    <tableColumn id="7" xr3:uid="{00000000-0010-0000-0500-000007000000}" name="IIIR/2020" dataDxfId="86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7000000}" name="Table30" displayName="Table30" ref="A1:D27" totalsRowShown="0" headerRowDxfId="85" headerRowBorderDxfId="84" tableBorderDxfId="83">
  <autoFilter ref="A1:D27" xr:uid="{00000000-0009-0000-0100-00001E000000}"/>
  <sortState xmlns:xlrd2="http://schemas.microsoft.com/office/spreadsheetml/2017/richdata2" ref="A2:D27">
    <sortCondition descending="1" ref="D1:D27"/>
  </sortState>
  <tableColumns count="4">
    <tableColumn id="1" xr3:uid="{00000000-0010-0000-0700-000001000000}" name="Sıra" dataDxfId="82"/>
    <tableColumn id="2" xr3:uid="{00000000-0010-0000-0700-000002000000}" name="Banklar" dataDxfId="81"/>
    <tableColumn id="3" xr3:uid="{00000000-0010-0000-0700-000003000000}" name="IVR/2020_x000a_Nisbi dinamika/Rüblük" dataDxfId="80" dataCellStyle="Percent"/>
    <tableColumn id="4" xr3:uid="{00000000-0010-0000-0700-000004000000}" name="IVR/2020_x000a_Mütləq dinamika/Rüblük " dataDxfId="79" dataCellStyle="Comma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8000000}" name="Table41113141516181926" displayName="Table41113141516181926" ref="A1:D27" totalsRowShown="0" headerRowDxfId="78" headerRowBorderDxfId="77">
  <autoFilter ref="A1:D27" xr:uid="{00000000-0009-0000-0100-000019000000}"/>
  <sortState xmlns:xlrd2="http://schemas.microsoft.com/office/spreadsheetml/2017/richdata2" ref="A2:D27">
    <sortCondition descending="1" ref="C1:C27"/>
  </sortState>
  <tableColumns count="4">
    <tableColumn id="1" xr3:uid="{00000000-0010-0000-0800-000001000000}" name="Sıra" dataDxfId="76"/>
    <tableColumn id="2" xr3:uid="{00000000-0010-0000-0800-000002000000}" name="Banklar" dataDxfId="75"/>
    <tableColumn id="7" xr3:uid="{00000000-0010-0000-0800-000007000000}" name="IVR/2020" dataDxfId="74"/>
    <tableColumn id="4" xr3:uid="{00000000-0010-0000-0800-000004000000}" name="IIIR/2020" dataDxfId="73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0A000000}" name="Table31" displayName="Table31" ref="A1:D27" totalsRowShown="0" headerRowDxfId="72" headerRowBorderDxfId="71" tableBorderDxfId="70">
  <autoFilter ref="A1:D27" xr:uid="{00000000-0009-0000-0100-00001F000000}"/>
  <sortState xmlns:xlrd2="http://schemas.microsoft.com/office/spreadsheetml/2017/richdata2" ref="A2:D27">
    <sortCondition descending="1" ref="D1:D27"/>
  </sortState>
  <tableColumns count="4">
    <tableColumn id="1" xr3:uid="{00000000-0010-0000-0A00-000001000000}" name="Sıra" dataDxfId="69"/>
    <tableColumn id="2" xr3:uid="{00000000-0010-0000-0A00-000002000000}" name="Banklar" dataDxfId="68"/>
    <tableColumn id="5" xr3:uid="{00000000-0010-0000-0A00-000005000000}" name="IVR/2020_x000a_Nisbi dinamika/Rüblük" dataDxfId="67" dataCellStyle="Percent"/>
    <tableColumn id="6" xr3:uid="{00000000-0010-0000-0A00-000006000000}" name="IVR/2020_x000a_Mütləq dinamika/Rüblük " dataDxfId="66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Table41113141516181924" displayName="Table41113141516181924" ref="A1:D27" totalsRowShown="0" headerRowDxfId="65" headerRowBorderDxfId="64" tableBorderDxfId="63" totalsRowBorderDxfId="62">
  <autoFilter ref="A1:D27" xr:uid="{00000000-0009-0000-0100-000017000000}"/>
  <sortState xmlns:xlrd2="http://schemas.microsoft.com/office/spreadsheetml/2017/richdata2" ref="A2:D27">
    <sortCondition descending="1" ref="C1:C27"/>
  </sortState>
  <tableColumns count="4">
    <tableColumn id="1" xr3:uid="{00000000-0010-0000-0B00-000001000000}" name="Sıra" dataDxfId="61"/>
    <tableColumn id="2" xr3:uid="{00000000-0010-0000-0B00-000002000000}" name="Banklar" dataDxfId="60"/>
    <tableColumn id="7" xr3:uid="{00000000-0010-0000-0B00-000007000000}" name="IVR/2020" dataDxfId="59"/>
    <tableColumn id="4" xr3:uid="{00000000-0010-0000-0B00-000004000000}" name="IIIR/2020" dataDxfId="58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1"/>
  <sheetViews>
    <sheetView tabSelected="1" zoomScale="85" zoomScaleNormal="85" workbookViewId="0">
      <selection activeCell="B20" sqref="B20"/>
    </sheetView>
  </sheetViews>
  <sheetFormatPr defaultRowHeight="15" x14ac:dyDescent="0.25"/>
  <cols>
    <col min="1" max="1" width="4.42578125" style="9" customWidth="1"/>
    <col min="2" max="2" width="44.5703125" customWidth="1"/>
  </cols>
  <sheetData>
    <row r="1" spans="1:2" s="4" customFormat="1" ht="24.75" customHeight="1" x14ac:dyDescent="0.25">
      <c r="A1" s="116" t="s">
        <v>68</v>
      </c>
      <c r="B1" s="116"/>
    </row>
    <row r="2" spans="1:2" x14ac:dyDescent="0.25">
      <c r="A2" s="114" t="s">
        <v>47</v>
      </c>
      <c r="B2" s="115"/>
    </row>
    <row r="3" spans="1:2" ht="16.5" customHeight="1" x14ac:dyDescent="0.25">
      <c r="A3" s="65">
        <v>1</v>
      </c>
      <c r="B3" s="57" t="s">
        <v>67</v>
      </c>
    </row>
    <row r="4" spans="1:2" x14ac:dyDescent="0.25">
      <c r="A4" s="65">
        <v>2</v>
      </c>
      <c r="B4" s="57" t="s">
        <v>64</v>
      </c>
    </row>
    <row r="5" spans="1:2" x14ac:dyDescent="0.25">
      <c r="A5" s="65">
        <v>3</v>
      </c>
      <c r="B5" s="57" t="s">
        <v>63</v>
      </c>
    </row>
    <row r="6" spans="1:2" x14ac:dyDescent="0.25">
      <c r="A6" s="65">
        <v>4</v>
      </c>
      <c r="B6" s="57" t="s">
        <v>48</v>
      </c>
    </row>
    <row r="7" spans="1:2" x14ac:dyDescent="0.25">
      <c r="A7" s="65">
        <v>5</v>
      </c>
      <c r="B7" s="57" t="s">
        <v>49</v>
      </c>
    </row>
    <row r="8" spans="1:2" x14ac:dyDescent="0.25">
      <c r="A8" s="65">
        <v>6</v>
      </c>
      <c r="B8" s="57" t="s">
        <v>50</v>
      </c>
    </row>
    <row r="9" spans="1:2" ht="17.25" customHeight="1" x14ac:dyDescent="0.25">
      <c r="A9" s="65">
        <v>7</v>
      </c>
      <c r="B9" s="57" t="s">
        <v>51</v>
      </c>
    </row>
    <row r="10" spans="1:2" ht="17.25" customHeight="1" x14ac:dyDescent="0.25">
      <c r="A10" s="65">
        <v>8</v>
      </c>
      <c r="B10" s="57" t="s">
        <v>52</v>
      </c>
    </row>
    <row r="11" spans="1:2" x14ac:dyDescent="0.25">
      <c r="A11" s="65">
        <v>9</v>
      </c>
      <c r="B11" s="57" t="s">
        <v>53</v>
      </c>
    </row>
    <row r="12" spans="1:2" x14ac:dyDescent="0.25">
      <c r="A12" s="65">
        <v>10</v>
      </c>
      <c r="B12" s="57" t="s">
        <v>54</v>
      </c>
    </row>
    <row r="13" spans="1:2" x14ac:dyDescent="0.25">
      <c r="A13" s="65">
        <v>11</v>
      </c>
      <c r="B13" s="57" t="s">
        <v>55</v>
      </c>
    </row>
    <row r="14" spans="1:2" s="4" customFormat="1" x14ac:dyDescent="0.25">
      <c r="A14" s="64">
        <v>12</v>
      </c>
      <c r="B14" s="58" t="s">
        <v>56</v>
      </c>
    </row>
    <row r="15" spans="1:2" x14ac:dyDescent="0.25">
      <c r="A15" s="64">
        <v>13</v>
      </c>
      <c r="B15" s="58" t="s">
        <v>57</v>
      </c>
    </row>
    <row r="16" spans="1:2" x14ac:dyDescent="0.25">
      <c r="A16" s="64">
        <v>14</v>
      </c>
      <c r="B16" s="58" t="s">
        <v>58</v>
      </c>
    </row>
    <row r="17" spans="1:2" x14ac:dyDescent="0.25">
      <c r="A17" s="64">
        <v>15</v>
      </c>
      <c r="B17" s="58" t="s">
        <v>59</v>
      </c>
    </row>
    <row r="18" spans="1:2" x14ac:dyDescent="0.25">
      <c r="A18" s="64">
        <v>16</v>
      </c>
      <c r="B18" s="58" t="s">
        <v>60</v>
      </c>
    </row>
    <row r="19" spans="1:2" x14ac:dyDescent="0.25">
      <c r="A19" s="64">
        <v>17</v>
      </c>
      <c r="B19" s="58" t="s">
        <v>61</v>
      </c>
    </row>
    <row r="20" spans="1:2" ht="32.25" customHeight="1" x14ac:dyDescent="0.25">
      <c r="A20" s="64">
        <v>18</v>
      </c>
      <c r="B20" s="58" t="s">
        <v>62</v>
      </c>
    </row>
    <row r="21" spans="1:2" x14ac:dyDescent="0.25">
      <c r="A21"/>
    </row>
  </sheetData>
  <mergeCells count="2">
    <mergeCell ref="A2:B2"/>
    <mergeCell ref="A1:B1"/>
  </mergeCells>
  <hyperlinks>
    <hyperlink ref="B13" location="'Nizamnamə Kapitalı'!A1" display="Nizamnamə Kapitalı" xr:uid="{00000000-0004-0000-0000-000000000000}"/>
    <hyperlink ref="B12" location="'Dinamika  - Balans Kapitalı'!A1" display="Dinamika - Balans Kapitalı" xr:uid="{00000000-0004-0000-0000-000001000000}"/>
    <hyperlink ref="B11" location="'Balans Kapitalı'!A1" display="Balans Kapitalı" xr:uid="{00000000-0004-0000-0000-000002000000}"/>
    <hyperlink ref="B10" location="'Dinamika - Depozit Portfeli'!A1" display="Dinamika - Depozit Portfeli" xr:uid="{00000000-0004-0000-0000-000003000000}"/>
    <hyperlink ref="B9" location="'Depozit Portfeli'!A1" display="Depozit Portfeli" xr:uid="{00000000-0004-0000-0000-000004000000}"/>
    <hyperlink ref="B8" location="'Dinamika - Kredit Portfeli'!A1" display="Dinamika - Kredit Portfeli" xr:uid="{00000000-0004-0000-0000-000005000000}"/>
    <hyperlink ref="B7" location="'Kredit Portfeli'!A1" display="Kredit Portfeli" xr:uid="{00000000-0004-0000-0000-000006000000}"/>
    <hyperlink ref="B6" location="'Dinamika  - Aktivlər'!A1" display="Dinamika - Aktivlər" xr:uid="{00000000-0004-0000-0000-000007000000}"/>
    <hyperlink ref="B5" location="Aktivlər!A1" display="Akrivlər" xr:uid="{00000000-0004-0000-0000-000008000000}"/>
    <hyperlink ref="B19" location="'Qeyri-Faiz Xərcləri'!A1" display="Qeyri-faiz xərcləri " xr:uid="{00000000-0004-0000-0000-00000C000000}"/>
    <hyperlink ref="B18" location="'Qeyri-Faiz Gəlirləri'!A1" display="Qeyri-faiz gəlirləri " xr:uid="{00000000-0004-0000-0000-00000D000000}"/>
    <hyperlink ref="B17" location="'Faiz Xərcləri'!A1" display="Faiz xərcləri" xr:uid="{00000000-0004-0000-0000-00000E000000}"/>
    <hyperlink ref="B16" location="'Faiz Gəlirləri'!A1" display="Faiz gəlirləri" xr:uid="{00000000-0004-0000-0000-00000F000000}"/>
    <hyperlink ref="B15" location="'Xalis Əməliyyat Mənfəəti'!A1" display="Xalis Əməliyyat Mənfəəti " xr:uid="{00000000-0004-0000-0000-000010000000}"/>
    <hyperlink ref="B14" location="'Xalis Mənfəəti'!A1" display="Xalis Mənfəət" xr:uid="{00000000-0004-0000-0000-000011000000}"/>
    <hyperlink ref="B3" location="'2020 IVR - Ümumi göstəricilər'!A1" display="2020 IVR - Ümumi göstəricilər" xr:uid="{D35F419D-0E13-4E0A-8334-5FCEDE9CC2F7}"/>
    <hyperlink ref="B4" location="'2020 IIIR - Ümumi göstəricilər'!A1" display="2020 IIIR - Ümumi göstəricilər" xr:uid="{D09D5904-3636-4EF0-A755-5DCE6D6E9BAC}"/>
    <hyperlink ref="B20" location="'Ehtiyat ayırmaları'!A1" display="Aktivlər üzrə mümkün zərərin ödənilməsi üçün ehtiyat ayırmaları " xr:uid="{081AABDF-32C0-4141-9F11-5EE709D4EC3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J30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H1" sqref="H1:I1048576"/>
    </sheetView>
  </sheetViews>
  <sheetFormatPr defaultRowHeight="15" x14ac:dyDescent="0.25"/>
  <cols>
    <col min="1" max="1" width="9.140625" style="1"/>
    <col min="2" max="2" width="41.42578125" style="1" customWidth="1"/>
    <col min="3" max="3" width="20.7109375" style="1" customWidth="1"/>
    <col min="4" max="4" width="21.42578125" style="1" customWidth="1"/>
    <col min="5" max="5" width="12.85546875" style="1" customWidth="1"/>
    <col min="6" max="6" width="21" style="4" customWidth="1"/>
    <col min="7" max="7" width="9.140625" style="1" customWidth="1"/>
    <col min="8" max="8" width="6.28515625" hidden="1" customWidth="1"/>
    <col min="9" max="9" width="6.28515625" style="1" hidden="1" customWidth="1"/>
    <col min="10" max="10" width="13" style="7" customWidth="1"/>
    <col min="11" max="16384" width="9.140625" style="1"/>
  </cols>
  <sheetData>
    <row r="1" spans="1:9" x14ac:dyDescent="0.25">
      <c r="A1" s="43" t="s">
        <v>0</v>
      </c>
      <c r="B1" s="44" t="s">
        <v>23</v>
      </c>
      <c r="C1" s="44" t="s">
        <v>69</v>
      </c>
      <c r="D1" s="45" t="s">
        <v>65</v>
      </c>
      <c r="F1" s="63" t="s">
        <v>47</v>
      </c>
    </row>
    <row r="2" spans="1:9" x14ac:dyDescent="0.25">
      <c r="A2" s="46">
        <v>1</v>
      </c>
      <c r="B2" s="47" t="s">
        <v>22</v>
      </c>
      <c r="C2" s="13">
        <v>1326.6023399999999</v>
      </c>
      <c r="D2" s="97">
        <v>1324.5425600000001</v>
      </c>
      <c r="G2" s="5"/>
      <c r="H2" s="3">
        <f>I2/Table41113141516181924[[#This Row],[IIIR/2020]]</f>
        <v>1.5550878183935581E-3</v>
      </c>
      <c r="I2" s="5">
        <f>Table41113141516181924[[#This Row],[IVR/2020]]-Table41113141516181924[[#This Row],[IIIR/2020]]</f>
        <v>2.0597799999998188</v>
      </c>
    </row>
    <row r="3" spans="1:9" x14ac:dyDescent="0.25">
      <c r="A3" s="46">
        <v>2</v>
      </c>
      <c r="B3" s="47" t="s">
        <v>11</v>
      </c>
      <c r="C3" s="13">
        <v>634.19500000000005</v>
      </c>
      <c r="D3" s="20">
        <v>582.20299999999997</v>
      </c>
      <c r="G3" s="5"/>
      <c r="H3" s="3">
        <f>I3/Table41113141516181924[[#This Row],[IIIR/2020]]</f>
        <v>8.930218497671788E-2</v>
      </c>
      <c r="I3" s="5">
        <f>Table41113141516181924[[#This Row],[IVR/2020]]-Table41113141516181924[[#This Row],[IIIR/2020]]</f>
        <v>51.992000000000075</v>
      </c>
    </row>
    <row r="4" spans="1:9" x14ac:dyDescent="0.25">
      <c r="A4" s="46">
        <v>3</v>
      </c>
      <c r="B4" s="47" t="s">
        <v>15</v>
      </c>
      <c r="C4" s="13">
        <v>514.14499999999998</v>
      </c>
      <c r="D4" s="20">
        <v>474.89800000000002</v>
      </c>
      <c r="G4" s="5"/>
      <c r="H4" s="3">
        <f>I4/Table41113141516181924[[#This Row],[IIIR/2020]]</f>
        <v>8.2643009656810415E-2</v>
      </c>
      <c r="I4" s="5">
        <f>Table41113141516181924[[#This Row],[IVR/2020]]-Table41113141516181924[[#This Row],[IIIR/2020]]</f>
        <v>39.246999999999957</v>
      </c>
    </row>
    <row r="5" spans="1:9" x14ac:dyDescent="0.25">
      <c r="A5" s="46">
        <v>4</v>
      </c>
      <c r="B5" s="47" t="s">
        <v>19</v>
      </c>
      <c r="C5" s="13">
        <v>436.78804000000002</v>
      </c>
      <c r="D5" s="20">
        <v>437.65334000000001</v>
      </c>
      <c r="G5" s="5"/>
      <c r="H5" s="3">
        <f>I5/Table41113141516181924[[#This Row],[IIIR/2020]]</f>
        <v>-1.977135602346804E-3</v>
      </c>
      <c r="I5" s="5">
        <f>Table41113141516181924[[#This Row],[IVR/2020]]-Table41113141516181924[[#This Row],[IIIR/2020]]</f>
        <v>-0.86529999999999063</v>
      </c>
    </row>
    <row r="6" spans="1:9" x14ac:dyDescent="0.25">
      <c r="A6" s="46">
        <v>5</v>
      </c>
      <c r="B6" s="47" t="s">
        <v>37</v>
      </c>
      <c r="C6" s="13">
        <v>180.506</v>
      </c>
      <c r="D6" s="20">
        <v>185.054</v>
      </c>
      <c r="G6" s="5"/>
      <c r="H6" s="3">
        <f>I6/Table41113141516181924[[#This Row],[IIIR/2020]]</f>
        <v>-2.4576610070574004E-2</v>
      </c>
      <c r="I6" s="5">
        <f>Table41113141516181924[[#This Row],[IVR/2020]]-Table41113141516181924[[#This Row],[IIIR/2020]]</f>
        <v>-4.5480000000000018</v>
      </c>
    </row>
    <row r="7" spans="1:9" x14ac:dyDescent="0.25">
      <c r="A7" s="46">
        <v>6</v>
      </c>
      <c r="B7" s="47" t="s">
        <v>10</v>
      </c>
      <c r="C7" s="13">
        <v>121.05800000000001</v>
      </c>
      <c r="D7" s="20">
        <v>121.828</v>
      </c>
      <c r="G7" s="5"/>
      <c r="H7" s="3">
        <f>I7/Table41113141516181924[[#This Row],[IIIR/2020]]</f>
        <v>-6.3203861181337292E-3</v>
      </c>
      <c r="I7" s="5">
        <f>Table41113141516181924[[#This Row],[IVR/2020]]-Table41113141516181924[[#This Row],[IIIR/2020]]</f>
        <v>-0.76999999999999602</v>
      </c>
    </row>
    <row r="8" spans="1:9" x14ac:dyDescent="0.25">
      <c r="A8" s="46">
        <v>7</v>
      </c>
      <c r="B8" s="47" t="s">
        <v>4</v>
      </c>
      <c r="C8" s="13">
        <v>104.14494999999999</v>
      </c>
      <c r="D8" s="91">
        <v>103.92865</v>
      </c>
      <c r="G8" s="5"/>
      <c r="H8" s="3">
        <f>I8/Table41113141516181924[[#This Row],[IIIR/2020]]</f>
        <v>2.0812355399592868E-3</v>
      </c>
      <c r="I8" s="5">
        <f>Table41113141516181924[[#This Row],[IVR/2020]]-Table41113141516181924[[#This Row],[IIIR/2020]]</f>
        <v>0.21629999999998972</v>
      </c>
    </row>
    <row r="9" spans="1:9" x14ac:dyDescent="0.25">
      <c r="A9" s="46">
        <v>8</v>
      </c>
      <c r="B9" s="47" t="s">
        <v>16</v>
      </c>
      <c r="C9" s="13">
        <v>98.715000000000003</v>
      </c>
      <c r="D9" s="20">
        <v>100.34050999999999</v>
      </c>
      <c r="G9" s="5"/>
      <c r="H9" s="3">
        <f>I9/Table41113141516181924[[#This Row],[IIIR/2020]]</f>
        <v>-1.6199937592503679E-2</v>
      </c>
      <c r="I9" s="5">
        <f>Table41113141516181924[[#This Row],[IVR/2020]]-Table41113141516181924[[#This Row],[IIIR/2020]]</f>
        <v>-1.6255099999999914</v>
      </c>
    </row>
    <row r="10" spans="1:9" x14ac:dyDescent="0.25">
      <c r="A10" s="46">
        <v>9</v>
      </c>
      <c r="B10" s="47" t="s">
        <v>18</v>
      </c>
      <c r="C10" s="13">
        <v>96.766000000000005</v>
      </c>
      <c r="D10" s="20">
        <v>96.610066781356807</v>
      </c>
      <c r="G10" s="5"/>
      <c r="H10" s="3">
        <f>I10/Table41113141516181924[[#This Row],[IIIR/2020]]</f>
        <v>1.6140473124410441E-3</v>
      </c>
      <c r="I10" s="5">
        <f>Table41113141516181924[[#This Row],[IVR/2020]]-Table41113141516181924[[#This Row],[IIIR/2020]]</f>
        <v>0.15593321864319876</v>
      </c>
    </row>
    <row r="11" spans="1:9" x14ac:dyDescent="0.25">
      <c r="A11" s="46">
        <v>10</v>
      </c>
      <c r="B11" s="47" t="s">
        <v>1</v>
      </c>
      <c r="C11" s="13">
        <v>95.823999999999998</v>
      </c>
      <c r="D11" s="20">
        <v>96.3</v>
      </c>
      <c r="G11" s="5"/>
      <c r="H11" s="3">
        <f>I11/Table41113141516181924[[#This Row],[IIIR/2020]]</f>
        <v>-4.9428868120456812E-3</v>
      </c>
      <c r="I11" s="5">
        <f>Table41113141516181924[[#This Row],[IVR/2020]]-Table41113141516181924[[#This Row],[IIIR/2020]]</f>
        <v>-0.47599999999999909</v>
      </c>
    </row>
    <row r="12" spans="1:9" x14ac:dyDescent="0.25">
      <c r="A12" s="46">
        <v>11</v>
      </c>
      <c r="B12" s="47" t="s">
        <v>13</v>
      </c>
      <c r="C12" s="13">
        <v>91.626369999999994</v>
      </c>
      <c r="D12" s="20">
        <v>90.860650000000007</v>
      </c>
      <c r="G12" s="5"/>
      <c r="H12" s="3">
        <f>I12/Table41113141516181924[[#This Row],[IIIR/2020]]</f>
        <v>8.4274105457091426E-3</v>
      </c>
      <c r="I12" s="5">
        <f>Table41113141516181924[[#This Row],[IVR/2020]]-Table41113141516181924[[#This Row],[IIIR/2020]]</f>
        <v>0.76571999999998752</v>
      </c>
    </row>
    <row r="13" spans="1:9" x14ac:dyDescent="0.25">
      <c r="A13" s="46">
        <v>12</v>
      </c>
      <c r="B13" s="47" t="s">
        <v>12</v>
      </c>
      <c r="C13" s="13">
        <v>86.879073899999995</v>
      </c>
      <c r="D13" s="20">
        <v>84.848555200000007</v>
      </c>
      <c r="G13" s="5"/>
      <c r="H13" s="3">
        <f>I13/Table41113141516181924[[#This Row],[IIIR/2020]]</f>
        <v>2.393109340770469E-2</v>
      </c>
      <c r="I13" s="5">
        <f>Table41113141516181924[[#This Row],[IVR/2020]]-Table41113141516181924[[#This Row],[IIIR/2020]]</f>
        <v>2.0305186999999876</v>
      </c>
    </row>
    <row r="14" spans="1:9" x14ac:dyDescent="0.25">
      <c r="A14" s="46">
        <v>13</v>
      </c>
      <c r="B14" s="47" t="s">
        <v>20</v>
      </c>
      <c r="C14" s="13">
        <v>81.924260000000004</v>
      </c>
      <c r="D14" s="20">
        <v>82.045569999999998</v>
      </c>
      <c r="G14" s="5"/>
      <c r="H14" s="3">
        <f>I14/Table41113141516181924[[#This Row],[IIIR/2020]]</f>
        <v>-1.4785685564740916E-3</v>
      </c>
      <c r="I14" s="5">
        <f>Table41113141516181924[[#This Row],[IVR/2020]]-Table41113141516181924[[#This Row],[IIIR/2020]]</f>
        <v>-0.12130999999999403</v>
      </c>
    </row>
    <row r="15" spans="1:9" x14ac:dyDescent="0.25">
      <c r="A15" s="46">
        <v>14</v>
      </c>
      <c r="B15" s="47" t="s">
        <v>8</v>
      </c>
      <c r="C15" s="13">
        <v>80.892439999999993</v>
      </c>
      <c r="D15" s="20">
        <v>82.376497509999993</v>
      </c>
      <c r="G15" s="5"/>
      <c r="H15" s="3">
        <f>I15/Table41113141516181924[[#This Row],[IIIR/2020]]</f>
        <v>-1.8015545147690264E-2</v>
      </c>
      <c r="I15" s="5">
        <f>Table41113141516181924[[#This Row],[IVR/2020]]-Table41113141516181924[[#This Row],[IIIR/2020]]</f>
        <v>-1.4840575099999995</v>
      </c>
    </row>
    <row r="16" spans="1:9" x14ac:dyDescent="0.25">
      <c r="A16" s="46">
        <v>15</v>
      </c>
      <c r="B16" s="47" t="s">
        <v>17</v>
      </c>
      <c r="C16" s="13">
        <v>80.435000000000002</v>
      </c>
      <c r="D16" s="20">
        <v>76.186000000000007</v>
      </c>
      <c r="G16" s="5"/>
      <c r="H16" s="3">
        <f>I16/Table41113141516181924[[#This Row],[IIIR/2020]]</f>
        <v>5.5771401569842158E-2</v>
      </c>
      <c r="I16" s="5">
        <f>Table41113141516181924[[#This Row],[IVR/2020]]-Table41113141516181924[[#This Row],[IIIR/2020]]</f>
        <v>4.2489999999999952</v>
      </c>
    </row>
    <row r="17" spans="1:9" x14ac:dyDescent="0.25">
      <c r="A17" s="46">
        <v>16</v>
      </c>
      <c r="B17" s="47" t="s">
        <v>2</v>
      </c>
      <c r="C17" s="13">
        <v>77.086010000000002</v>
      </c>
      <c r="D17" s="20">
        <v>78.727450000000005</v>
      </c>
      <c r="G17" s="5"/>
      <c r="H17" s="3">
        <f>I17/Table41113141516181924[[#This Row],[IIIR/2020]]</f>
        <v>-2.0849652821220588E-2</v>
      </c>
      <c r="I17" s="5">
        <f>Table41113141516181924[[#This Row],[IVR/2020]]-Table41113141516181924[[#This Row],[IIIR/2020]]</f>
        <v>-1.6414400000000029</v>
      </c>
    </row>
    <row r="18" spans="1:9" x14ac:dyDescent="0.25">
      <c r="A18" s="46">
        <v>17</v>
      </c>
      <c r="B18" s="47" t="s">
        <v>33</v>
      </c>
      <c r="C18" s="13">
        <v>76.398390000000006</v>
      </c>
      <c r="D18" s="20">
        <v>72.902929999999998</v>
      </c>
      <c r="G18" s="5"/>
      <c r="H18" s="3">
        <f>I18/Table41113141516181924[[#This Row],[IIIR/2020]]</f>
        <v>4.7946769766318148E-2</v>
      </c>
      <c r="I18" s="5">
        <f>Table41113141516181924[[#This Row],[IVR/2020]]-Table41113141516181924[[#This Row],[IIIR/2020]]</f>
        <v>3.4954600000000084</v>
      </c>
    </row>
    <row r="19" spans="1:9" x14ac:dyDescent="0.25">
      <c r="A19" s="46">
        <v>19</v>
      </c>
      <c r="B19" s="47" t="s">
        <v>34</v>
      </c>
      <c r="C19" s="13">
        <v>74.130669999999995</v>
      </c>
      <c r="D19" s="20">
        <v>73.301090000000002</v>
      </c>
      <c r="G19" s="5"/>
      <c r="H19" s="3">
        <f>I19/Table41113141516181924[[#This Row],[IIIR/2020]]</f>
        <v>1.1317430613923925E-2</v>
      </c>
      <c r="I19" s="5">
        <f>Table41113141516181924[[#This Row],[IVR/2020]]-Table41113141516181924[[#This Row],[IIIR/2020]]</f>
        <v>0.82957999999999288</v>
      </c>
    </row>
    <row r="20" spans="1:9" x14ac:dyDescent="0.25">
      <c r="A20" s="46">
        <v>18</v>
      </c>
      <c r="B20" s="47" t="s">
        <v>5</v>
      </c>
      <c r="C20" s="13">
        <v>71.147599999999997</v>
      </c>
      <c r="D20" s="20">
        <v>69.799109999999999</v>
      </c>
      <c r="G20" s="5"/>
      <c r="H20" s="3">
        <f>I20/Table41113141516181924[[#This Row],[IIIR/2020]]</f>
        <v>1.9319587312789491E-2</v>
      </c>
      <c r="I20" s="5">
        <f>Table41113141516181924[[#This Row],[IVR/2020]]-Table41113141516181924[[#This Row],[IIIR/2020]]</f>
        <v>1.3484899999999982</v>
      </c>
    </row>
    <row r="21" spans="1:9" x14ac:dyDescent="0.25">
      <c r="A21" s="46">
        <v>20</v>
      </c>
      <c r="B21" s="47" t="s">
        <v>21</v>
      </c>
      <c r="C21" s="13">
        <v>65.077560000000005</v>
      </c>
      <c r="D21" s="20">
        <v>64.783289999999994</v>
      </c>
      <c r="G21" s="5"/>
      <c r="H21" s="3">
        <f>I21/Table41113141516181924[[#This Row],[IIIR/2020]]</f>
        <v>4.5423750476397788E-3</v>
      </c>
      <c r="I21" s="5">
        <f>Table41113141516181924[[#This Row],[IVR/2020]]-Table41113141516181924[[#This Row],[IIIR/2020]]</f>
        <v>0.29427000000001158</v>
      </c>
    </row>
    <row r="22" spans="1:9" x14ac:dyDescent="0.25">
      <c r="A22" s="46">
        <v>21</v>
      </c>
      <c r="B22" s="47" t="s">
        <v>9</v>
      </c>
      <c r="C22" s="13">
        <v>63.924149999999997</v>
      </c>
      <c r="D22" s="91">
        <v>62.694765642499299</v>
      </c>
      <c r="G22" s="5"/>
      <c r="H22" s="3">
        <f>I22/Table41113141516181924[[#This Row],[IIIR/2020]]</f>
        <v>1.9609043034165653E-2</v>
      </c>
      <c r="I22" s="5">
        <f>Table41113141516181924[[#This Row],[IVR/2020]]-Table41113141516181924[[#This Row],[IIIR/2020]]</f>
        <v>1.2293843575006989</v>
      </c>
    </row>
    <row r="23" spans="1:9" x14ac:dyDescent="0.25">
      <c r="A23" s="46">
        <v>22</v>
      </c>
      <c r="B23" s="47" t="s">
        <v>40</v>
      </c>
      <c r="C23" s="13">
        <v>57.084679999999999</v>
      </c>
      <c r="D23" s="20">
        <v>54.099330000000002</v>
      </c>
      <c r="G23" s="5"/>
      <c r="H23" s="3">
        <f>I23/Table41113141516181924[[#This Row],[IIIR/2020]]</f>
        <v>5.518275364962924E-2</v>
      </c>
      <c r="I23" s="5">
        <f>Table41113141516181924[[#This Row],[IVR/2020]]-Table41113141516181924[[#This Row],[IIIR/2020]]</f>
        <v>2.9853499999999968</v>
      </c>
    </row>
    <row r="24" spans="1:9" x14ac:dyDescent="0.25">
      <c r="A24" s="46">
        <v>23</v>
      </c>
      <c r="B24" s="47" t="s">
        <v>3</v>
      </c>
      <c r="C24" s="13">
        <v>55.911000000000001</v>
      </c>
      <c r="D24" s="20">
        <v>55.856000000000002</v>
      </c>
      <c r="G24" s="5"/>
      <c r="H24" s="3">
        <f>I24/Table41113141516181924[[#This Row],[IIIR/2020]]</f>
        <v>9.8467487825837363E-4</v>
      </c>
      <c r="I24" s="5">
        <f>Table41113141516181924[[#This Row],[IVR/2020]]-Table41113141516181924[[#This Row],[IIIR/2020]]</f>
        <v>5.4999999999999716E-2</v>
      </c>
    </row>
    <row r="25" spans="1:9" x14ac:dyDescent="0.25">
      <c r="A25" s="46">
        <v>24</v>
      </c>
      <c r="B25" s="47" t="s">
        <v>6</v>
      </c>
      <c r="C25" s="13">
        <v>53.98</v>
      </c>
      <c r="D25" s="20">
        <v>64.698999999999998</v>
      </c>
      <c r="G25" s="5"/>
      <c r="H25" s="3">
        <f>I25/Table41113141516181924[[#This Row],[IIIR/2020]]</f>
        <v>-0.16567489451150716</v>
      </c>
      <c r="I25" s="5">
        <f>Table41113141516181924[[#This Row],[IVR/2020]]-Table41113141516181924[[#This Row],[IIIR/2020]]</f>
        <v>-10.719000000000001</v>
      </c>
    </row>
    <row r="26" spans="1:9" x14ac:dyDescent="0.25">
      <c r="A26" s="46">
        <v>25</v>
      </c>
      <c r="B26" s="47" t="s">
        <v>7</v>
      </c>
      <c r="C26" s="13">
        <v>37.378783560000002</v>
      </c>
      <c r="D26" s="20">
        <v>37.493225700000004</v>
      </c>
      <c r="G26" s="5"/>
      <c r="H26" s="3">
        <f>I26/Table41113141516181924[[#This Row],[IIIR/2020]]</f>
        <v>-3.0523417994414198E-3</v>
      </c>
      <c r="I26" s="5">
        <f>Table41113141516181924[[#This Row],[IVR/2020]]-Table41113141516181924[[#This Row],[IIIR/2020]]</f>
        <v>-0.1144421400000013</v>
      </c>
    </row>
    <row r="27" spans="1:9" x14ac:dyDescent="0.25">
      <c r="A27" s="46">
        <v>26</v>
      </c>
      <c r="B27" s="51" t="s">
        <v>14</v>
      </c>
      <c r="C27" s="13">
        <v>9.5322700000000005</v>
      </c>
      <c r="D27" s="20">
        <v>9.8435581699999997</v>
      </c>
      <c r="G27" s="5"/>
      <c r="H27" s="3">
        <f>I27/Table41113141516181924[[#This Row],[IIIR/2020]]</f>
        <v>-3.1623541469862543E-2</v>
      </c>
      <c r="I27" s="5">
        <f>Table41113141516181924[[#This Row],[IVR/2020]]-Table41113141516181924[[#This Row],[IIIR/2020]]</f>
        <v>-0.3112881699999992</v>
      </c>
    </row>
    <row r="28" spans="1:9" x14ac:dyDescent="0.25">
      <c r="G28" s="5"/>
    </row>
    <row r="29" spans="1:9" x14ac:dyDescent="0.25">
      <c r="G29" s="5"/>
    </row>
    <row r="30" spans="1:9" x14ac:dyDescent="0.25">
      <c r="B30" s="4"/>
    </row>
  </sheetData>
  <hyperlinks>
    <hyperlink ref="F1" location="Mündəricat!A1" display="Mündəricat" xr:uid="{00000000-0004-0000-0900-000000000000}"/>
  </hyperlink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F30"/>
  <sheetViews>
    <sheetView zoomScale="70" zoomScaleNormal="70" workbookViewId="0">
      <selection activeCell="G24" sqref="G24"/>
    </sheetView>
  </sheetViews>
  <sheetFormatPr defaultRowHeight="15" x14ac:dyDescent="0.25"/>
  <cols>
    <col min="2" max="2" width="40.140625" customWidth="1"/>
    <col min="3" max="3" width="31.28515625" customWidth="1"/>
    <col min="4" max="4" width="29.7109375" customWidth="1"/>
    <col min="6" max="6" width="17.7109375" customWidth="1"/>
  </cols>
  <sheetData>
    <row r="1" spans="1:6" ht="30" x14ac:dyDescent="0.25">
      <c r="A1" s="39" t="s">
        <v>0</v>
      </c>
      <c r="B1" s="40" t="s">
        <v>23</v>
      </c>
      <c r="C1" s="40" t="s">
        <v>70</v>
      </c>
      <c r="D1" s="41" t="s">
        <v>71</v>
      </c>
      <c r="F1" s="63" t="s">
        <v>47</v>
      </c>
    </row>
    <row r="2" spans="1:6" x14ac:dyDescent="0.25">
      <c r="A2" s="46">
        <v>1</v>
      </c>
      <c r="B2" s="8" t="s">
        <v>11</v>
      </c>
      <c r="C2" s="3">
        <v>8.930218497671788E-2</v>
      </c>
      <c r="D2" s="5">
        <v>51.992000000000075</v>
      </c>
    </row>
    <row r="3" spans="1:6" x14ac:dyDescent="0.25">
      <c r="A3" s="46">
        <v>2</v>
      </c>
      <c r="B3" s="8" t="s">
        <v>15</v>
      </c>
      <c r="C3" s="3">
        <v>8.2643009656810415E-2</v>
      </c>
      <c r="D3" s="5">
        <v>39.246999999999957</v>
      </c>
    </row>
    <row r="4" spans="1:6" x14ac:dyDescent="0.25">
      <c r="A4" s="46">
        <v>3</v>
      </c>
      <c r="B4" s="8" t="s">
        <v>17</v>
      </c>
      <c r="C4" s="3">
        <v>5.5771401569842158E-2</v>
      </c>
      <c r="D4" s="5">
        <v>4.2489999999999952</v>
      </c>
    </row>
    <row r="5" spans="1:6" x14ac:dyDescent="0.25">
      <c r="A5" s="46">
        <v>4</v>
      </c>
      <c r="B5" s="8" t="s">
        <v>33</v>
      </c>
      <c r="C5" s="3">
        <v>4.7946769766318148E-2</v>
      </c>
      <c r="D5" s="5">
        <v>3.4954600000000084</v>
      </c>
    </row>
    <row r="6" spans="1:6" x14ac:dyDescent="0.25">
      <c r="A6" s="46">
        <v>5</v>
      </c>
      <c r="B6" s="8" t="s">
        <v>40</v>
      </c>
      <c r="C6" s="3">
        <v>5.518275364962924E-2</v>
      </c>
      <c r="D6" s="5">
        <v>2.9853499999999968</v>
      </c>
    </row>
    <row r="7" spans="1:6" x14ac:dyDescent="0.25">
      <c r="A7" s="46">
        <v>6</v>
      </c>
      <c r="B7" s="8" t="s">
        <v>22</v>
      </c>
      <c r="C7" s="3">
        <v>1.5550878183935581E-3</v>
      </c>
      <c r="D7" s="5">
        <v>2.0597799999998188</v>
      </c>
    </row>
    <row r="8" spans="1:6" x14ac:dyDescent="0.25">
      <c r="A8" s="46">
        <v>7</v>
      </c>
      <c r="B8" s="8" t="s">
        <v>12</v>
      </c>
      <c r="C8" s="3">
        <v>2.393109340770469E-2</v>
      </c>
      <c r="D8" s="5">
        <v>2.0305186999999876</v>
      </c>
    </row>
    <row r="9" spans="1:6" x14ac:dyDescent="0.25">
      <c r="A9" s="46">
        <v>8</v>
      </c>
      <c r="B9" s="8" t="s">
        <v>5</v>
      </c>
      <c r="C9" s="3">
        <v>1.9319587312789491E-2</v>
      </c>
      <c r="D9" s="5">
        <v>1.3484899999999982</v>
      </c>
    </row>
    <row r="10" spans="1:6" x14ac:dyDescent="0.25">
      <c r="A10" s="46">
        <v>9</v>
      </c>
      <c r="B10" s="8" t="s">
        <v>9</v>
      </c>
      <c r="C10" s="3">
        <v>1.9609043034165653E-2</v>
      </c>
      <c r="D10" s="5">
        <v>1.2293843575006989</v>
      </c>
    </row>
    <row r="11" spans="1:6" x14ac:dyDescent="0.25">
      <c r="A11" s="46">
        <v>25</v>
      </c>
      <c r="B11" s="8" t="s">
        <v>34</v>
      </c>
      <c r="C11" s="3">
        <v>1.1317430613923925E-2</v>
      </c>
      <c r="D11" s="5">
        <v>0.82957999999999288</v>
      </c>
    </row>
    <row r="12" spans="1:6" x14ac:dyDescent="0.25">
      <c r="A12" s="46">
        <v>10</v>
      </c>
      <c r="B12" s="8" t="s">
        <v>13</v>
      </c>
      <c r="C12" s="3">
        <v>8.4274105457091426E-3</v>
      </c>
      <c r="D12" s="5">
        <v>0.76571999999998752</v>
      </c>
    </row>
    <row r="13" spans="1:6" x14ac:dyDescent="0.25">
      <c r="A13" s="46">
        <v>11</v>
      </c>
      <c r="B13" s="8" t="s">
        <v>21</v>
      </c>
      <c r="C13" s="3">
        <v>4.5423750476397788E-3</v>
      </c>
      <c r="D13" s="5">
        <v>0.29427000000001158</v>
      </c>
    </row>
    <row r="14" spans="1:6" x14ac:dyDescent="0.25">
      <c r="A14" s="46">
        <v>12</v>
      </c>
      <c r="B14" s="8" t="s">
        <v>4</v>
      </c>
      <c r="C14" s="3">
        <v>2.0812355399592868E-3</v>
      </c>
      <c r="D14" s="5">
        <v>0.21629999999998972</v>
      </c>
    </row>
    <row r="15" spans="1:6" x14ac:dyDescent="0.25">
      <c r="A15" s="46">
        <v>13</v>
      </c>
      <c r="B15" s="8" t="s">
        <v>18</v>
      </c>
      <c r="C15" s="3">
        <v>1.6140473124410441E-3</v>
      </c>
      <c r="D15" s="5">
        <v>0.15593321864319876</v>
      </c>
    </row>
    <row r="16" spans="1:6" x14ac:dyDescent="0.25">
      <c r="A16" s="46">
        <v>14</v>
      </c>
      <c r="B16" s="8" t="s">
        <v>3</v>
      </c>
      <c r="C16" s="3">
        <v>9.8467487825837363E-4</v>
      </c>
      <c r="D16" s="5">
        <v>5.4999999999999716E-2</v>
      </c>
    </row>
    <row r="17" spans="1:4" x14ac:dyDescent="0.25">
      <c r="A17" s="46">
        <v>15</v>
      </c>
      <c r="B17" s="8" t="s">
        <v>7</v>
      </c>
      <c r="C17" s="3">
        <v>-3.0523417994414198E-3</v>
      </c>
      <c r="D17" s="5">
        <v>-0.1144421400000013</v>
      </c>
    </row>
    <row r="18" spans="1:4" x14ac:dyDescent="0.25">
      <c r="A18" s="46">
        <v>16</v>
      </c>
      <c r="B18" s="8" t="s">
        <v>20</v>
      </c>
      <c r="C18" s="3">
        <v>-1.4785685564740916E-3</v>
      </c>
      <c r="D18" s="5">
        <v>-0.12130999999999403</v>
      </c>
    </row>
    <row r="19" spans="1:4" x14ac:dyDescent="0.25">
      <c r="A19" s="46">
        <v>17</v>
      </c>
      <c r="B19" s="8" t="s">
        <v>14</v>
      </c>
      <c r="C19" s="3">
        <v>-3.1623541469862543E-2</v>
      </c>
      <c r="D19" s="5">
        <v>-0.3112881699999992</v>
      </c>
    </row>
    <row r="20" spans="1:4" x14ac:dyDescent="0.25">
      <c r="A20" s="46">
        <v>18</v>
      </c>
      <c r="B20" s="8" t="s">
        <v>1</v>
      </c>
      <c r="C20" s="3">
        <v>-4.9428868120456812E-3</v>
      </c>
      <c r="D20" s="5">
        <v>-0.47599999999999909</v>
      </c>
    </row>
    <row r="21" spans="1:4" x14ac:dyDescent="0.25">
      <c r="A21" s="46">
        <v>19</v>
      </c>
      <c r="B21" s="8" t="s">
        <v>10</v>
      </c>
      <c r="C21" s="3">
        <v>-6.3203861181337292E-3</v>
      </c>
      <c r="D21" s="5">
        <v>-0.76999999999999602</v>
      </c>
    </row>
    <row r="22" spans="1:4" x14ac:dyDescent="0.25">
      <c r="A22" s="46">
        <v>20</v>
      </c>
      <c r="B22" s="8" t="s">
        <v>19</v>
      </c>
      <c r="C22" s="3">
        <v>-1.977135602346804E-3</v>
      </c>
      <c r="D22" s="5">
        <v>-0.86529999999999063</v>
      </c>
    </row>
    <row r="23" spans="1:4" x14ac:dyDescent="0.25">
      <c r="A23" s="46">
        <v>21</v>
      </c>
      <c r="B23" s="8" t="s">
        <v>8</v>
      </c>
      <c r="C23" s="3">
        <v>-1.8015545147690264E-2</v>
      </c>
      <c r="D23" s="5">
        <v>-1.4840575099999995</v>
      </c>
    </row>
    <row r="24" spans="1:4" x14ac:dyDescent="0.25">
      <c r="A24" s="46">
        <v>22</v>
      </c>
      <c r="B24" s="8" t="s">
        <v>16</v>
      </c>
      <c r="C24" s="3">
        <v>-1.6199937592503679E-2</v>
      </c>
      <c r="D24" s="5">
        <v>-1.6255099999999914</v>
      </c>
    </row>
    <row r="25" spans="1:4" x14ac:dyDescent="0.25">
      <c r="A25" s="46">
        <v>23</v>
      </c>
      <c r="B25" s="8" t="s">
        <v>2</v>
      </c>
      <c r="C25" s="3">
        <v>-2.0849652821220588E-2</v>
      </c>
      <c r="D25" s="5">
        <v>-1.6414400000000029</v>
      </c>
    </row>
    <row r="26" spans="1:4" x14ac:dyDescent="0.25">
      <c r="A26" s="46">
        <v>24</v>
      </c>
      <c r="B26" s="8" t="s">
        <v>37</v>
      </c>
      <c r="C26" s="3">
        <v>-2.4576610070574004E-2</v>
      </c>
      <c r="D26" s="5">
        <v>-4.5480000000000018</v>
      </c>
    </row>
    <row r="27" spans="1:4" x14ac:dyDescent="0.25">
      <c r="A27" s="46">
        <v>26</v>
      </c>
      <c r="B27" s="34" t="s">
        <v>6</v>
      </c>
      <c r="C27" s="3">
        <v>-0.16567489451150716</v>
      </c>
      <c r="D27" s="5">
        <v>-10.719000000000001</v>
      </c>
    </row>
    <row r="30" spans="1:4" x14ac:dyDescent="0.25">
      <c r="B30" s="4"/>
    </row>
  </sheetData>
  <conditionalFormatting sqref="D17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{CEE59B0B-B350-4A43-9400-898092FCD134}</x14:id>
        </ext>
      </extLst>
    </cfRule>
  </conditionalFormatting>
  <conditionalFormatting sqref="C27:D27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{DBD20BD2-6345-47E2-ABC2-18CF447FBDB1}</x14:id>
        </ext>
      </extLst>
    </cfRule>
  </conditionalFormatting>
  <conditionalFormatting sqref="D2:D2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{03E6F8CF-2411-4D83-9D2B-B058CACAD8F8}</x14:id>
        </ext>
      </extLst>
    </cfRule>
  </conditionalFormatting>
  <conditionalFormatting sqref="C18:D26 C2:D16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{2EF63BA7-DD44-4DA8-AB8A-A413810F965F}</x14:id>
        </ext>
      </extLst>
    </cfRule>
  </conditionalFormatting>
  <conditionalFormatting sqref="C18:C26 C2:C16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{F234CA5E-2612-4E7F-BA53-C433DDA4AA64}</x14:id>
        </ext>
      </extLst>
    </cfRule>
  </conditionalFormatting>
  <conditionalFormatting sqref="C18:C26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{43841519-CAAC-41A2-A431-2371E71B534F}</x14:id>
        </ext>
      </extLst>
    </cfRule>
  </conditionalFormatting>
  <conditionalFormatting sqref="D2:D26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{A020452A-DCA2-4FD3-85FC-076A07B6A40F}</x14:id>
        </ext>
      </extLst>
    </cfRule>
  </conditionalFormatting>
  <conditionalFormatting sqref="C2:C26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{2DBF5650-29C3-4D70-A06E-47B16E5C86AB}</x14:id>
        </ext>
      </extLst>
    </cfRule>
  </conditionalFormatting>
  <conditionalFormatting sqref="C2:C2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{F2B3B203-D6B9-4299-9FB7-F7FDA63413AC}</x14:id>
        </ext>
      </extLst>
    </cfRule>
  </conditionalFormatting>
  <hyperlinks>
    <hyperlink ref="F1" location="Mündəricat!A1" display="Mündəricat" xr:uid="{00000000-0004-0000-0A00-000000000000}"/>
  </hyperlinks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E59B0B-B350-4A43-9400-898092FCD13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D17</xm:sqref>
        </x14:conditionalFormatting>
        <x14:conditionalFormatting xmlns:xm="http://schemas.microsoft.com/office/excel/2006/main">
          <x14:cfRule type="dataBar" id="{DBD20BD2-6345-47E2-ABC2-18CF447FBDB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03E6F8CF-2411-4D83-9D2B-B058CACAD8F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D2:D27</xm:sqref>
        </x14:conditionalFormatting>
        <x14:conditionalFormatting xmlns:xm="http://schemas.microsoft.com/office/excel/2006/main">
          <x14:cfRule type="dataBar" id="{2EF63BA7-DD44-4DA8-AB8A-A413810F965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C18:D26 C2:D16</xm:sqref>
        </x14:conditionalFormatting>
        <x14:conditionalFormatting xmlns:xm="http://schemas.microsoft.com/office/excel/2006/main">
          <x14:cfRule type="dataBar" id="{F234CA5E-2612-4E7F-BA53-C433DDA4AA6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C18:C26 C2:C16</xm:sqref>
        </x14:conditionalFormatting>
        <x14:conditionalFormatting xmlns:xm="http://schemas.microsoft.com/office/excel/2006/main">
          <x14:cfRule type="dataBar" id="{43841519-CAAC-41A2-A431-2371E71B534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C18:C26</xm:sqref>
        </x14:conditionalFormatting>
        <x14:conditionalFormatting xmlns:xm="http://schemas.microsoft.com/office/excel/2006/main">
          <x14:cfRule type="dataBar" id="{A020452A-DCA2-4FD3-85FC-076A07B6A40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D2:D26</xm:sqref>
        </x14:conditionalFormatting>
        <x14:conditionalFormatting xmlns:xm="http://schemas.microsoft.com/office/excel/2006/main">
          <x14:cfRule type="dataBar" id="{2DBF5650-29C3-4D70-A06E-47B16E5C86A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C2:C26</xm:sqref>
        </x14:conditionalFormatting>
        <x14:conditionalFormatting xmlns:xm="http://schemas.microsoft.com/office/excel/2006/main">
          <x14:cfRule type="dataBar" id="{F2B3B203-D6B9-4299-9FB7-F7FDA63413A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C2:C27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G27"/>
  <sheetViews>
    <sheetView zoomScale="70" zoomScaleNormal="70" workbookViewId="0">
      <selection activeCell="A2" sqref="A2:A27"/>
    </sheetView>
  </sheetViews>
  <sheetFormatPr defaultRowHeight="15" x14ac:dyDescent="0.25"/>
  <cols>
    <col min="2" max="2" width="43.7109375" customWidth="1"/>
    <col min="3" max="3" width="30.140625" customWidth="1"/>
    <col min="4" max="4" width="31.85546875" customWidth="1"/>
    <col min="5" max="5" width="25" customWidth="1"/>
    <col min="7" max="7" width="17.85546875" customWidth="1"/>
  </cols>
  <sheetData>
    <row r="1" spans="1:7" ht="34.5" customHeight="1" x14ac:dyDescent="0.25">
      <c r="A1" s="43" t="s">
        <v>0</v>
      </c>
      <c r="B1" s="44" t="s">
        <v>23</v>
      </c>
      <c r="C1" s="52" t="s">
        <v>72</v>
      </c>
      <c r="D1" s="52" t="s">
        <v>66</v>
      </c>
      <c r="E1" s="53" t="s">
        <v>46</v>
      </c>
      <c r="G1" s="63" t="s">
        <v>47</v>
      </c>
    </row>
    <row r="2" spans="1:7" x14ac:dyDescent="0.25">
      <c r="A2" s="46">
        <v>6</v>
      </c>
      <c r="B2" s="47" t="s">
        <v>1</v>
      </c>
      <c r="C2" s="13">
        <v>258.71800000000002</v>
      </c>
      <c r="D2" s="20">
        <v>258.7</v>
      </c>
      <c r="E2" s="99">
        <f>Table8[[#This Row],[2020 IVR Nizamnamə Kapitalı (mln. manat)]]-Table8[[#This Row],[2020 IIIR Nizamnamə Kapitalı (mln. manat)2]]</f>
        <v>1.8000000000029104E-2</v>
      </c>
    </row>
    <row r="3" spans="1:7" x14ac:dyDescent="0.25">
      <c r="A3" s="46">
        <v>17</v>
      </c>
      <c r="B3" s="47" t="s">
        <v>2</v>
      </c>
      <c r="C3" s="13">
        <v>70.393345999999994</v>
      </c>
      <c r="D3" s="20">
        <v>70.393460000000005</v>
      </c>
      <c r="E3" s="99">
        <f>Table8[[#This Row],[2020 IVR Nizamnamə Kapitalı (mln. manat)]]-Table8[[#This Row],[2020 IIIR Nizamnamə Kapitalı (mln. manat)2]]</f>
        <v>-1.1400000001060562E-4</v>
      </c>
    </row>
    <row r="4" spans="1:7" x14ac:dyDescent="0.25">
      <c r="A4" s="46">
        <v>23</v>
      </c>
      <c r="B4" s="47" t="s">
        <v>3</v>
      </c>
      <c r="C4" s="13">
        <v>50</v>
      </c>
      <c r="D4" s="20">
        <v>50</v>
      </c>
      <c r="E4" s="99">
        <f>Table8[[#This Row],[2020 IVR Nizamnamə Kapitalı (mln. manat)]]-Table8[[#This Row],[2020 IIIR Nizamnamə Kapitalı (mln. manat)2]]</f>
        <v>0</v>
      </c>
    </row>
    <row r="5" spans="1:7" x14ac:dyDescent="0.25">
      <c r="A5" s="46">
        <v>1</v>
      </c>
      <c r="B5" s="47" t="s">
        <v>22</v>
      </c>
      <c r="C5" s="13">
        <v>1224.4777799999999</v>
      </c>
      <c r="D5" s="20">
        <v>1224.4777799999999</v>
      </c>
      <c r="E5" s="99">
        <f>Table8[[#This Row],[2020 IVR Nizamnamə Kapitalı (mln. manat)]]-Table8[[#This Row],[2020 IIIR Nizamnamə Kapitalı (mln. manat)2]]</f>
        <v>0</v>
      </c>
    </row>
    <row r="6" spans="1:7" x14ac:dyDescent="0.25">
      <c r="A6" s="46">
        <v>20</v>
      </c>
      <c r="B6" s="47" t="s">
        <v>4</v>
      </c>
      <c r="C6" s="13">
        <v>60</v>
      </c>
      <c r="D6" s="91">
        <v>60</v>
      </c>
      <c r="E6" s="99">
        <f>Table8[[#This Row],[2020 IVR Nizamnamə Kapitalı (mln. manat)]]-Table8[[#This Row],[2020 IIIR Nizamnamə Kapitalı (mln. manat)2]]</f>
        <v>0</v>
      </c>
    </row>
    <row r="7" spans="1:7" x14ac:dyDescent="0.25">
      <c r="A7" s="46">
        <v>24</v>
      </c>
      <c r="B7" s="47" t="s">
        <v>5</v>
      </c>
      <c r="C7" s="13">
        <v>50</v>
      </c>
      <c r="D7" s="20">
        <v>50</v>
      </c>
      <c r="E7" s="99">
        <f>Table8[[#This Row],[2020 IVR Nizamnamə Kapitalı (mln. manat)]]-Table8[[#This Row],[2020 IIIR Nizamnamə Kapitalı (mln. manat)2]]</f>
        <v>0</v>
      </c>
    </row>
    <row r="8" spans="1:7" x14ac:dyDescent="0.25">
      <c r="A8" s="46">
        <v>18</v>
      </c>
      <c r="B8" s="47" t="s">
        <v>6</v>
      </c>
      <c r="C8" s="13">
        <v>66.45</v>
      </c>
      <c r="D8" s="20">
        <v>66.45</v>
      </c>
      <c r="E8" s="99">
        <f>Table8[[#This Row],[2020 IVR Nizamnamə Kapitalı (mln. manat)]]-Table8[[#This Row],[2020 IIIR Nizamnamə Kapitalı (mln. manat)2]]</f>
        <v>0</v>
      </c>
    </row>
    <row r="9" spans="1:7" x14ac:dyDescent="0.25">
      <c r="A9" s="46">
        <v>15</v>
      </c>
      <c r="B9" s="47" t="s">
        <v>7</v>
      </c>
      <c r="C9" s="13">
        <v>73.611171440000007</v>
      </c>
      <c r="D9" s="20">
        <v>73.611171440000007</v>
      </c>
      <c r="E9" s="99">
        <f>Table8[[#This Row],[2020 IVR Nizamnamə Kapitalı (mln. manat)]]-Table8[[#This Row],[2020 IIIR Nizamnamə Kapitalı (mln. manat)2]]</f>
        <v>0</v>
      </c>
    </row>
    <row r="10" spans="1:7" x14ac:dyDescent="0.25">
      <c r="A10" s="46">
        <v>22</v>
      </c>
      <c r="B10" s="47" t="s">
        <v>38</v>
      </c>
      <c r="C10" s="13">
        <v>52.87</v>
      </c>
      <c r="D10" s="20">
        <v>52.87</v>
      </c>
      <c r="E10" s="99">
        <f>Table8[[#This Row],[2020 IVR Nizamnamə Kapitalı (mln. manat)]]-Table8[[#This Row],[2020 IIIR Nizamnamə Kapitalı (mln. manat)2]]</f>
        <v>0</v>
      </c>
    </row>
    <row r="11" spans="1:7" x14ac:dyDescent="0.25">
      <c r="A11" s="46">
        <v>16</v>
      </c>
      <c r="B11" s="47" t="s">
        <v>8</v>
      </c>
      <c r="C11" s="13">
        <v>73.461089999999999</v>
      </c>
      <c r="D11" s="20">
        <v>73.461089099999995</v>
      </c>
      <c r="E11" s="99">
        <f>Table8[[#This Row],[2020 IVR Nizamnamə Kapitalı (mln. manat)]]-Table8[[#This Row],[2020 IIIR Nizamnamə Kapitalı (mln. manat)2]]</f>
        <v>9.0000000341206032E-7</v>
      </c>
    </row>
    <row r="12" spans="1:7" x14ac:dyDescent="0.25">
      <c r="A12" s="46">
        <v>5</v>
      </c>
      <c r="B12" s="47" t="s">
        <v>9</v>
      </c>
      <c r="C12" s="13">
        <v>315.815</v>
      </c>
      <c r="D12" s="91">
        <v>315.815</v>
      </c>
      <c r="E12" s="99">
        <f>Table8[[#This Row],[2020 IVR Nizamnamə Kapitalı (mln. manat)]]-Table8[[#This Row],[2020 IIIR Nizamnamə Kapitalı (mln. manat)2]]</f>
        <v>0</v>
      </c>
    </row>
    <row r="13" spans="1:7" x14ac:dyDescent="0.25">
      <c r="A13" s="46">
        <v>10</v>
      </c>
      <c r="B13" s="47" t="s">
        <v>10</v>
      </c>
      <c r="C13" s="13">
        <v>112.545</v>
      </c>
      <c r="D13" s="20">
        <v>112.545</v>
      </c>
      <c r="E13" s="99">
        <f>Table8[[#This Row],[2020 IVR Nizamnamə Kapitalı (mln. manat)]]-Table8[[#This Row],[2020 IIIR Nizamnamə Kapitalı (mln. manat)2]]</f>
        <v>0</v>
      </c>
    </row>
    <row r="14" spans="1:7" x14ac:dyDescent="0.25">
      <c r="A14" s="46">
        <v>19</v>
      </c>
      <c r="B14" s="47" t="s">
        <v>21</v>
      </c>
      <c r="C14" s="13">
        <v>64.910089999999997</v>
      </c>
      <c r="D14" s="20">
        <v>64.910089999999997</v>
      </c>
      <c r="E14" s="99">
        <f>Table8[[#This Row],[2020 IVR Nizamnamə Kapitalı (mln. manat)]]-Table8[[#This Row],[2020 IIIR Nizamnamə Kapitalı (mln. manat)2]]</f>
        <v>0</v>
      </c>
    </row>
    <row r="15" spans="1:7" x14ac:dyDescent="0.25">
      <c r="A15" s="46">
        <v>7</v>
      </c>
      <c r="B15" s="47" t="s">
        <v>11</v>
      </c>
      <c r="C15" s="13">
        <v>245.85</v>
      </c>
      <c r="D15" s="20">
        <v>245.85</v>
      </c>
      <c r="E15" s="99">
        <f>Table8[[#This Row],[2020 IVR Nizamnamə Kapitalı (mln. manat)]]-Table8[[#This Row],[2020 IIIR Nizamnamə Kapitalı (mln. manat)2]]</f>
        <v>0</v>
      </c>
    </row>
    <row r="16" spans="1:7" x14ac:dyDescent="0.25">
      <c r="A16" s="46">
        <v>11</v>
      </c>
      <c r="B16" s="47" t="s">
        <v>12</v>
      </c>
      <c r="C16" s="13">
        <v>102.5</v>
      </c>
      <c r="D16" s="20">
        <v>102.5</v>
      </c>
      <c r="E16" s="99">
        <f>Table8[[#This Row],[2020 IVR Nizamnamə Kapitalı (mln. manat)]]-Table8[[#This Row],[2020 IIIR Nizamnamə Kapitalı (mln. manat)2]]</f>
        <v>0</v>
      </c>
    </row>
    <row r="17" spans="1:5" x14ac:dyDescent="0.25">
      <c r="A17" s="46">
        <v>13</v>
      </c>
      <c r="B17" s="47" t="s">
        <v>13</v>
      </c>
      <c r="C17" s="13">
        <v>82.43</v>
      </c>
      <c r="D17" s="20">
        <v>82.43</v>
      </c>
      <c r="E17" s="99">
        <f>Table8[[#This Row],[2020 IVR Nizamnamə Kapitalı (mln. manat)]]-Table8[[#This Row],[2020 IIIR Nizamnamə Kapitalı (mln. manat)2]]</f>
        <v>0</v>
      </c>
    </row>
    <row r="18" spans="1:5" x14ac:dyDescent="0.25">
      <c r="A18" s="46">
        <v>26</v>
      </c>
      <c r="B18" s="47" t="s">
        <v>14</v>
      </c>
      <c r="C18" s="13">
        <v>9.42</v>
      </c>
      <c r="D18" s="20">
        <v>9.42</v>
      </c>
      <c r="E18" s="99">
        <f>Table8[[#This Row],[2020 IVR Nizamnamə Kapitalı (mln. manat)]]-Table8[[#This Row],[2020 IIIR Nizamnamə Kapitalı (mln. manat)2]]</f>
        <v>0</v>
      </c>
    </row>
    <row r="19" spans="1:5" x14ac:dyDescent="0.25">
      <c r="A19" s="46">
        <v>4</v>
      </c>
      <c r="B19" s="47" t="s">
        <v>15</v>
      </c>
      <c r="C19" s="13">
        <v>354.512</v>
      </c>
      <c r="D19" s="20">
        <v>354.512</v>
      </c>
      <c r="E19" s="99">
        <f>Table8[[#This Row],[2020 IVR Nizamnamə Kapitalı (mln. manat)]]-Table8[[#This Row],[2020 IIIR Nizamnamə Kapitalı (mln. manat)2]]</f>
        <v>0</v>
      </c>
    </row>
    <row r="20" spans="1:5" x14ac:dyDescent="0.25">
      <c r="A20" s="46">
        <v>8</v>
      </c>
      <c r="B20" s="47" t="s">
        <v>37</v>
      </c>
      <c r="C20" s="13">
        <v>154.601</v>
      </c>
      <c r="D20" s="20">
        <v>154.601</v>
      </c>
      <c r="E20" s="99">
        <f>Table8[[#This Row],[2020 IVR Nizamnamə Kapitalı (mln. manat)]]-Table8[[#This Row],[2020 IIIR Nizamnamə Kapitalı (mln. manat)2]]</f>
        <v>0</v>
      </c>
    </row>
    <row r="21" spans="1:5" x14ac:dyDescent="0.25">
      <c r="A21" s="46">
        <v>12</v>
      </c>
      <c r="B21" s="47" t="s">
        <v>16</v>
      </c>
      <c r="C21" s="13">
        <v>101.3</v>
      </c>
      <c r="D21" s="20">
        <v>101.30007999999999</v>
      </c>
      <c r="E21" s="99">
        <f>Table8[[#This Row],[2020 IVR Nizamnamə Kapitalı (mln. manat)]]-Table8[[#This Row],[2020 IIIR Nizamnamə Kapitalı (mln. manat)2]]</f>
        <v>-7.9999999996971383E-5</v>
      </c>
    </row>
    <row r="22" spans="1:5" x14ac:dyDescent="0.25">
      <c r="A22" s="46">
        <v>14</v>
      </c>
      <c r="B22" s="47" t="s">
        <v>17</v>
      </c>
      <c r="C22" s="13">
        <v>75.004999999999995</v>
      </c>
      <c r="D22" s="20">
        <v>70.004000000000005</v>
      </c>
      <c r="E22" s="100">
        <f>Table8[[#This Row],[2020 IVR Nizamnamə Kapitalı (mln. manat)]]-Table8[[#This Row],[2020 IIIR Nizamnamə Kapitalı (mln. manat)2]]</f>
        <v>5.0009999999999906</v>
      </c>
    </row>
    <row r="23" spans="1:5" x14ac:dyDescent="0.25">
      <c r="A23" s="46">
        <v>9</v>
      </c>
      <c r="B23" s="47" t="s">
        <v>18</v>
      </c>
      <c r="C23" s="13">
        <v>125.68600000000001</v>
      </c>
      <c r="D23" s="20">
        <v>125.68635568000001</v>
      </c>
      <c r="E23" s="99">
        <f>Table8[[#This Row],[2020 IVR Nizamnamə Kapitalı (mln. manat)]]-Table8[[#This Row],[2020 IIIR Nizamnamə Kapitalı (mln. manat)2]]</f>
        <v>-3.5567999999841504E-4</v>
      </c>
    </row>
    <row r="24" spans="1:5" x14ac:dyDescent="0.25">
      <c r="A24" s="46">
        <v>3</v>
      </c>
      <c r="B24" s="47" t="s">
        <v>19</v>
      </c>
      <c r="C24" s="13">
        <v>364.77253999999999</v>
      </c>
      <c r="D24" s="75">
        <v>364.77253999999999</v>
      </c>
      <c r="E24" s="99">
        <f>Table8[[#This Row],[2020 IVR Nizamnamə Kapitalı (mln. manat)]]-Table8[[#This Row],[2020 IIIR Nizamnamə Kapitalı (mln. manat)2]]</f>
        <v>0</v>
      </c>
    </row>
    <row r="25" spans="1:5" x14ac:dyDescent="0.25">
      <c r="A25" s="46">
        <v>21</v>
      </c>
      <c r="B25" s="47" t="s">
        <v>20</v>
      </c>
      <c r="C25" s="13">
        <v>55.380699999999997</v>
      </c>
      <c r="D25" s="20">
        <v>55.380699999999997</v>
      </c>
      <c r="E25" s="99">
        <f>Table8[[#This Row],[2020 IVR Nizamnamə Kapitalı (mln. manat)]]-Table8[[#This Row],[2020 IIIR Nizamnamə Kapitalı (mln. manat)2]]</f>
        <v>0</v>
      </c>
    </row>
    <row r="26" spans="1:5" x14ac:dyDescent="0.25">
      <c r="A26" s="46">
        <v>2</v>
      </c>
      <c r="B26" s="47" t="s">
        <v>40</v>
      </c>
      <c r="C26" s="13">
        <v>378</v>
      </c>
      <c r="D26" s="20">
        <v>358</v>
      </c>
      <c r="E26" s="100">
        <f>Table8[[#This Row],[2020 IVR Nizamnamə Kapitalı (mln. manat)]]-Table8[[#This Row],[2020 IIIR Nizamnamə Kapitalı (mln. manat)2]]</f>
        <v>20</v>
      </c>
    </row>
    <row r="27" spans="1:5" x14ac:dyDescent="0.25">
      <c r="A27" s="46">
        <v>25</v>
      </c>
      <c r="B27" s="51" t="s">
        <v>34</v>
      </c>
      <c r="C27" s="13">
        <v>50</v>
      </c>
      <c r="D27" s="20">
        <v>50</v>
      </c>
      <c r="E27" s="99">
        <f>Table8[[#This Row],[2020 IVR Nizamnamə Kapitalı (mln. manat)]]-Table8[[#This Row],[2020 IIIR Nizamnamə Kapitalı (mln. manat)2]]</f>
        <v>0</v>
      </c>
    </row>
  </sheetData>
  <conditionalFormatting sqref="B1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{D74FF2DA-6C47-4265-9A42-12E5A3D04797}</x14:id>
        </ext>
      </extLst>
    </cfRule>
  </conditionalFormatting>
  <hyperlinks>
    <hyperlink ref="G1" location="Mündəricat!A1" display="Mündəricat" xr:uid="{00000000-0004-0000-0B00-000000000000}"/>
  </hyperlink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4FF2DA-6C47-4265-9A42-12E5A3D0479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B16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7"/>
  <dimension ref="A1:F27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F1" sqref="F1"/>
    </sheetView>
  </sheetViews>
  <sheetFormatPr defaultRowHeight="15" x14ac:dyDescent="0.25"/>
  <cols>
    <col min="1" max="1" width="9.140625" style="4"/>
    <col min="2" max="2" width="42.7109375" style="4" customWidth="1"/>
    <col min="3" max="3" width="17" style="4" customWidth="1"/>
    <col min="4" max="4" width="19" style="4" customWidth="1"/>
    <col min="5" max="5" width="22.85546875" style="4" customWidth="1"/>
    <col min="6" max="6" width="18.7109375" style="4" customWidth="1"/>
    <col min="7" max="16384" width="9.140625" style="4"/>
  </cols>
  <sheetData>
    <row r="1" spans="1:6" x14ac:dyDescent="0.25">
      <c r="A1" s="54" t="s">
        <v>0</v>
      </c>
      <c r="B1" s="55" t="s">
        <v>23</v>
      </c>
      <c r="C1" s="56" t="s">
        <v>69</v>
      </c>
      <c r="D1" s="73" t="s">
        <v>65</v>
      </c>
      <c r="F1" s="63" t="s">
        <v>47</v>
      </c>
    </row>
    <row r="2" spans="1:6" x14ac:dyDescent="0.25">
      <c r="A2" s="46">
        <v>1</v>
      </c>
      <c r="B2" s="47" t="s">
        <v>11</v>
      </c>
      <c r="C2" s="13">
        <v>302.69799999999998</v>
      </c>
      <c r="D2" s="20">
        <v>245.65</v>
      </c>
    </row>
    <row r="3" spans="1:6" x14ac:dyDescent="0.25">
      <c r="A3" s="46">
        <v>2</v>
      </c>
      <c r="B3" s="47" t="s">
        <v>22</v>
      </c>
      <c r="C3" s="13">
        <v>129.39115000000001</v>
      </c>
      <c r="D3" s="20">
        <v>135.39724000000001</v>
      </c>
    </row>
    <row r="4" spans="1:6" x14ac:dyDescent="0.25">
      <c r="A4" s="46">
        <v>3</v>
      </c>
      <c r="B4" s="47" t="s">
        <v>15</v>
      </c>
      <c r="C4" s="13">
        <v>84.251999999999995</v>
      </c>
      <c r="D4" s="20">
        <v>60.531999999999996</v>
      </c>
    </row>
    <row r="5" spans="1:6" x14ac:dyDescent="0.25">
      <c r="A5" s="46">
        <v>4</v>
      </c>
      <c r="B5" s="47" t="s">
        <v>19</v>
      </c>
      <c r="C5" s="13">
        <v>25.77477</v>
      </c>
      <c r="D5" s="20">
        <v>25.93533</v>
      </c>
    </row>
    <row r="6" spans="1:6" x14ac:dyDescent="0.25">
      <c r="A6" s="46">
        <v>5</v>
      </c>
      <c r="B6" s="47" t="s">
        <v>33</v>
      </c>
      <c r="C6" s="13">
        <v>12.67299</v>
      </c>
      <c r="D6" s="20">
        <v>8.6121999999999996</v>
      </c>
    </row>
    <row r="7" spans="1:6" x14ac:dyDescent="0.25">
      <c r="A7" s="46">
        <v>6</v>
      </c>
      <c r="B7" s="47" t="s">
        <v>18</v>
      </c>
      <c r="C7" s="13">
        <v>11.021000000000001</v>
      </c>
      <c r="D7" s="20">
        <v>11.2478182899999</v>
      </c>
    </row>
    <row r="8" spans="1:6" x14ac:dyDescent="0.25">
      <c r="A8" s="46">
        <v>7</v>
      </c>
      <c r="B8" s="47" t="s">
        <v>13</v>
      </c>
      <c r="C8" s="13">
        <v>7.3234700000000004</v>
      </c>
      <c r="D8" s="20">
        <v>6.7282500000000001</v>
      </c>
    </row>
    <row r="9" spans="1:6" x14ac:dyDescent="0.25">
      <c r="A9" s="46">
        <v>8</v>
      </c>
      <c r="B9" s="47" t="s">
        <v>10</v>
      </c>
      <c r="C9" s="13">
        <v>6.8289999999999997</v>
      </c>
      <c r="D9" s="20">
        <v>7.4260000000000002</v>
      </c>
    </row>
    <row r="10" spans="1:6" x14ac:dyDescent="0.25">
      <c r="A10" s="46">
        <v>9</v>
      </c>
      <c r="B10" s="47" t="s">
        <v>8</v>
      </c>
      <c r="C10" s="13">
        <v>6.0214699999999999</v>
      </c>
      <c r="D10" s="20">
        <v>5.83818125999999</v>
      </c>
    </row>
    <row r="11" spans="1:6" x14ac:dyDescent="0.25">
      <c r="A11" s="46">
        <v>10</v>
      </c>
      <c r="B11" s="47" t="s">
        <v>2</v>
      </c>
      <c r="C11" s="13">
        <v>5.38889</v>
      </c>
      <c r="D11" s="20">
        <v>1.77474</v>
      </c>
    </row>
    <row r="12" spans="1:6" s="102" customFormat="1" x14ac:dyDescent="0.25">
      <c r="A12" s="46">
        <v>11</v>
      </c>
      <c r="B12" s="47" t="s">
        <v>4</v>
      </c>
      <c r="C12" s="13">
        <v>5.1844239999999999</v>
      </c>
      <c r="D12" s="91">
        <v>5.1300400000000002</v>
      </c>
    </row>
    <row r="13" spans="1:6" x14ac:dyDescent="0.25">
      <c r="A13" s="46">
        <v>12</v>
      </c>
      <c r="B13" s="47" t="s">
        <v>37</v>
      </c>
      <c r="C13" s="13">
        <v>3.964</v>
      </c>
      <c r="D13" s="20">
        <v>7.65</v>
      </c>
    </row>
    <row r="14" spans="1:6" x14ac:dyDescent="0.25">
      <c r="A14" s="46">
        <v>13</v>
      </c>
      <c r="B14" s="101" t="s">
        <v>9</v>
      </c>
      <c r="C14" s="32">
        <v>3.8600500000000002</v>
      </c>
      <c r="D14" s="97">
        <v>2.5851199999999999</v>
      </c>
    </row>
    <row r="15" spans="1:6" x14ac:dyDescent="0.25">
      <c r="A15" s="46">
        <v>14</v>
      </c>
      <c r="B15" s="47" t="s">
        <v>1</v>
      </c>
      <c r="C15" s="13">
        <v>2.621</v>
      </c>
      <c r="D15" s="20">
        <v>3.0379999999999998</v>
      </c>
    </row>
    <row r="16" spans="1:6" x14ac:dyDescent="0.25">
      <c r="A16" s="46">
        <v>15</v>
      </c>
      <c r="B16" s="47" t="s">
        <v>16</v>
      </c>
      <c r="C16" s="13">
        <v>2.1800000000000002</v>
      </c>
      <c r="D16" s="20">
        <v>3.8438999999999899</v>
      </c>
    </row>
    <row r="17" spans="1:4" x14ac:dyDescent="0.25">
      <c r="A17" s="46">
        <v>21</v>
      </c>
      <c r="B17" s="47" t="s">
        <v>34</v>
      </c>
      <c r="C17" s="13">
        <v>2.1114299999999999</v>
      </c>
      <c r="D17" s="20">
        <v>1.9397</v>
      </c>
    </row>
    <row r="18" spans="1:4" x14ac:dyDescent="0.25">
      <c r="A18" s="46">
        <v>16</v>
      </c>
      <c r="B18" s="47" t="s">
        <v>20</v>
      </c>
      <c r="C18" s="13">
        <v>1.3734200000000001</v>
      </c>
      <c r="D18" s="20">
        <v>1.57399</v>
      </c>
    </row>
    <row r="19" spans="1:4" x14ac:dyDescent="0.25">
      <c r="A19" s="46">
        <v>17</v>
      </c>
      <c r="B19" s="47" t="s">
        <v>5</v>
      </c>
      <c r="C19" s="13">
        <v>1.2260800000000001</v>
      </c>
      <c r="D19" s="20">
        <v>0.19556999999999999</v>
      </c>
    </row>
    <row r="20" spans="1:4" x14ac:dyDescent="0.25">
      <c r="A20" s="46">
        <v>18</v>
      </c>
      <c r="B20" s="47" t="s">
        <v>7</v>
      </c>
      <c r="C20" s="13">
        <v>0.78428832000000004</v>
      </c>
      <c r="D20" s="20">
        <v>0.89838426999999998</v>
      </c>
    </row>
    <row r="21" spans="1:4" x14ac:dyDescent="0.25">
      <c r="A21" s="46">
        <v>19</v>
      </c>
      <c r="B21" s="47" t="s">
        <v>12</v>
      </c>
      <c r="C21" s="13">
        <v>0.70743999999999996</v>
      </c>
      <c r="D21" s="20">
        <v>-1.8807400000000001</v>
      </c>
    </row>
    <row r="22" spans="1:4" x14ac:dyDescent="0.25">
      <c r="A22" s="46">
        <v>20</v>
      </c>
      <c r="B22" s="47" t="s">
        <v>17</v>
      </c>
      <c r="C22" s="13">
        <v>0.68400000000000005</v>
      </c>
      <c r="D22" s="20">
        <v>1.4139999999999999</v>
      </c>
    </row>
    <row r="23" spans="1:4" x14ac:dyDescent="0.25">
      <c r="A23" s="46">
        <v>22</v>
      </c>
      <c r="B23" s="47" t="s">
        <v>3</v>
      </c>
      <c r="C23" s="13">
        <v>0.42299999999999999</v>
      </c>
      <c r="D23" s="20">
        <v>8.8999999999999996E-2</v>
      </c>
    </row>
    <row r="24" spans="1:4" x14ac:dyDescent="0.25">
      <c r="A24" s="46">
        <v>23</v>
      </c>
      <c r="B24" s="47" t="s">
        <v>21</v>
      </c>
      <c r="C24" s="13">
        <v>0.40803</v>
      </c>
      <c r="D24" s="20">
        <v>0.24684</v>
      </c>
    </row>
    <row r="25" spans="1:4" x14ac:dyDescent="0.25">
      <c r="A25" s="46">
        <v>24</v>
      </c>
      <c r="B25" s="47" t="s">
        <v>14</v>
      </c>
      <c r="C25" s="13">
        <v>-0.21229000000000001</v>
      </c>
      <c r="D25" s="20">
        <v>-0.31496411000000002</v>
      </c>
    </row>
    <row r="26" spans="1:4" x14ac:dyDescent="0.25">
      <c r="A26" s="46">
        <v>25</v>
      </c>
      <c r="B26" s="47" t="s">
        <v>6</v>
      </c>
      <c r="C26" s="13">
        <v>-9.1300000000000008</v>
      </c>
      <c r="D26" s="20">
        <v>0.442</v>
      </c>
    </row>
    <row r="27" spans="1:4" x14ac:dyDescent="0.25">
      <c r="A27" s="46">
        <v>26</v>
      </c>
      <c r="B27" s="51" t="s">
        <v>40</v>
      </c>
      <c r="C27" s="13">
        <v>-39.748800000000003</v>
      </c>
      <c r="D27" s="20">
        <v>-23.19275</v>
      </c>
    </row>
  </sheetData>
  <conditionalFormatting sqref="B1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{9B74B8A0-41FE-4965-9B94-E6F033647458}</x14:id>
        </ext>
      </extLst>
    </cfRule>
  </conditionalFormatting>
  <hyperlinks>
    <hyperlink ref="F1" location="Mündəricat!A1" display="Mündəricat" xr:uid="{00000000-0004-0000-0D00-000000000000}"/>
  </hyperlinks>
  <pageMargins left="0.7" right="0.7" top="0.75" bottom="0.75" header="0.3" footer="0.3"/>
  <pageSetup paperSize="9" orientation="portrait" horizontalDpi="4294967295" verticalDpi="4294967295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B74B8A0-41FE-4965-9B94-E6F03364745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/>
  <dimension ref="A1:F29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F1" sqref="F1"/>
    </sheetView>
  </sheetViews>
  <sheetFormatPr defaultRowHeight="15" x14ac:dyDescent="0.25"/>
  <cols>
    <col min="1" max="1" width="9.140625" style="1"/>
    <col min="2" max="2" width="42.7109375" style="1" customWidth="1"/>
    <col min="3" max="3" width="17" style="1" customWidth="1"/>
    <col min="4" max="4" width="19" style="1" customWidth="1"/>
    <col min="5" max="5" width="9.140625" style="1"/>
    <col min="6" max="6" width="16.28515625" style="1" customWidth="1"/>
    <col min="7" max="16384" width="9.140625" style="1"/>
  </cols>
  <sheetData>
    <row r="1" spans="1:6" x14ac:dyDescent="0.25">
      <c r="A1" s="54" t="s">
        <v>0</v>
      </c>
      <c r="B1" s="55" t="s">
        <v>23</v>
      </c>
      <c r="C1" s="56" t="s">
        <v>69</v>
      </c>
      <c r="D1" s="73" t="s">
        <v>65</v>
      </c>
      <c r="F1" s="63" t="s">
        <v>47</v>
      </c>
    </row>
    <row r="2" spans="1:6" x14ac:dyDescent="0.25">
      <c r="A2" s="46">
        <v>1</v>
      </c>
      <c r="B2" s="47" t="s">
        <v>11</v>
      </c>
      <c r="C2" s="13">
        <v>338.28899999999999</v>
      </c>
      <c r="D2" s="13">
        <v>250.86199999999997</v>
      </c>
    </row>
    <row r="3" spans="1:6" x14ac:dyDescent="0.25">
      <c r="A3" s="46">
        <v>2</v>
      </c>
      <c r="B3" s="47" t="s">
        <v>22</v>
      </c>
      <c r="C3" s="13">
        <v>203.21208000000001</v>
      </c>
      <c r="D3" s="13">
        <v>200.55436999999995</v>
      </c>
      <c r="E3" s="4"/>
    </row>
    <row r="4" spans="1:6" x14ac:dyDescent="0.25">
      <c r="A4" s="46">
        <v>3</v>
      </c>
      <c r="B4" s="47" t="s">
        <v>15</v>
      </c>
      <c r="C4" s="13">
        <v>127.03400000000001</v>
      </c>
      <c r="D4" s="13">
        <v>90.717000000000013</v>
      </c>
      <c r="E4" s="4"/>
    </row>
    <row r="5" spans="1:6" x14ac:dyDescent="0.25">
      <c r="A5" s="46">
        <v>4</v>
      </c>
      <c r="B5" s="47" t="s">
        <v>19</v>
      </c>
      <c r="C5" s="13">
        <v>52.143409999999989</v>
      </c>
      <c r="D5" s="13">
        <v>45.920299999999997</v>
      </c>
      <c r="E5" s="4"/>
    </row>
    <row r="6" spans="1:6" x14ac:dyDescent="0.25">
      <c r="A6" s="46">
        <v>5</v>
      </c>
      <c r="B6" s="47" t="s">
        <v>18</v>
      </c>
      <c r="C6" s="13">
        <v>20.227000000000004</v>
      </c>
      <c r="D6" s="13">
        <v>13.134250789999911</v>
      </c>
      <c r="E6" s="4"/>
    </row>
    <row r="7" spans="1:6" x14ac:dyDescent="0.25">
      <c r="A7" s="46">
        <v>6</v>
      </c>
      <c r="B7" s="47" t="s">
        <v>16</v>
      </c>
      <c r="C7" s="13">
        <v>18.024000000000001</v>
      </c>
      <c r="D7" s="13">
        <v>13.537649999999999</v>
      </c>
      <c r="E7" s="4"/>
    </row>
    <row r="8" spans="1:6" x14ac:dyDescent="0.25">
      <c r="A8" s="46">
        <v>7</v>
      </c>
      <c r="B8" s="47" t="s">
        <v>20</v>
      </c>
      <c r="C8" s="13">
        <v>16.86543</v>
      </c>
      <c r="D8" s="13">
        <v>9.6405899999999995</v>
      </c>
      <c r="E8" s="4"/>
    </row>
    <row r="9" spans="1:6" x14ac:dyDescent="0.25">
      <c r="A9" s="46">
        <v>8</v>
      </c>
      <c r="B9" s="101" t="s">
        <v>8</v>
      </c>
      <c r="C9" s="32">
        <v>16.349209999999985</v>
      </c>
      <c r="D9" s="32">
        <v>12.548231000000008</v>
      </c>
      <c r="E9" s="4"/>
    </row>
    <row r="10" spans="1:6" x14ac:dyDescent="0.25">
      <c r="A10" s="46">
        <v>9</v>
      </c>
      <c r="B10" s="47" t="s">
        <v>2</v>
      </c>
      <c r="C10" s="13">
        <v>14.684369999999998</v>
      </c>
      <c r="D10" s="13">
        <v>12.548629999999999</v>
      </c>
      <c r="E10" s="4"/>
    </row>
    <row r="11" spans="1:6" x14ac:dyDescent="0.25">
      <c r="A11" s="46">
        <v>10</v>
      </c>
      <c r="B11" s="101" t="s">
        <v>33</v>
      </c>
      <c r="C11" s="32">
        <v>13.527850000000001</v>
      </c>
      <c r="D11" s="32">
        <v>11.109539999999996</v>
      </c>
      <c r="E11" s="4"/>
    </row>
    <row r="12" spans="1:6" x14ac:dyDescent="0.25">
      <c r="A12" s="46">
        <v>11</v>
      </c>
      <c r="B12" s="47" t="s">
        <v>10</v>
      </c>
      <c r="C12" s="13">
        <v>11.890999999999998</v>
      </c>
      <c r="D12" s="13">
        <v>9.2319999999999958</v>
      </c>
      <c r="E12" s="4"/>
    </row>
    <row r="13" spans="1:6" x14ac:dyDescent="0.25">
      <c r="A13" s="46">
        <v>12</v>
      </c>
      <c r="B13" s="47" t="s">
        <v>13</v>
      </c>
      <c r="C13" s="13">
        <v>11.55517</v>
      </c>
      <c r="D13" s="13">
        <v>8.5347299999999997</v>
      </c>
      <c r="E13" s="4"/>
    </row>
    <row r="14" spans="1:6" x14ac:dyDescent="0.25">
      <c r="A14" s="46">
        <v>13</v>
      </c>
      <c r="B14" s="101" t="s">
        <v>4</v>
      </c>
      <c r="C14" s="32">
        <v>5.8612700000000011</v>
      </c>
      <c r="D14" s="32">
        <v>5.5883000000000003</v>
      </c>
      <c r="E14" s="4"/>
    </row>
    <row r="15" spans="1:6" x14ac:dyDescent="0.25">
      <c r="A15" s="46">
        <v>19</v>
      </c>
      <c r="B15" s="47" t="s">
        <v>34</v>
      </c>
      <c r="C15" s="13">
        <v>5.8047399999999998</v>
      </c>
      <c r="D15" s="13">
        <v>4.4754299999999985</v>
      </c>
      <c r="E15" s="4"/>
    </row>
    <row r="16" spans="1:6" x14ac:dyDescent="0.25">
      <c r="A16" s="46">
        <v>14</v>
      </c>
      <c r="B16" s="101" t="s">
        <v>5</v>
      </c>
      <c r="C16" s="32">
        <v>5.5480299999999989</v>
      </c>
      <c r="D16" s="32">
        <v>4.33101</v>
      </c>
      <c r="E16" s="4"/>
    </row>
    <row r="17" spans="1:5" x14ac:dyDescent="0.25">
      <c r="A17" s="46">
        <v>15</v>
      </c>
      <c r="B17" s="47" t="s">
        <v>37</v>
      </c>
      <c r="C17" s="13">
        <v>2.5860000000000056</v>
      </c>
      <c r="D17" s="13">
        <v>3.6269999999999989</v>
      </c>
      <c r="E17" s="4"/>
    </row>
    <row r="18" spans="1:5" x14ac:dyDescent="0.25">
      <c r="A18" s="46">
        <v>16</v>
      </c>
      <c r="B18" s="47" t="s">
        <v>1</v>
      </c>
      <c r="C18" s="13">
        <v>2.01400000000001</v>
      </c>
      <c r="D18" s="13">
        <v>3.5510000000000019</v>
      </c>
      <c r="E18" s="4"/>
    </row>
    <row r="19" spans="1:5" x14ac:dyDescent="0.25">
      <c r="A19" s="46">
        <v>17</v>
      </c>
      <c r="B19" s="47" t="s">
        <v>21</v>
      </c>
      <c r="C19" s="13">
        <v>1.9482499999999998</v>
      </c>
      <c r="D19" s="13">
        <v>2.3303099999999999</v>
      </c>
      <c r="E19" s="4"/>
    </row>
    <row r="20" spans="1:5" x14ac:dyDescent="0.25">
      <c r="A20" s="46">
        <v>18</v>
      </c>
      <c r="B20" s="101" t="s">
        <v>6</v>
      </c>
      <c r="C20" s="32">
        <v>1.944</v>
      </c>
      <c r="D20" s="32">
        <v>1.4009999999999998</v>
      </c>
      <c r="E20" s="4"/>
    </row>
    <row r="21" spans="1:5" x14ac:dyDescent="0.25">
      <c r="A21" s="46">
        <v>20</v>
      </c>
      <c r="B21" s="101" t="s">
        <v>7</v>
      </c>
      <c r="C21" s="32">
        <v>1.1578535099999998</v>
      </c>
      <c r="D21" s="32">
        <v>1.0581726900000001</v>
      </c>
      <c r="E21" s="4"/>
    </row>
    <row r="22" spans="1:5" x14ac:dyDescent="0.25">
      <c r="A22" s="46">
        <v>21</v>
      </c>
      <c r="B22" s="47" t="s">
        <v>17</v>
      </c>
      <c r="C22" s="13">
        <v>1.1010000000000062</v>
      </c>
      <c r="D22" s="13">
        <v>1.6920000000000002</v>
      </c>
      <c r="E22" s="4"/>
    </row>
    <row r="23" spans="1:5" x14ac:dyDescent="0.25">
      <c r="A23" s="46">
        <v>22</v>
      </c>
      <c r="B23" s="47" t="s">
        <v>3</v>
      </c>
      <c r="C23" s="13">
        <v>0.83300000000000196</v>
      </c>
      <c r="D23" s="13">
        <v>0.70599999999999596</v>
      </c>
      <c r="E23" s="4"/>
    </row>
    <row r="24" spans="1:5" x14ac:dyDescent="0.25">
      <c r="A24" s="46">
        <v>23</v>
      </c>
      <c r="B24" s="47" t="s">
        <v>14</v>
      </c>
      <c r="C24" s="13">
        <v>-0.2142</v>
      </c>
      <c r="D24" s="13">
        <v>-0.31710524000000001</v>
      </c>
      <c r="E24" s="4"/>
    </row>
    <row r="25" spans="1:5" x14ac:dyDescent="0.25">
      <c r="A25" s="46">
        <v>24</v>
      </c>
      <c r="B25" s="47" t="s">
        <v>12</v>
      </c>
      <c r="C25" s="13">
        <v>-2.2191600000000022</v>
      </c>
      <c r="D25" s="13">
        <v>-1.5652200000000001</v>
      </c>
      <c r="E25" s="4"/>
    </row>
    <row r="26" spans="1:5" x14ac:dyDescent="0.25">
      <c r="A26" s="46">
        <v>25</v>
      </c>
      <c r="B26" s="47" t="s">
        <v>40</v>
      </c>
      <c r="C26" s="13">
        <v>-2.4457400000000007</v>
      </c>
      <c r="D26" s="13">
        <v>-0.15747</v>
      </c>
      <c r="E26" s="4"/>
    </row>
    <row r="27" spans="1:5" x14ac:dyDescent="0.25">
      <c r="A27" s="46">
        <v>26</v>
      </c>
      <c r="B27" s="104" t="s">
        <v>9</v>
      </c>
      <c r="C27" s="32">
        <v>-8.7248300000000008</v>
      </c>
      <c r="D27" s="32">
        <v>-5.5749700000000004</v>
      </c>
      <c r="E27" s="4"/>
    </row>
    <row r="29" spans="1:5" x14ac:dyDescent="0.25">
      <c r="B29" s="4"/>
    </row>
  </sheetData>
  <conditionalFormatting sqref="B1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{4F7B4B76-5BA3-488A-9A5C-D0C331F4EECB}</x14:id>
        </ext>
      </extLst>
    </cfRule>
  </conditionalFormatting>
  <hyperlinks>
    <hyperlink ref="F1" location="Mündəricat!A1" display="Mündəricat" xr:uid="{00000000-0004-0000-0E00-000000000000}"/>
  </hyperlinks>
  <pageMargins left="0.7" right="0.7" top="0.75" bottom="0.75" header="0.3" footer="0.3"/>
  <pageSetup paperSize="9" orientation="portrait" horizontalDpi="4294967295" verticalDpi="4294967295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7B4B76-5BA3-488A-9A5C-D0C331F4EEC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B16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/>
  <dimension ref="A1:I29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F1" sqref="F1"/>
    </sheetView>
  </sheetViews>
  <sheetFormatPr defaultRowHeight="15" x14ac:dyDescent="0.25"/>
  <cols>
    <col min="1" max="1" width="9.5703125" style="1" customWidth="1"/>
    <col min="2" max="2" width="44.42578125" style="1" customWidth="1"/>
    <col min="3" max="3" width="20.5703125" style="1" customWidth="1"/>
    <col min="4" max="4" width="18.7109375" style="1" customWidth="1"/>
    <col min="5" max="5" width="13" style="1" customWidth="1"/>
    <col min="6" max="6" width="14.42578125" style="1" customWidth="1"/>
    <col min="7" max="16384" width="9.140625" style="1"/>
  </cols>
  <sheetData>
    <row r="1" spans="1:9" x14ac:dyDescent="0.25">
      <c r="A1" s="54" t="s">
        <v>0</v>
      </c>
      <c r="B1" s="55" t="s">
        <v>23</v>
      </c>
      <c r="C1" s="56" t="s">
        <v>69</v>
      </c>
      <c r="D1" s="73" t="s">
        <v>65</v>
      </c>
      <c r="F1" s="63" t="s">
        <v>47</v>
      </c>
      <c r="I1" s="1" t="s">
        <v>35</v>
      </c>
    </row>
    <row r="2" spans="1:9" x14ac:dyDescent="0.25">
      <c r="A2" s="46">
        <v>1</v>
      </c>
      <c r="B2" s="47" t="s">
        <v>11</v>
      </c>
      <c r="C2" s="13">
        <v>440.18299999999999</v>
      </c>
      <c r="D2" s="20">
        <v>326.10300000000001</v>
      </c>
    </row>
    <row r="3" spans="1:9" x14ac:dyDescent="0.25">
      <c r="A3" s="46">
        <v>2</v>
      </c>
      <c r="B3" s="47" t="s">
        <v>22</v>
      </c>
      <c r="C3" s="13">
        <v>406.24439000000001</v>
      </c>
      <c r="D3" s="20">
        <v>301.71605</v>
      </c>
    </row>
    <row r="4" spans="1:9" x14ac:dyDescent="0.25">
      <c r="A4" s="46">
        <v>3</v>
      </c>
      <c r="B4" s="47" t="s">
        <v>15</v>
      </c>
      <c r="C4" s="13">
        <v>220.77100000000002</v>
      </c>
      <c r="D4" s="20">
        <v>158.35300000000001</v>
      </c>
    </row>
    <row r="5" spans="1:9" x14ac:dyDescent="0.25">
      <c r="A5" s="46">
        <v>4</v>
      </c>
      <c r="B5" s="47" t="s">
        <v>19</v>
      </c>
      <c r="C5" s="13">
        <v>98.572469999999996</v>
      </c>
      <c r="D5" s="20">
        <f>78.97018-4.87502</f>
        <v>74.095159999999993</v>
      </c>
    </row>
    <row r="6" spans="1:9" x14ac:dyDescent="0.25">
      <c r="A6" s="46">
        <v>5</v>
      </c>
      <c r="B6" s="47" t="s">
        <v>1</v>
      </c>
      <c r="C6" s="13">
        <v>94.227000000000004</v>
      </c>
      <c r="D6" s="20">
        <v>71.731999999999999</v>
      </c>
    </row>
    <row r="7" spans="1:9" x14ac:dyDescent="0.25">
      <c r="A7" s="46">
        <v>6</v>
      </c>
      <c r="B7" s="47" t="s">
        <v>18</v>
      </c>
      <c r="C7" s="13">
        <v>87.724000000000004</v>
      </c>
      <c r="D7" s="20">
        <v>64.195369020000001</v>
      </c>
    </row>
    <row r="8" spans="1:9" x14ac:dyDescent="0.25">
      <c r="A8" s="46">
        <v>7</v>
      </c>
      <c r="B8" s="47" t="s">
        <v>8</v>
      </c>
      <c r="C8" s="13">
        <v>72.967609999999993</v>
      </c>
      <c r="D8" s="20">
        <v>55.64748487</v>
      </c>
    </row>
    <row r="9" spans="1:9" x14ac:dyDescent="0.25">
      <c r="A9" s="46">
        <v>8</v>
      </c>
      <c r="B9" s="47" t="s">
        <v>33</v>
      </c>
      <c r="C9" s="13">
        <v>53.602170000000001</v>
      </c>
      <c r="D9" s="20">
        <v>40.133009999999999</v>
      </c>
    </row>
    <row r="10" spans="1:9" x14ac:dyDescent="0.25">
      <c r="A10" s="46">
        <v>9</v>
      </c>
      <c r="B10" s="47" t="s">
        <v>40</v>
      </c>
      <c r="C10" s="13">
        <v>53.53875</v>
      </c>
      <c r="D10" s="91">
        <v>41.08325</v>
      </c>
    </row>
    <row r="11" spans="1:9" x14ac:dyDescent="0.25">
      <c r="A11" s="46">
        <v>10</v>
      </c>
      <c r="B11" s="47" t="s">
        <v>16</v>
      </c>
      <c r="C11" s="13">
        <v>46.173000000000002</v>
      </c>
      <c r="D11" s="20">
        <v>34.046990000000001</v>
      </c>
    </row>
    <row r="12" spans="1:9" x14ac:dyDescent="0.25">
      <c r="A12" s="46">
        <v>11</v>
      </c>
      <c r="B12" s="47" t="s">
        <v>10</v>
      </c>
      <c r="C12" s="13">
        <v>39.192</v>
      </c>
      <c r="D12" s="20">
        <v>29.954999999999998</v>
      </c>
    </row>
    <row r="13" spans="1:9" x14ac:dyDescent="0.25">
      <c r="A13" s="46">
        <v>12</v>
      </c>
      <c r="B13" s="47" t="s">
        <v>17</v>
      </c>
      <c r="C13" s="13">
        <v>36.206000000000003</v>
      </c>
      <c r="D13" s="20">
        <v>27.137</v>
      </c>
    </row>
    <row r="14" spans="1:9" x14ac:dyDescent="0.25">
      <c r="A14" s="46">
        <v>13</v>
      </c>
      <c r="B14" s="47" t="s">
        <v>37</v>
      </c>
      <c r="C14" s="13">
        <v>34.770000000000003</v>
      </c>
      <c r="D14" s="20">
        <v>26.268000000000001</v>
      </c>
    </row>
    <row r="15" spans="1:9" x14ac:dyDescent="0.25">
      <c r="A15" s="46">
        <v>14</v>
      </c>
      <c r="B15" s="47" t="s">
        <v>20</v>
      </c>
      <c r="C15" s="13">
        <v>32.630409999999998</v>
      </c>
      <c r="D15" s="20">
        <v>21.168939999999999</v>
      </c>
    </row>
    <row r="16" spans="1:9" x14ac:dyDescent="0.25">
      <c r="A16" s="46">
        <v>15</v>
      </c>
      <c r="B16" s="47" t="s">
        <v>4</v>
      </c>
      <c r="C16" s="13">
        <v>32.306170000000002</v>
      </c>
      <c r="D16" s="91">
        <v>24.796340000000001</v>
      </c>
    </row>
    <row r="17" spans="1:4" x14ac:dyDescent="0.25">
      <c r="A17" s="46">
        <v>16</v>
      </c>
      <c r="B17" s="47" t="s">
        <v>12</v>
      </c>
      <c r="C17" s="13">
        <v>27.700759999999999</v>
      </c>
      <c r="D17" s="20">
        <v>21.285329999999998</v>
      </c>
    </row>
    <row r="18" spans="1:4" x14ac:dyDescent="0.25">
      <c r="A18" s="46">
        <v>17</v>
      </c>
      <c r="B18" s="47" t="s">
        <v>2</v>
      </c>
      <c r="C18" s="13">
        <v>27.317710000000002</v>
      </c>
      <c r="D18" s="20">
        <v>21.01671</v>
      </c>
    </row>
    <row r="19" spans="1:4" x14ac:dyDescent="0.25">
      <c r="A19" s="46">
        <v>18</v>
      </c>
      <c r="B19" s="47" t="s">
        <v>6</v>
      </c>
      <c r="C19" s="13">
        <v>26.100999999999999</v>
      </c>
      <c r="D19" s="20">
        <v>19.734999999999999</v>
      </c>
    </row>
    <row r="20" spans="1:4" x14ac:dyDescent="0.25">
      <c r="A20" s="46">
        <v>19</v>
      </c>
      <c r="B20" s="47" t="s">
        <v>3</v>
      </c>
      <c r="C20" s="13">
        <v>21.135999999999999</v>
      </c>
      <c r="D20" s="20">
        <v>15.709</v>
      </c>
    </row>
    <row r="21" spans="1:4" x14ac:dyDescent="0.25">
      <c r="A21" s="46">
        <v>24</v>
      </c>
      <c r="B21" s="47" t="s">
        <v>34</v>
      </c>
      <c r="C21" s="13">
        <v>15.608600000000001</v>
      </c>
      <c r="D21" s="20">
        <f>12.80495-1.2065</f>
        <v>11.59845</v>
      </c>
    </row>
    <row r="22" spans="1:4" x14ac:dyDescent="0.25">
      <c r="A22" s="46">
        <v>20</v>
      </c>
      <c r="B22" s="47" t="s">
        <v>21</v>
      </c>
      <c r="C22" s="13">
        <v>12.93829</v>
      </c>
      <c r="D22" s="20">
        <v>9.6502400000000002</v>
      </c>
    </row>
    <row r="23" spans="1:4" x14ac:dyDescent="0.25">
      <c r="A23" s="46">
        <v>21</v>
      </c>
      <c r="B23" s="47" t="s">
        <v>13</v>
      </c>
      <c r="C23" s="13">
        <v>11.967320000000001</v>
      </c>
      <c r="D23" s="20">
        <v>8.7219599999999993</v>
      </c>
    </row>
    <row r="24" spans="1:4" x14ac:dyDescent="0.25">
      <c r="A24" s="46">
        <v>22</v>
      </c>
      <c r="B24" s="47" t="s">
        <v>5</v>
      </c>
      <c r="C24" s="13">
        <v>10.957039999999999</v>
      </c>
      <c r="D24" s="20">
        <v>8.1497799999999998</v>
      </c>
    </row>
    <row r="25" spans="1:4" x14ac:dyDescent="0.25">
      <c r="A25" s="46">
        <v>23</v>
      </c>
      <c r="B25" s="47" t="s">
        <v>9</v>
      </c>
      <c r="C25" s="13">
        <v>9.5640300000000007</v>
      </c>
      <c r="D25" s="91">
        <f>6.95542-0.513500000000001</f>
        <v>6.4419199999999996</v>
      </c>
    </row>
    <row r="26" spans="1:4" x14ac:dyDescent="0.25">
      <c r="A26" s="46">
        <v>25</v>
      </c>
      <c r="B26" s="47" t="s">
        <v>7</v>
      </c>
      <c r="C26" s="13">
        <v>2.75840234</v>
      </c>
      <c r="D26" s="105">
        <v>1.94031449</v>
      </c>
    </row>
    <row r="27" spans="1:4" x14ac:dyDescent="0.25">
      <c r="A27" s="46">
        <v>26</v>
      </c>
      <c r="B27" s="51" t="s">
        <v>14</v>
      </c>
      <c r="C27" s="13">
        <v>0.38984000000000002</v>
      </c>
      <c r="D27" s="20">
        <v>0.26785063999999997</v>
      </c>
    </row>
    <row r="28" spans="1:4" x14ac:dyDescent="0.25">
      <c r="C28" s="4"/>
    </row>
    <row r="29" spans="1:4" x14ac:dyDescent="0.25">
      <c r="B29" s="4"/>
      <c r="C29" s="4"/>
    </row>
  </sheetData>
  <conditionalFormatting sqref="B1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{3D550F50-9BB6-41C7-94F8-ADEA315C66FC}</x14:id>
        </ext>
      </extLst>
    </cfRule>
  </conditionalFormatting>
  <hyperlinks>
    <hyperlink ref="F1" location="Mündəricat!A1" display="Mündəricat" xr:uid="{00000000-0004-0000-0F00-000000000000}"/>
  </hyperlinks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550F50-9BB6-41C7-94F8-ADEA315C66F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9"/>
  <dimension ref="A1:F29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F1" sqref="F1"/>
    </sheetView>
  </sheetViews>
  <sheetFormatPr defaultRowHeight="15" x14ac:dyDescent="0.25"/>
  <cols>
    <col min="1" max="1" width="9.42578125" style="1" customWidth="1"/>
    <col min="2" max="2" width="40.28515625" style="1" customWidth="1"/>
    <col min="3" max="3" width="19.5703125" style="1" customWidth="1"/>
    <col min="4" max="4" width="19" style="1" customWidth="1"/>
    <col min="5" max="5" width="9.140625" style="1"/>
    <col min="6" max="6" width="18.5703125" style="1" customWidth="1"/>
    <col min="7" max="16384" width="9.140625" style="1"/>
  </cols>
  <sheetData>
    <row r="1" spans="1:6" x14ac:dyDescent="0.25">
      <c r="A1" s="54" t="s">
        <v>0</v>
      </c>
      <c r="B1" s="55" t="s">
        <v>23</v>
      </c>
      <c r="C1" s="56" t="s">
        <v>69</v>
      </c>
      <c r="D1" s="73" t="s">
        <v>65</v>
      </c>
      <c r="F1" s="63" t="s">
        <v>47</v>
      </c>
    </row>
    <row r="2" spans="1:6" x14ac:dyDescent="0.25">
      <c r="A2" s="46">
        <v>1</v>
      </c>
      <c r="B2" s="47" t="s">
        <v>22</v>
      </c>
      <c r="C2" s="13">
        <v>104.2756</v>
      </c>
      <c r="D2" s="20">
        <v>75.367900000000006</v>
      </c>
    </row>
    <row r="3" spans="1:6" x14ac:dyDescent="0.25">
      <c r="A3" s="46">
        <v>2</v>
      </c>
      <c r="B3" s="47" t="s">
        <v>11</v>
      </c>
      <c r="C3" s="13">
        <v>50.8</v>
      </c>
      <c r="D3" s="20">
        <v>36.935000000000002</v>
      </c>
    </row>
    <row r="4" spans="1:6" x14ac:dyDescent="0.25">
      <c r="A4" s="46">
        <v>3</v>
      </c>
      <c r="B4" s="47" t="s">
        <v>15</v>
      </c>
      <c r="C4" s="13">
        <v>45.033000000000001</v>
      </c>
      <c r="D4" s="20">
        <v>32.174999999999997</v>
      </c>
    </row>
    <row r="5" spans="1:6" x14ac:dyDescent="0.25">
      <c r="A5" s="46">
        <v>4</v>
      </c>
      <c r="B5" s="47" t="s">
        <v>1</v>
      </c>
      <c r="C5" s="13">
        <v>44.509</v>
      </c>
      <c r="D5" s="20">
        <v>33.082000000000001</v>
      </c>
    </row>
    <row r="6" spans="1:6" x14ac:dyDescent="0.25">
      <c r="A6" s="46">
        <v>5</v>
      </c>
      <c r="B6" s="47" t="s">
        <v>18</v>
      </c>
      <c r="C6" s="13">
        <v>28.038</v>
      </c>
      <c r="D6" s="20">
        <v>20.578009999999999</v>
      </c>
    </row>
    <row r="7" spans="1:6" x14ac:dyDescent="0.25">
      <c r="A7" s="46">
        <v>6</v>
      </c>
      <c r="B7" s="47" t="s">
        <v>8</v>
      </c>
      <c r="C7" s="13">
        <v>27.463249999999999</v>
      </c>
      <c r="D7" s="97">
        <v>20.255165989999998</v>
      </c>
    </row>
    <row r="8" spans="1:6" x14ac:dyDescent="0.25">
      <c r="A8" s="46">
        <v>7</v>
      </c>
      <c r="B8" s="47" t="s">
        <v>17</v>
      </c>
      <c r="C8" s="13">
        <v>22.585999999999999</v>
      </c>
      <c r="D8" s="20">
        <v>16.617000000000001</v>
      </c>
    </row>
    <row r="9" spans="1:6" x14ac:dyDescent="0.25">
      <c r="A9" s="46">
        <v>8</v>
      </c>
      <c r="B9" s="47" t="s">
        <v>12</v>
      </c>
      <c r="C9" s="13">
        <v>19.781659999999999</v>
      </c>
      <c r="D9" s="20">
        <v>14.58799</v>
      </c>
    </row>
    <row r="10" spans="1:6" x14ac:dyDescent="0.25">
      <c r="A10" s="46">
        <v>9</v>
      </c>
      <c r="B10" s="47" t="s">
        <v>37</v>
      </c>
      <c r="C10" s="13">
        <v>19.684999999999999</v>
      </c>
      <c r="D10" s="20">
        <v>14.58</v>
      </c>
    </row>
    <row r="11" spans="1:6" x14ac:dyDescent="0.25">
      <c r="A11" s="46">
        <v>10</v>
      </c>
      <c r="B11" s="47" t="s">
        <v>19</v>
      </c>
      <c r="C11" s="13">
        <v>19.676179999999999</v>
      </c>
      <c r="D11" s="97">
        <v>14.76173</v>
      </c>
    </row>
    <row r="12" spans="1:6" x14ac:dyDescent="0.25">
      <c r="A12" s="46">
        <v>11</v>
      </c>
      <c r="B12" s="47" t="s">
        <v>40</v>
      </c>
      <c r="C12" s="13">
        <v>18.965170000000001</v>
      </c>
      <c r="D12" s="20">
        <v>14.68056</v>
      </c>
    </row>
    <row r="13" spans="1:6" x14ac:dyDescent="0.25">
      <c r="A13" s="46">
        <v>12</v>
      </c>
      <c r="B13" s="47" t="s">
        <v>4</v>
      </c>
      <c r="C13" s="13">
        <v>16.782900000000001</v>
      </c>
      <c r="D13" s="97">
        <v>12.185169999999999</v>
      </c>
    </row>
    <row r="14" spans="1:6" x14ac:dyDescent="0.25">
      <c r="A14" s="46">
        <v>13</v>
      </c>
      <c r="B14" s="47" t="s">
        <v>6</v>
      </c>
      <c r="C14" s="13">
        <v>14.163</v>
      </c>
      <c r="D14" s="97">
        <v>10.375</v>
      </c>
    </row>
    <row r="15" spans="1:6" x14ac:dyDescent="0.25">
      <c r="A15" s="46">
        <v>14</v>
      </c>
      <c r="B15" s="47" t="s">
        <v>33</v>
      </c>
      <c r="C15" s="13">
        <v>11.644360000000001</v>
      </c>
      <c r="D15" s="97">
        <v>8.9333200000000001</v>
      </c>
    </row>
    <row r="16" spans="1:6" x14ac:dyDescent="0.25">
      <c r="A16" s="46">
        <v>15</v>
      </c>
      <c r="B16" s="47" t="s">
        <v>16</v>
      </c>
      <c r="C16" s="67">
        <v>11.571999999999999</v>
      </c>
      <c r="D16" s="20">
        <v>8.8736899999999999</v>
      </c>
    </row>
    <row r="17" spans="1:4" x14ac:dyDescent="0.25">
      <c r="A17" s="46">
        <v>16</v>
      </c>
      <c r="B17" s="47" t="s">
        <v>21</v>
      </c>
      <c r="C17" s="13">
        <v>7.7748200000000001</v>
      </c>
      <c r="D17" s="20">
        <v>5.8702800000000002</v>
      </c>
    </row>
    <row r="18" spans="1:4" x14ac:dyDescent="0.25">
      <c r="A18" s="46">
        <v>17</v>
      </c>
      <c r="B18" s="47" t="s">
        <v>10</v>
      </c>
      <c r="C18" s="13">
        <v>7.4779999999999998</v>
      </c>
      <c r="D18" s="97">
        <v>5.9939999999999998</v>
      </c>
    </row>
    <row r="19" spans="1:4" x14ac:dyDescent="0.25">
      <c r="A19" s="46">
        <v>18</v>
      </c>
      <c r="B19" s="47" t="s">
        <v>3</v>
      </c>
      <c r="C19" s="13">
        <v>6.3780000000000001</v>
      </c>
      <c r="D19" s="20">
        <v>4.7210000000000001</v>
      </c>
    </row>
    <row r="20" spans="1:4" x14ac:dyDescent="0.25">
      <c r="A20" s="46">
        <v>23</v>
      </c>
      <c r="B20" s="47" t="s">
        <v>34</v>
      </c>
      <c r="C20" s="13">
        <v>5.9981</v>
      </c>
      <c r="D20" s="20">
        <v>4.5618600000000002</v>
      </c>
    </row>
    <row r="21" spans="1:4" x14ac:dyDescent="0.25">
      <c r="A21" s="46">
        <v>19</v>
      </c>
      <c r="B21" s="47" t="s">
        <v>9</v>
      </c>
      <c r="C21" s="13">
        <v>3.2324999999999999</v>
      </c>
      <c r="D21" s="97">
        <v>2.1881300000000001</v>
      </c>
    </row>
    <row r="22" spans="1:4" x14ac:dyDescent="0.25">
      <c r="A22" s="46">
        <v>20</v>
      </c>
      <c r="B22" s="47" t="s">
        <v>2</v>
      </c>
      <c r="C22" s="13">
        <v>2.0036800000000001</v>
      </c>
      <c r="D22" s="20">
        <v>1.5344500000000001</v>
      </c>
    </row>
    <row r="23" spans="1:4" x14ac:dyDescent="0.25">
      <c r="A23" s="46">
        <v>21</v>
      </c>
      <c r="B23" s="47" t="s">
        <v>5</v>
      </c>
      <c r="C23" s="13">
        <v>1.94581</v>
      </c>
      <c r="D23" s="97">
        <v>1.48769</v>
      </c>
    </row>
    <row r="24" spans="1:4" x14ac:dyDescent="0.25">
      <c r="A24" s="46">
        <v>22</v>
      </c>
      <c r="B24" s="47" t="s">
        <v>20</v>
      </c>
      <c r="C24" s="13">
        <v>1.7190799999999999</v>
      </c>
      <c r="D24" s="20">
        <v>1.35433</v>
      </c>
    </row>
    <row r="25" spans="1:4" x14ac:dyDescent="0.25">
      <c r="A25" s="46">
        <v>24</v>
      </c>
      <c r="B25" s="47" t="s">
        <v>13</v>
      </c>
      <c r="C25" s="13">
        <v>0.76375999999999999</v>
      </c>
      <c r="D25" s="20">
        <v>0.55352000000000001</v>
      </c>
    </row>
    <row r="26" spans="1:4" x14ac:dyDescent="0.25">
      <c r="A26" s="46">
        <v>25</v>
      </c>
      <c r="B26" s="47" t="s">
        <v>7</v>
      </c>
      <c r="C26" s="13">
        <v>0.25291606999999999</v>
      </c>
      <c r="D26" s="97">
        <v>0.18094145</v>
      </c>
    </row>
    <row r="27" spans="1:4" x14ac:dyDescent="0.25">
      <c r="A27" s="46">
        <v>26</v>
      </c>
      <c r="B27" s="51" t="s">
        <v>14</v>
      </c>
      <c r="C27" s="13">
        <v>2.0310000000000002E-2</v>
      </c>
      <c r="D27" s="20">
        <v>1.333581E-2</v>
      </c>
    </row>
    <row r="28" spans="1:4" x14ac:dyDescent="0.25">
      <c r="C28" s="4"/>
    </row>
    <row r="29" spans="1:4" x14ac:dyDescent="0.25">
      <c r="B29" s="4"/>
      <c r="C29" s="4"/>
    </row>
  </sheetData>
  <conditionalFormatting sqref="B1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{C95E0E8D-C83F-4FCE-A301-951D0ECDFA75}</x14:id>
        </ext>
      </extLst>
    </cfRule>
  </conditionalFormatting>
  <hyperlinks>
    <hyperlink ref="F1" location="Mündəricat!A1" display="Mündəricat" xr:uid="{00000000-0004-0000-1000-000000000000}"/>
  </hyperlinks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95E0E8D-C83F-4FCE-A301-951D0ECDFA7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B16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0"/>
  <dimension ref="A1:F29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/>
    </sheetView>
  </sheetViews>
  <sheetFormatPr defaultRowHeight="15" x14ac:dyDescent="0.25"/>
  <cols>
    <col min="1" max="1" width="9.140625" style="1"/>
    <col min="2" max="2" width="40.85546875" style="1" customWidth="1"/>
    <col min="3" max="3" width="18.140625" style="1" customWidth="1"/>
    <col min="4" max="4" width="18.28515625" style="1" customWidth="1"/>
    <col min="5" max="5" width="9.140625" style="1"/>
    <col min="6" max="6" width="16.140625" style="1" customWidth="1"/>
    <col min="7" max="16384" width="9.140625" style="1"/>
  </cols>
  <sheetData>
    <row r="1" spans="1:6" x14ac:dyDescent="0.25">
      <c r="A1" s="54" t="s">
        <v>0</v>
      </c>
      <c r="B1" s="55" t="s">
        <v>23</v>
      </c>
      <c r="C1" s="56" t="s">
        <v>69</v>
      </c>
      <c r="D1" s="73" t="s">
        <v>65</v>
      </c>
      <c r="F1" s="63" t="s">
        <v>47</v>
      </c>
    </row>
    <row r="2" spans="1:6" x14ac:dyDescent="0.25">
      <c r="A2" s="46">
        <v>1</v>
      </c>
      <c r="B2" s="47" t="s">
        <v>11</v>
      </c>
      <c r="C2" s="13">
        <v>216.44</v>
      </c>
      <c r="D2" s="20">
        <v>154.02099999999999</v>
      </c>
    </row>
    <row r="3" spans="1:6" x14ac:dyDescent="0.25">
      <c r="A3" s="46">
        <v>2</v>
      </c>
      <c r="B3" s="47" t="s">
        <v>22</v>
      </c>
      <c r="C3" s="13">
        <v>125.38966000000001</v>
      </c>
      <c r="D3" s="20">
        <v>89.258319999999998</v>
      </c>
    </row>
    <row r="4" spans="1:6" x14ac:dyDescent="0.25">
      <c r="A4" s="46">
        <v>3</v>
      </c>
      <c r="B4" s="47" t="s">
        <v>15</v>
      </c>
      <c r="C4" s="13">
        <v>95.207999999999998</v>
      </c>
      <c r="D4" s="20">
        <v>67.622</v>
      </c>
    </row>
    <row r="5" spans="1:6" x14ac:dyDescent="0.25">
      <c r="A5" s="46">
        <v>4</v>
      </c>
      <c r="B5" s="47" t="s">
        <v>18</v>
      </c>
      <c r="C5" s="13">
        <v>30.797999999999998</v>
      </c>
      <c r="D5" s="20">
        <v>20.795928479999901</v>
      </c>
    </row>
    <row r="6" spans="1:6" x14ac:dyDescent="0.25">
      <c r="A6" s="46">
        <v>5</v>
      </c>
      <c r="B6" s="47" t="s">
        <v>19</v>
      </c>
      <c r="C6" s="13">
        <v>27.507650000000002</v>
      </c>
      <c r="D6" s="20">
        <v>23.554449999999999</v>
      </c>
    </row>
    <row r="7" spans="1:6" x14ac:dyDescent="0.25">
      <c r="A7" s="46">
        <v>6</v>
      </c>
      <c r="B7" s="47" t="s">
        <v>8</v>
      </c>
      <c r="C7" s="13">
        <v>26.006160000000001</v>
      </c>
      <c r="D7" s="20">
        <v>19.427354000000001</v>
      </c>
    </row>
    <row r="8" spans="1:6" x14ac:dyDescent="0.25">
      <c r="A8" s="46">
        <v>7</v>
      </c>
      <c r="B8" s="47" t="s">
        <v>12</v>
      </c>
      <c r="C8" s="13">
        <v>18.157309999999999</v>
      </c>
      <c r="D8" s="20">
        <v>12.484069999999999</v>
      </c>
    </row>
    <row r="9" spans="1:6" x14ac:dyDescent="0.25">
      <c r="A9" s="46">
        <v>8</v>
      </c>
      <c r="B9" s="47" t="s">
        <v>37</v>
      </c>
      <c r="C9" s="13">
        <v>14.061999999999999</v>
      </c>
      <c r="D9" s="20">
        <v>11.16</v>
      </c>
    </row>
    <row r="10" spans="1:6" x14ac:dyDescent="0.25">
      <c r="A10" s="46">
        <v>9</v>
      </c>
      <c r="B10" s="47" t="s">
        <v>16</v>
      </c>
      <c r="C10" s="13">
        <v>13.952999999999999</v>
      </c>
      <c r="D10" s="20">
        <v>9.7415199999999995</v>
      </c>
    </row>
    <row r="11" spans="1:6" x14ac:dyDescent="0.25">
      <c r="A11" s="46">
        <v>10</v>
      </c>
      <c r="B11" s="47" t="s">
        <v>10</v>
      </c>
      <c r="C11" s="13">
        <v>13.291</v>
      </c>
      <c r="D11" s="20">
        <v>9.6349999999999998</v>
      </c>
    </row>
    <row r="12" spans="1:6" x14ac:dyDescent="0.25">
      <c r="A12" s="46">
        <v>11</v>
      </c>
      <c r="B12" s="47" t="s">
        <v>20</v>
      </c>
      <c r="C12" s="13">
        <v>12.899620000000001</v>
      </c>
      <c r="D12" s="20">
        <v>9.5551899999999996</v>
      </c>
    </row>
    <row r="13" spans="1:6" x14ac:dyDescent="0.25">
      <c r="A13" s="46">
        <v>12</v>
      </c>
      <c r="B13" s="47" t="s">
        <v>3</v>
      </c>
      <c r="C13" s="13">
        <v>9.891</v>
      </c>
      <c r="D13" s="20">
        <v>7.1379999999999999</v>
      </c>
    </row>
    <row r="14" spans="1:6" x14ac:dyDescent="0.25">
      <c r="A14" s="46">
        <v>13</v>
      </c>
      <c r="B14" s="47" t="s">
        <v>1</v>
      </c>
      <c r="C14" s="13">
        <v>9.5429999999999993</v>
      </c>
      <c r="D14" s="20">
        <v>7.5060000000000002</v>
      </c>
    </row>
    <row r="15" spans="1:6" x14ac:dyDescent="0.25">
      <c r="A15" s="46">
        <v>14</v>
      </c>
      <c r="B15" s="47" t="s">
        <v>33</v>
      </c>
      <c r="C15" s="13">
        <v>9.3978999999999999</v>
      </c>
      <c r="D15" s="20">
        <v>7.5485499999999996</v>
      </c>
    </row>
    <row r="16" spans="1:6" x14ac:dyDescent="0.25">
      <c r="A16" s="46">
        <v>15</v>
      </c>
      <c r="B16" s="47" t="s">
        <v>2</v>
      </c>
      <c r="C16" s="13">
        <v>7.8409399999999998</v>
      </c>
      <c r="D16" s="20">
        <v>5.6311299999999997</v>
      </c>
    </row>
    <row r="17" spans="1:4" x14ac:dyDescent="0.25">
      <c r="A17" s="46">
        <v>24</v>
      </c>
      <c r="B17" s="47" t="s">
        <v>34</v>
      </c>
      <c r="C17" s="13">
        <v>6.7036300000000004</v>
      </c>
      <c r="D17" s="20">
        <v>4.5373999999999999</v>
      </c>
    </row>
    <row r="18" spans="1:4" x14ac:dyDescent="0.25">
      <c r="A18" s="46">
        <v>16</v>
      </c>
      <c r="B18" s="47" t="s">
        <v>21</v>
      </c>
      <c r="C18" s="13">
        <v>5.6503800000000002</v>
      </c>
      <c r="D18" s="20">
        <v>5.0115299999999996</v>
      </c>
    </row>
    <row r="19" spans="1:4" x14ac:dyDescent="0.25">
      <c r="A19" s="46">
        <v>17</v>
      </c>
      <c r="B19" s="47" t="s">
        <v>4</v>
      </c>
      <c r="C19" s="13">
        <v>5.3179999999999996</v>
      </c>
      <c r="D19" s="91">
        <v>4.0561299999999996</v>
      </c>
    </row>
    <row r="20" spans="1:4" x14ac:dyDescent="0.25">
      <c r="A20" s="46">
        <v>18</v>
      </c>
      <c r="B20" s="47" t="s">
        <v>6</v>
      </c>
      <c r="C20" s="13">
        <v>5.0369999999999999</v>
      </c>
      <c r="D20" s="20">
        <v>3.2040000000000002</v>
      </c>
    </row>
    <row r="21" spans="1:4" x14ac:dyDescent="0.25">
      <c r="A21" s="46">
        <v>19</v>
      </c>
      <c r="B21" s="47" t="s">
        <v>13</v>
      </c>
      <c r="C21" s="13">
        <v>4.9592099999999997</v>
      </c>
      <c r="D21" s="20">
        <v>3.6876199999999999</v>
      </c>
    </row>
    <row r="22" spans="1:4" x14ac:dyDescent="0.25">
      <c r="A22" s="46">
        <v>20</v>
      </c>
      <c r="B22" s="47" t="s">
        <v>17</v>
      </c>
      <c r="C22" s="13">
        <v>4.1219999999999999</v>
      </c>
      <c r="D22" s="20">
        <v>2.9740000000000002</v>
      </c>
    </row>
    <row r="23" spans="1:4" x14ac:dyDescent="0.25">
      <c r="A23" s="46">
        <v>21</v>
      </c>
      <c r="B23" s="47" t="s">
        <v>40</v>
      </c>
      <c r="C23" s="13">
        <v>3.78335</v>
      </c>
      <c r="D23" s="20">
        <v>2.2648000000000001</v>
      </c>
    </row>
    <row r="24" spans="1:4" x14ac:dyDescent="0.25">
      <c r="A24" s="46">
        <v>22</v>
      </c>
      <c r="B24" s="47" t="s">
        <v>9</v>
      </c>
      <c r="C24" s="13">
        <v>3.7747899999999999</v>
      </c>
      <c r="D24" s="91">
        <v>1.81995</v>
      </c>
    </row>
    <row r="25" spans="1:4" x14ac:dyDescent="0.25">
      <c r="A25" s="46">
        <v>23</v>
      </c>
      <c r="B25" s="47" t="s">
        <v>5</v>
      </c>
      <c r="C25" s="13">
        <v>1.51386</v>
      </c>
      <c r="D25" s="20">
        <v>1.1495599999999999</v>
      </c>
    </row>
    <row r="26" spans="1:4" x14ac:dyDescent="0.25">
      <c r="A26" s="46">
        <v>25</v>
      </c>
      <c r="B26" s="47" t="s">
        <v>7</v>
      </c>
      <c r="C26" s="13">
        <v>0.70903985000000003</v>
      </c>
      <c r="D26" s="20">
        <f>0.10388375+0.33880429+0.10599834+0.00108</f>
        <v>0.54976638</v>
      </c>
    </row>
    <row r="27" spans="1:4" x14ac:dyDescent="0.25">
      <c r="A27" s="46">
        <v>26</v>
      </c>
      <c r="B27" s="51" t="s">
        <v>14</v>
      </c>
      <c r="C27" s="13">
        <v>0.21723999999999999</v>
      </c>
      <c r="D27" s="20">
        <v>2.8105580000000002E-2</v>
      </c>
    </row>
    <row r="28" spans="1:4" x14ac:dyDescent="0.25">
      <c r="C28" s="4"/>
    </row>
    <row r="29" spans="1:4" x14ac:dyDescent="0.25">
      <c r="B29" s="4"/>
      <c r="C29" s="4"/>
    </row>
  </sheetData>
  <conditionalFormatting sqref="B1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{1895B94C-95F8-4AB5-BA16-1D166B0D3E79}</x14:id>
        </ext>
      </extLst>
    </cfRule>
  </conditionalFormatting>
  <hyperlinks>
    <hyperlink ref="F1" location="Mündəricat!A1" display="Mündəricat" xr:uid="{00000000-0004-0000-1100-000000000000}"/>
  </hyperlinks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95B94C-95F8-4AB5-BA16-1D166B0D3E7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1"/>
  <dimension ref="A1:F31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F1" sqref="F1"/>
    </sheetView>
  </sheetViews>
  <sheetFormatPr defaultRowHeight="15" x14ac:dyDescent="0.25"/>
  <cols>
    <col min="1" max="1" width="9.140625" style="1"/>
    <col min="2" max="2" width="40.5703125" style="1" customWidth="1"/>
    <col min="3" max="3" width="18.28515625" style="1" customWidth="1"/>
    <col min="4" max="4" width="17.7109375" style="1" customWidth="1"/>
    <col min="5" max="5" width="9.140625" style="1"/>
    <col min="6" max="6" width="16.28515625" style="1" customWidth="1"/>
    <col min="7" max="16384" width="9.140625" style="1"/>
  </cols>
  <sheetData>
    <row r="1" spans="1:6" x14ac:dyDescent="0.25">
      <c r="A1" s="54" t="s">
        <v>0</v>
      </c>
      <c r="B1" s="55" t="s">
        <v>23</v>
      </c>
      <c r="C1" s="56" t="s">
        <v>69</v>
      </c>
      <c r="D1" s="73" t="s">
        <v>65</v>
      </c>
      <c r="F1" s="63" t="s">
        <v>47</v>
      </c>
    </row>
    <row r="2" spans="1:6" x14ac:dyDescent="0.25">
      <c r="A2" s="46">
        <v>1</v>
      </c>
      <c r="B2" s="47" t="s">
        <v>11</v>
      </c>
      <c r="C2" s="13">
        <v>267.53399999999999</v>
      </c>
      <c r="D2" s="20">
        <v>192.327</v>
      </c>
    </row>
    <row r="3" spans="1:6" x14ac:dyDescent="0.25">
      <c r="A3" s="46">
        <v>2</v>
      </c>
      <c r="B3" s="47" t="s">
        <v>22</v>
      </c>
      <c r="C3" s="13">
        <v>224.14636999999999</v>
      </c>
      <c r="D3" s="20">
        <v>115.0521</v>
      </c>
    </row>
    <row r="4" spans="1:6" x14ac:dyDescent="0.25">
      <c r="A4" s="46">
        <v>3</v>
      </c>
      <c r="B4" s="47" t="s">
        <v>15</v>
      </c>
      <c r="C4" s="13">
        <v>143.91200000000001</v>
      </c>
      <c r="D4" s="20">
        <v>103.083</v>
      </c>
    </row>
    <row r="5" spans="1:6" x14ac:dyDescent="0.25">
      <c r="A5" s="46">
        <v>4</v>
      </c>
      <c r="B5" s="47" t="s">
        <v>18</v>
      </c>
      <c r="C5" s="13">
        <v>70.257000000000005</v>
      </c>
      <c r="D5" s="20">
        <v>51.27903671</v>
      </c>
    </row>
    <row r="6" spans="1:6" x14ac:dyDescent="0.25">
      <c r="A6" s="46">
        <v>5</v>
      </c>
      <c r="B6" s="47" t="s">
        <v>1</v>
      </c>
      <c r="C6" s="13">
        <v>57.247</v>
      </c>
      <c r="D6" s="20">
        <v>42.604999999999997</v>
      </c>
    </row>
    <row r="7" spans="1:6" x14ac:dyDescent="0.25">
      <c r="A7" s="46">
        <v>6</v>
      </c>
      <c r="B7" s="47" t="s">
        <v>8</v>
      </c>
      <c r="C7" s="13">
        <v>55.16131</v>
      </c>
      <c r="D7" s="20">
        <v>42.271441879999998</v>
      </c>
    </row>
    <row r="8" spans="1:6" x14ac:dyDescent="0.25">
      <c r="A8" s="46">
        <v>7</v>
      </c>
      <c r="B8" s="47" t="s">
        <v>19</v>
      </c>
      <c r="C8" s="13">
        <v>54.260530000000003</v>
      </c>
      <c r="D8" s="20">
        <v>36.967579999999998</v>
      </c>
    </row>
    <row r="9" spans="1:6" x14ac:dyDescent="0.25">
      <c r="A9" s="46">
        <v>8</v>
      </c>
      <c r="B9" s="47" t="s">
        <v>40</v>
      </c>
      <c r="C9" s="13">
        <v>40.802669999999999</v>
      </c>
      <c r="D9" s="20">
        <v>28.824960000000001</v>
      </c>
    </row>
    <row r="10" spans="1:6" x14ac:dyDescent="0.25">
      <c r="A10" s="46">
        <v>9</v>
      </c>
      <c r="B10" s="47" t="s">
        <v>33</v>
      </c>
      <c r="C10" s="13">
        <v>37.827860000000001</v>
      </c>
      <c r="D10" s="20">
        <v>27.6387</v>
      </c>
    </row>
    <row r="11" spans="1:6" x14ac:dyDescent="0.25">
      <c r="A11" s="46">
        <v>10</v>
      </c>
      <c r="B11" s="47" t="s">
        <v>10</v>
      </c>
      <c r="C11" s="13">
        <v>33.113999999999997</v>
      </c>
      <c r="D11" s="20">
        <v>24.364000000000001</v>
      </c>
    </row>
    <row r="12" spans="1:6" x14ac:dyDescent="0.25">
      <c r="A12" s="46">
        <v>11</v>
      </c>
      <c r="B12" s="47" t="s">
        <v>16</v>
      </c>
      <c r="C12" s="13">
        <v>30.53</v>
      </c>
      <c r="D12" s="20">
        <v>21.37717</v>
      </c>
    </row>
    <row r="13" spans="1:6" x14ac:dyDescent="0.25">
      <c r="A13" s="46">
        <v>12</v>
      </c>
      <c r="B13" s="47" t="s">
        <v>12</v>
      </c>
      <c r="C13" s="13">
        <v>28.295570000000001</v>
      </c>
      <c r="D13" s="20">
        <v>20.74663</v>
      </c>
    </row>
    <row r="14" spans="1:6" x14ac:dyDescent="0.25">
      <c r="A14" s="46">
        <v>13</v>
      </c>
      <c r="B14" s="47" t="s">
        <v>20</v>
      </c>
      <c r="C14" s="13">
        <v>26.945519999999998</v>
      </c>
      <c r="D14" s="20">
        <v>19.729209999999998</v>
      </c>
    </row>
    <row r="15" spans="1:6" x14ac:dyDescent="0.25">
      <c r="A15" s="46">
        <v>14</v>
      </c>
      <c r="B15" s="47" t="s">
        <v>37</v>
      </c>
      <c r="C15" s="13">
        <v>26.561</v>
      </c>
      <c r="D15" s="20">
        <v>19.221</v>
      </c>
    </row>
    <row r="16" spans="1:6" x14ac:dyDescent="0.25">
      <c r="A16" s="46">
        <v>15</v>
      </c>
      <c r="B16" s="47" t="s">
        <v>3</v>
      </c>
      <c r="C16" s="13">
        <v>23.815999999999999</v>
      </c>
      <c r="D16" s="20">
        <v>17.420000000000002</v>
      </c>
    </row>
    <row r="17" spans="1:4" x14ac:dyDescent="0.25">
      <c r="A17" s="46">
        <v>16</v>
      </c>
      <c r="B17" s="47" t="s">
        <v>9</v>
      </c>
      <c r="C17" s="13">
        <v>18.831150000000001</v>
      </c>
      <c r="D17" s="91">
        <v>12.16221</v>
      </c>
    </row>
    <row r="18" spans="1:4" x14ac:dyDescent="0.25">
      <c r="A18" s="46">
        <v>17</v>
      </c>
      <c r="B18" s="47" t="s">
        <v>2</v>
      </c>
      <c r="C18" s="13">
        <v>18.470600000000001</v>
      </c>
      <c r="D18" s="20">
        <v>12.56476</v>
      </c>
    </row>
    <row r="19" spans="1:4" x14ac:dyDescent="0.25">
      <c r="A19" s="46">
        <v>18</v>
      </c>
      <c r="B19" s="47" t="s">
        <v>17</v>
      </c>
      <c r="C19" s="13">
        <v>16.640999999999998</v>
      </c>
      <c r="D19" s="20">
        <v>11.802</v>
      </c>
    </row>
    <row r="20" spans="1:4" x14ac:dyDescent="0.25">
      <c r="A20" s="46">
        <v>19</v>
      </c>
      <c r="B20" s="47" t="s">
        <v>6</v>
      </c>
      <c r="C20" s="13">
        <v>15.031000000000001</v>
      </c>
      <c r="D20" s="20">
        <v>11.163</v>
      </c>
    </row>
    <row r="21" spans="1:4" x14ac:dyDescent="0.25">
      <c r="A21" s="46">
        <v>20</v>
      </c>
      <c r="B21" s="47" t="s">
        <v>4</v>
      </c>
      <c r="C21" s="13">
        <v>14.98</v>
      </c>
      <c r="D21" s="91">
        <v>11.078989999999999</v>
      </c>
    </row>
    <row r="22" spans="1:4" x14ac:dyDescent="0.25">
      <c r="A22" s="46">
        <v>24</v>
      </c>
      <c r="B22" s="47" t="s">
        <v>34</v>
      </c>
      <c r="C22" s="13">
        <v>10.50939</v>
      </c>
      <c r="D22" s="20">
        <v>7.09856</v>
      </c>
    </row>
    <row r="23" spans="1:4" x14ac:dyDescent="0.25">
      <c r="A23" s="46">
        <v>21</v>
      </c>
      <c r="B23" s="47" t="s">
        <v>21</v>
      </c>
      <c r="C23" s="13">
        <v>8.8656000000000006</v>
      </c>
      <c r="D23" s="20">
        <v>6.4611799999999997</v>
      </c>
    </row>
    <row r="24" spans="1:4" x14ac:dyDescent="0.25">
      <c r="A24" s="46">
        <v>22</v>
      </c>
      <c r="B24" s="47" t="s">
        <v>5</v>
      </c>
      <c r="C24" s="13">
        <v>4.9770599999999998</v>
      </c>
      <c r="D24" s="20">
        <v>3.4806400000000002</v>
      </c>
    </row>
    <row r="25" spans="1:4" x14ac:dyDescent="0.25">
      <c r="A25" s="46">
        <v>23</v>
      </c>
      <c r="B25" s="47" t="s">
        <v>13</v>
      </c>
      <c r="C25" s="13">
        <v>4.6075999999999997</v>
      </c>
      <c r="D25" s="20">
        <v>3.3213300000000001</v>
      </c>
    </row>
    <row r="26" spans="1:4" x14ac:dyDescent="0.25">
      <c r="A26" s="46">
        <v>25</v>
      </c>
      <c r="B26" s="47" t="s">
        <v>7</v>
      </c>
      <c r="C26" s="13">
        <v>2.0566726100000001</v>
      </c>
      <c r="D26" s="20">
        <f>1.23135784+0.01960889</f>
        <v>1.25096673</v>
      </c>
    </row>
    <row r="27" spans="1:4" x14ac:dyDescent="0.25">
      <c r="A27" s="46">
        <v>26</v>
      </c>
      <c r="B27" s="51" t="s">
        <v>14</v>
      </c>
      <c r="C27" s="13">
        <v>0.80096999999999996</v>
      </c>
      <c r="D27" s="20">
        <v>0.59972565</v>
      </c>
    </row>
    <row r="28" spans="1:4" x14ac:dyDescent="0.25">
      <c r="C28" s="4"/>
    </row>
    <row r="29" spans="1:4" x14ac:dyDescent="0.25">
      <c r="B29" s="4"/>
      <c r="C29" s="4"/>
    </row>
    <row r="30" spans="1:4" x14ac:dyDescent="0.25">
      <c r="C30" s="4"/>
    </row>
    <row r="31" spans="1:4" x14ac:dyDescent="0.25">
      <c r="C31" s="4"/>
    </row>
  </sheetData>
  <conditionalFormatting sqref="B1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{A76B3A6B-D8AD-4EBA-AAE2-3ED329747834}</x14:id>
        </ext>
      </extLst>
    </cfRule>
  </conditionalFormatting>
  <hyperlinks>
    <hyperlink ref="F1" location="Mündəricat!A1" display="Mündəricat" xr:uid="{00000000-0004-0000-1200-000000000000}"/>
  </hyperlinks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76B3A6B-D8AD-4EBA-AAE2-3ED32974783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B16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2"/>
  <dimension ref="A1:F29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C27" sqref="C27"/>
    </sheetView>
  </sheetViews>
  <sheetFormatPr defaultRowHeight="15" x14ac:dyDescent="0.25"/>
  <cols>
    <col min="1" max="1" width="9.140625" style="1"/>
    <col min="2" max="2" width="46.42578125" style="1" customWidth="1"/>
    <col min="3" max="3" width="18.140625" style="1" customWidth="1"/>
    <col min="4" max="4" width="18.5703125" style="1" customWidth="1"/>
    <col min="5" max="5" width="9.140625" style="1"/>
    <col min="6" max="6" width="15.28515625" style="1" customWidth="1"/>
    <col min="7" max="16384" width="9.140625" style="1"/>
  </cols>
  <sheetData>
    <row r="1" spans="1:6" x14ac:dyDescent="0.25">
      <c r="A1" s="54" t="s">
        <v>0</v>
      </c>
      <c r="B1" s="55" t="s">
        <v>23</v>
      </c>
      <c r="C1" s="56" t="s">
        <v>69</v>
      </c>
      <c r="D1" s="73" t="s">
        <v>65</v>
      </c>
      <c r="F1" s="63" t="s">
        <v>47</v>
      </c>
    </row>
    <row r="2" spans="1:6" x14ac:dyDescent="0.25">
      <c r="A2" s="46">
        <v>1</v>
      </c>
      <c r="B2" s="47" t="s">
        <v>40</v>
      </c>
      <c r="C2" s="13">
        <v>37.303060000000002</v>
      </c>
      <c r="D2" s="20">
        <v>23.03528</v>
      </c>
    </row>
    <row r="3" spans="1:6" x14ac:dyDescent="0.25">
      <c r="A3" s="46">
        <v>2</v>
      </c>
      <c r="B3" s="47" t="s">
        <v>22</v>
      </c>
      <c r="C3" s="13">
        <v>20.391549999999999</v>
      </c>
      <c r="D3" s="20">
        <v>23.826530000000002</v>
      </c>
    </row>
    <row r="4" spans="1:6" x14ac:dyDescent="0.25">
      <c r="A4" s="46">
        <v>3</v>
      </c>
      <c r="B4" s="47" t="s">
        <v>19</v>
      </c>
      <c r="C4" s="13">
        <v>19.6386</v>
      </c>
      <c r="D4" s="20">
        <v>14.062749999999999</v>
      </c>
    </row>
    <row r="5" spans="1:6" x14ac:dyDescent="0.25">
      <c r="A5" s="46">
        <v>4</v>
      </c>
      <c r="B5" s="47" t="s">
        <v>16</v>
      </c>
      <c r="C5" s="13">
        <v>15.71</v>
      </c>
      <c r="D5" s="20">
        <v>9.6937499999999996</v>
      </c>
    </row>
    <row r="6" spans="1:6" x14ac:dyDescent="0.25">
      <c r="A6" s="46">
        <v>5</v>
      </c>
      <c r="B6" s="47" t="s">
        <v>20</v>
      </c>
      <c r="C6" s="13">
        <v>14.71008</v>
      </c>
      <c r="D6" s="20">
        <v>7.3933299999999997</v>
      </c>
    </row>
    <row r="7" spans="1:6" x14ac:dyDescent="0.25">
      <c r="A7" s="46">
        <v>6</v>
      </c>
      <c r="B7" s="47" t="s">
        <v>15</v>
      </c>
      <c r="C7" s="13">
        <v>14.121</v>
      </c>
      <c r="D7" s="20">
        <v>9.2159999999999993</v>
      </c>
    </row>
    <row r="8" spans="1:6" x14ac:dyDescent="0.25">
      <c r="A8" s="46">
        <v>7</v>
      </c>
      <c r="B8" s="47" t="s">
        <v>6</v>
      </c>
      <c r="C8" s="13">
        <v>11.074999999999999</v>
      </c>
      <c r="D8" s="20">
        <v>0.95899999999999996</v>
      </c>
    </row>
    <row r="9" spans="1:6" x14ac:dyDescent="0.25">
      <c r="A9" s="46">
        <v>8</v>
      </c>
      <c r="B9" s="47" t="s">
        <v>8</v>
      </c>
      <c r="C9" s="13">
        <v>10.32774</v>
      </c>
      <c r="D9" s="20">
        <v>6.7100497399999997</v>
      </c>
    </row>
    <row r="10" spans="1:6" x14ac:dyDescent="0.25">
      <c r="A10" s="46">
        <v>9</v>
      </c>
      <c r="B10" s="47" t="s">
        <v>18</v>
      </c>
      <c r="C10" s="13">
        <v>8.8710000000000004</v>
      </c>
      <c r="D10" s="20">
        <v>1.8864300000000001</v>
      </c>
    </row>
    <row r="11" spans="1:6" x14ac:dyDescent="0.25">
      <c r="A11" s="46">
        <v>10</v>
      </c>
      <c r="B11" s="47" t="s">
        <v>2</v>
      </c>
      <c r="C11" s="13">
        <v>7.9959600000000002</v>
      </c>
      <c r="D11" s="20">
        <v>10.77388</v>
      </c>
    </row>
    <row r="12" spans="1:6" x14ac:dyDescent="0.25">
      <c r="A12" s="46">
        <v>11</v>
      </c>
      <c r="B12" s="47" t="s">
        <v>5</v>
      </c>
      <c r="C12" s="13">
        <v>3.9922900000000001</v>
      </c>
      <c r="D12" s="20">
        <v>4.1354499999999996</v>
      </c>
    </row>
    <row r="13" spans="1:6" x14ac:dyDescent="0.25">
      <c r="A13" s="46">
        <v>15</v>
      </c>
      <c r="B13" s="47" t="s">
        <v>34</v>
      </c>
      <c r="C13" s="13">
        <v>3.1654599999999999</v>
      </c>
      <c r="D13" s="20">
        <v>2.2324700000000002</v>
      </c>
    </row>
    <row r="14" spans="1:6" x14ac:dyDescent="0.25">
      <c r="A14" s="46">
        <v>12</v>
      </c>
      <c r="B14" s="47" t="s">
        <v>10</v>
      </c>
      <c r="C14" s="13">
        <v>2.93</v>
      </c>
      <c r="D14" s="20">
        <v>0.72399999999999998</v>
      </c>
    </row>
    <row r="15" spans="1:6" x14ac:dyDescent="0.25">
      <c r="A15" s="46">
        <v>13</v>
      </c>
      <c r="B15" s="47" t="s">
        <v>13</v>
      </c>
      <c r="C15" s="13">
        <v>2.3057099999999999</v>
      </c>
      <c r="D15" s="20">
        <v>1.8064800000000001</v>
      </c>
    </row>
    <row r="16" spans="1:6" x14ac:dyDescent="0.25">
      <c r="A16" s="46">
        <v>14</v>
      </c>
      <c r="B16" s="47" t="s">
        <v>21</v>
      </c>
      <c r="C16" s="13">
        <v>1.5402</v>
      </c>
      <c r="D16" s="20">
        <v>2.0834700000000002</v>
      </c>
    </row>
    <row r="17" spans="1:4" x14ac:dyDescent="0.25">
      <c r="A17" s="46">
        <v>16</v>
      </c>
      <c r="B17" s="47" t="s">
        <v>7</v>
      </c>
      <c r="C17" s="13">
        <v>0.36486665000000001</v>
      </c>
      <c r="D17" s="20">
        <v>0.15353707</v>
      </c>
    </row>
    <row r="18" spans="1:4" x14ac:dyDescent="0.25">
      <c r="A18" s="46">
        <v>17</v>
      </c>
      <c r="B18" s="47" t="s">
        <v>17</v>
      </c>
      <c r="C18" s="13">
        <v>0.246</v>
      </c>
      <c r="D18" s="20">
        <v>0.27800000000000002</v>
      </c>
    </row>
    <row r="19" spans="1:4" x14ac:dyDescent="0.25">
      <c r="A19" s="46">
        <v>18</v>
      </c>
      <c r="B19" s="47" t="s">
        <v>3</v>
      </c>
      <c r="C19" s="13">
        <v>0.01</v>
      </c>
      <c r="D19" s="20">
        <v>0.61599999999999999</v>
      </c>
    </row>
    <row r="20" spans="1:4" x14ac:dyDescent="0.25">
      <c r="A20" s="46">
        <v>19</v>
      </c>
      <c r="B20" s="47" t="s">
        <v>14</v>
      </c>
      <c r="C20" s="13">
        <v>-1.91E-3</v>
      </c>
      <c r="D20" s="20">
        <v>-2.1411300000000001E-2</v>
      </c>
    </row>
    <row r="21" spans="1:4" x14ac:dyDescent="0.25">
      <c r="A21" s="46">
        <v>20</v>
      </c>
      <c r="B21" s="47" t="s">
        <v>1</v>
      </c>
      <c r="C21" s="13">
        <v>-0.60699999999999998</v>
      </c>
      <c r="D21" s="20">
        <v>0.51300000000000001</v>
      </c>
    </row>
    <row r="22" spans="1:4" x14ac:dyDescent="0.25">
      <c r="A22" s="46">
        <v>21</v>
      </c>
      <c r="B22" s="47" t="s">
        <v>4</v>
      </c>
      <c r="C22" s="13">
        <v>-0.68796999999999997</v>
      </c>
      <c r="D22" s="91">
        <v>-0.80893999999999999</v>
      </c>
    </row>
    <row r="23" spans="1:4" x14ac:dyDescent="0.25">
      <c r="A23" s="46">
        <v>22</v>
      </c>
      <c r="B23" s="47" t="s">
        <v>37</v>
      </c>
      <c r="C23" s="13">
        <v>-2.8279999999999998</v>
      </c>
      <c r="D23" s="20">
        <v>-5.1909999999999998</v>
      </c>
    </row>
    <row r="24" spans="1:4" x14ac:dyDescent="0.25">
      <c r="A24" s="46">
        <v>23</v>
      </c>
      <c r="B24" s="47" t="s">
        <v>12</v>
      </c>
      <c r="C24" s="13">
        <v>-2.9266000000000001</v>
      </c>
      <c r="D24" s="20">
        <v>0.31552000000000002</v>
      </c>
    </row>
    <row r="25" spans="1:4" x14ac:dyDescent="0.25">
      <c r="A25" s="46">
        <v>24</v>
      </c>
      <c r="B25" s="47" t="s">
        <v>33</v>
      </c>
      <c r="C25" s="13">
        <v>-3.6482399999999999</v>
      </c>
      <c r="D25" s="20">
        <v>-0.42576000000000003</v>
      </c>
    </row>
    <row r="26" spans="1:4" x14ac:dyDescent="0.25">
      <c r="A26" s="46">
        <v>25</v>
      </c>
      <c r="B26" s="47" t="s">
        <v>9</v>
      </c>
      <c r="C26" s="13">
        <v>-12.58501</v>
      </c>
      <c r="D26" s="91">
        <v>-8.6735900000000008</v>
      </c>
    </row>
    <row r="27" spans="1:4" x14ac:dyDescent="0.25">
      <c r="A27" s="46">
        <v>26</v>
      </c>
      <c r="B27" s="51" t="s">
        <v>11</v>
      </c>
      <c r="C27" s="13">
        <v>-25.545999999999999</v>
      </c>
      <c r="D27" s="20">
        <v>-41.264000000000003</v>
      </c>
    </row>
    <row r="28" spans="1:4" x14ac:dyDescent="0.25">
      <c r="C28" s="4"/>
    </row>
    <row r="29" spans="1:4" x14ac:dyDescent="0.25">
      <c r="B29" s="4"/>
      <c r="C29" s="4"/>
    </row>
  </sheetData>
  <conditionalFormatting sqref="B1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{6A858D75-ADFE-4172-A352-A262A9C6A9C0}</x14:id>
        </ext>
      </extLst>
    </cfRule>
  </conditionalFormatting>
  <hyperlinks>
    <hyperlink ref="F1" location="Mündəricat!A1" display="Mündəricat" xr:uid="{00000000-0004-0000-1300-000000000000}"/>
  </hyperlinks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A858D75-ADFE-4172-A352-A262A9C6A9C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R30"/>
  <sheetViews>
    <sheetView zoomScale="70" zoomScaleNormal="70" workbookViewId="0">
      <pane xSplit="2" ySplit="1" topLeftCell="E2" activePane="bottomRight" state="frozen"/>
      <selection pane="topRight" activeCell="C1" sqref="C1"/>
      <selection pane="bottomLeft" activeCell="A2" sqref="A2"/>
      <selection pane="bottomRight" activeCell="N27" sqref="N27"/>
    </sheetView>
  </sheetViews>
  <sheetFormatPr defaultRowHeight="15" x14ac:dyDescent="0.25"/>
  <cols>
    <col min="1" max="1" width="7.140625" style="2" customWidth="1"/>
    <col min="2" max="2" width="39.5703125" style="2" customWidth="1"/>
    <col min="3" max="6" width="18.28515625" customWidth="1"/>
    <col min="7" max="7" width="23.5703125" customWidth="1"/>
    <col min="8" max="13" width="18.28515625" customWidth="1"/>
    <col min="14" max="14" width="33.42578125" customWidth="1"/>
    <col min="15" max="15" width="18.28515625" hidden="1" customWidth="1"/>
    <col min="16" max="16" width="27.42578125" hidden="1" customWidth="1"/>
    <col min="17" max="17" width="19.5703125" hidden="1" customWidth="1"/>
    <col min="18" max="18" width="21.5703125" hidden="1" customWidth="1"/>
  </cols>
  <sheetData>
    <row r="1" spans="1:18" s="2" customFormat="1" ht="45" x14ac:dyDescent="0.25">
      <c r="A1" s="12" t="s">
        <v>0</v>
      </c>
      <c r="B1" s="12" t="s">
        <v>23</v>
      </c>
      <c r="C1" s="10" t="s">
        <v>24</v>
      </c>
      <c r="D1" s="10" t="s">
        <v>25</v>
      </c>
      <c r="E1" s="10" t="s">
        <v>26</v>
      </c>
      <c r="F1" s="10" t="s">
        <v>27</v>
      </c>
      <c r="G1" s="10" t="s">
        <v>43</v>
      </c>
      <c r="H1" s="11" t="s">
        <v>28</v>
      </c>
      <c r="I1" s="11" t="s">
        <v>29</v>
      </c>
      <c r="J1" s="11" t="s">
        <v>30</v>
      </c>
      <c r="K1" s="11" t="s">
        <v>31</v>
      </c>
      <c r="L1" s="11" t="s">
        <v>36</v>
      </c>
      <c r="M1" s="11" t="s">
        <v>32</v>
      </c>
      <c r="N1" s="11" t="s">
        <v>44</v>
      </c>
      <c r="O1" s="12" t="s">
        <v>45</v>
      </c>
      <c r="P1" s="24" t="s">
        <v>41</v>
      </c>
      <c r="Q1" s="25" t="s">
        <v>42</v>
      </c>
      <c r="R1" s="26" t="s">
        <v>39</v>
      </c>
    </row>
    <row r="2" spans="1:18" x14ac:dyDescent="0.25">
      <c r="A2" s="8">
        <v>1</v>
      </c>
      <c r="B2" s="8" t="s">
        <v>1</v>
      </c>
      <c r="C2" s="13">
        <v>855.85400000000004</v>
      </c>
      <c r="D2" s="13">
        <v>502.58199999999999</v>
      </c>
      <c r="E2" s="13">
        <v>627.56100000000004</v>
      </c>
      <c r="F2" s="13">
        <v>95.823999999999998</v>
      </c>
      <c r="G2" s="13">
        <v>258.71800000000002</v>
      </c>
      <c r="H2" s="13">
        <v>2.621</v>
      </c>
      <c r="I2" s="13">
        <f>J2+L2-K2-M2</f>
        <v>2.01400000000001</v>
      </c>
      <c r="J2" s="13">
        <v>94.227000000000004</v>
      </c>
      <c r="K2" s="13">
        <v>44.509</v>
      </c>
      <c r="L2" s="13">
        <v>9.5429999999999993</v>
      </c>
      <c r="M2" s="13">
        <v>57.247</v>
      </c>
      <c r="N2" s="32">
        <v>-0.60699999999999998</v>
      </c>
      <c r="O2" s="13">
        <v>0</v>
      </c>
      <c r="P2" s="27">
        <f>J2-K2+L2-M2</f>
        <v>2.0140000000000029</v>
      </c>
      <c r="Q2" s="13">
        <f>I2-P2</f>
        <v>7.1054273576010019E-15</v>
      </c>
      <c r="R2" s="23">
        <f>H2+N2-I2+O2</f>
        <v>-9.7699626167013776E-15</v>
      </c>
    </row>
    <row r="3" spans="1:18" x14ac:dyDescent="0.25">
      <c r="A3" s="8">
        <v>2</v>
      </c>
      <c r="B3" s="8" t="s">
        <v>2</v>
      </c>
      <c r="C3" s="13">
        <v>281.42658</v>
      </c>
      <c r="D3" s="13">
        <v>137.99614</v>
      </c>
      <c r="E3" s="13">
        <v>110.56870000000001</v>
      </c>
      <c r="F3" s="13">
        <v>77.086010000000002</v>
      </c>
      <c r="G3" s="13">
        <v>70.393345999999994</v>
      </c>
      <c r="H3" s="13">
        <v>5.38889</v>
      </c>
      <c r="I3" s="13">
        <f>J3+L3-K3-M3</f>
        <v>14.684369999999998</v>
      </c>
      <c r="J3" s="13">
        <v>27.317710000000002</v>
      </c>
      <c r="K3" s="13">
        <v>2.0036800000000001</v>
      </c>
      <c r="L3" s="13">
        <v>7.8409399999999998</v>
      </c>
      <c r="M3" s="13">
        <v>18.470600000000001</v>
      </c>
      <c r="N3" s="13">
        <v>7.9959600000000002</v>
      </c>
      <c r="O3" s="13">
        <v>1.2995099999999999</v>
      </c>
      <c r="P3" s="27">
        <f>J3-K3+L3-M3</f>
        <v>14.684370000000005</v>
      </c>
      <c r="Q3" s="13">
        <f>I3-P3</f>
        <v>0</v>
      </c>
      <c r="R3" s="23">
        <f>H3+N3-I3+O3</f>
        <v>-9.9999999976230214E-6</v>
      </c>
    </row>
    <row r="4" spans="1:18" x14ac:dyDescent="0.25">
      <c r="A4" s="8">
        <v>3</v>
      </c>
      <c r="B4" s="8" t="s">
        <v>3</v>
      </c>
      <c r="C4" s="13">
        <v>359.20699999999999</v>
      </c>
      <c r="D4" s="13">
        <v>167.35900000000001</v>
      </c>
      <c r="E4" s="13">
        <v>179.94</v>
      </c>
      <c r="F4" s="13">
        <v>55.911000000000001</v>
      </c>
      <c r="G4" s="13">
        <v>50</v>
      </c>
      <c r="H4" s="13">
        <v>0.42299999999999999</v>
      </c>
      <c r="I4" s="13">
        <f>J4+L4-K4-M4</f>
        <v>0.83300000000000196</v>
      </c>
      <c r="J4" s="13">
        <v>21.135999999999999</v>
      </c>
      <c r="K4" s="13">
        <v>6.3780000000000001</v>
      </c>
      <c r="L4" s="13">
        <v>9.891</v>
      </c>
      <c r="M4" s="13">
        <v>23.815999999999999</v>
      </c>
      <c r="N4" s="13">
        <v>0.01</v>
      </c>
      <c r="O4" s="13">
        <v>0.4</v>
      </c>
      <c r="P4" s="27">
        <f>J4-K4+L4-M4</f>
        <v>0.83300000000000196</v>
      </c>
      <c r="Q4" s="13">
        <f>I4-P4</f>
        <v>0</v>
      </c>
      <c r="R4" s="23">
        <f>H4+N4-I4+O4</f>
        <v>-1.9428902930940239E-15</v>
      </c>
    </row>
    <row r="5" spans="1:18" x14ac:dyDescent="0.25">
      <c r="A5" s="8">
        <v>4</v>
      </c>
      <c r="B5" s="8" t="s">
        <v>22</v>
      </c>
      <c r="C5" s="13">
        <v>8962.7927400000008</v>
      </c>
      <c r="D5" s="13">
        <v>2609.0995499999999</v>
      </c>
      <c r="E5" s="13">
        <v>5549.5772299999999</v>
      </c>
      <c r="F5" s="13">
        <v>1326.6023399999999</v>
      </c>
      <c r="G5" s="13">
        <v>1224.4777799999999</v>
      </c>
      <c r="H5" s="13">
        <v>129.39115000000001</v>
      </c>
      <c r="I5" s="13">
        <f>J5-K5+L5-M5</f>
        <v>203.21208000000001</v>
      </c>
      <c r="J5" s="13">
        <v>406.24439000000001</v>
      </c>
      <c r="K5" s="13">
        <v>104.2756</v>
      </c>
      <c r="L5" s="13">
        <v>125.38966000000001</v>
      </c>
      <c r="M5" s="13">
        <v>224.14636999999999</v>
      </c>
      <c r="N5" s="13">
        <v>20.391549999999999</v>
      </c>
      <c r="O5" s="13">
        <v>53.429380000000002</v>
      </c>
      <c r="P5" s="27">
        <f t="shared" ref="P5:P27" si="0">J5-K5+L5-M5</f>
        <v>203.21208000000001</v>
      </c>
      <c r="Q5" s="13">
        <f t="shared" ref="Q5:Q27" si="1">I5-P5</f>
        <v>0</v>
      </c>
      <c r="R5" s="23">
        <f>H5+N5-I5+O5</f>
        <v>0</v>
      </c>
    </row>
    <row r="6" spans="1:18" x14ac:dyDescent="0.25">
      <c r="A6" s="8">
        <v>5</v>
      </c>
      <c r="B6" s="8" t="s">
        <v>4</v>
      </c>
      <c r="C6" s="13">
        <v>911.50450000000001</v>
      </c>
      <c r="D6" s="13">
        <v>316.99126999999999</v>
      </c>
      <c r="E6" s="13">
        <v>639.93236000000002</v>
      </c>
      <c r="F6" s="13">
        <v>104.14494999999999</v>
      </c>
      <c r="G6" s="13">
        <v>60</v>
      </c>
      <c r="H6" s="13">
        <v>5.1844239999999999</v>
      </c>
      <c r="I6" s="13">
        <f>J6-K6+L6-M6</f>
        <v>5.8612700000000011</v>
      </c>
      <c r="J6" s="13">
        <v>32.306170000000002</v>
      </c>
      <c r="K6" s="13">
        <v>16.782900000000001</v>
      </c>
      <c r="L6" s="13">
        <v>5.3179999999999996</v>
      </c>
      <c r="M6" s="13">
        <v>14.98</v>
      </c>
      <c r="N6" s="13">
        <v>-0.68796999999999997</v>
      </c>
      <c r="O6" s="13">
        <v>1.3649199999999999</v>
      </c>
      <c r="P6" s="27">
        <f t="shared" si="0"/>
        <v>5.8612700000000011</v>
      </c>
      <c r="Q6" s="13">
        <f t="shared" si="1"/>
        <v>0</v>
      </c>
      <c r="R6" s="23">
        <f>H6+N6-I6+O6</f>
        <v>1.0399999999877174E-4</v>
      </c>
    </row>
    <row r="7" spans="1:18" x14ac:dyDescent="0.25">
      <c r="A7" s="8">
        <v>6</v>
      </c>
      <c r="B7" s="8" t="s">
        <v>5</v>
      </c>
      <c r="C7" s="13">
        <v>159.70373000000001</v>
      </c>
      <c r="D7" s="13">
        <v>112.61633</v>
      </c>
      <c r="E7" s="13">
        <v>44.028100000000002</v>
      </c>
      <c r="F7" s="13">
        <v>71.147599999999997</v>
      </c>
      <c r="G7" s="13">
        <v>50</v>
      </c>
      <c r="H7" s="13">
        <v>1.2260800000000001</v>
      </c>
      <c r="I7" s="13">
        <f>J7-K7+L7-M7</f>
        <v>5.5480299999999989</v>
      </c>
      <c r="J7" s="13">
        <v>10.957039999999999</v>
      </c>
      <c r="K7" s="13">
        <v>1.94581</v>
      </c>
      <c r="L7" s="13">
        <v>1.51386</v>
      </c>
      <c r="M7" s="13">
        <v>4.9770599999999998</v>
      </c>
      <c r="N7" s="13">
        <v>3.9922900000000001</v>
      </c>
      <c r="O7" s="13">
        <v>0.33119999999999999</v>
      </c>
      <c r="P7" s="27">
        <f t="shared" si="0"/>
        <v>5.5480299999999989</v>
      </c>
      <c r="Q7" s="13">
        <f t="shared" si="1"/>
        <v>0</v>
      </c>
      <c r="R7" s="23">
        <f t="shared" ref="R7" si="2">H7+N7-I7+O7</f>
        <v>1.5400000000012626E-3</v>
      </c>
    </row>
    <row r="8" spans="1:18" x14ac:dyDescent="0.25">
      <c r="A8" s="8">
        <v>7</v>
      </c>
      <c r="B8" s="8" t="s">
        <v>6</v>
      </c>
      <c r="C8" s="13">
        <v>356.137</v>
      </c>
      <c r="D8" s="59">
        <v>206.096</v>
      </c>
      <c r="E8" s="13">
        <f>42.038+97.309</f>
        <v>139.34699999999998</v>
      </c>
      <c r="F8" s="13">
        <v>53.98</v>
      </c>
      <c r="G8" s="13">
        <v>51.476999999999997</v>
      </c>
      <c r="H8" s="13">
        <v>-9.1300000000000008</v>
      </c>
      <c r="I8" s="13">
        <v>1.944</v>
      </c>
      <c r="J8" s="13">
        <v>26.100999999999999</v>
      </c>
      <c r="K8" s="13">
        <v>14.163</v>
      </c>
      <c r="L8" s="13">
        <v>5.0369999999999999</v>
      </c>
      <c r="M8" s="13">
        <v>15.031000000000001</v>
      </c>
      <c r="N8" s="13">
        <v>11.074999999999999</v>
      </c>
      <c r="O8" s="13">
        <v>0</v>
      </c>
      <c r="P8" s="27">
        <f t="shared" si="0"/>
        <v>1.9439999999999973</v>
      </c>
      <c r="Q8" s="13">
        <f t="shared" si="1"/>
        <v>2.6645352591003757E-15</v>
      </c>
      <c r="R8" s="23">
        <f t="shared" ref="R8:R27" si="3">H8+N8-I8+O8</f>
        <v>9.999999999985576E-4</v>
      </c>
    </row>
    <row r="9" spans="1:18" x14ac:dyDescent="0.25">
      <c r="A9" s="8">
        <v>8</v>
      </c>
      <c r="B9" s="8" t="s">
        <v>7</v>
      </c>
      <c r="C9" s="13">
        <v>93.699489999999997</v>
      </c>
      <c r="D9" s="13">
        <v>5.22182908</v>
      </c>
      <c r="E9" s="13">
        <v>10.70268931</v>
      </c>
      <c r="F9" s="13">
        <v>37.378783560000002</v>
      </c>
      <c r="G9" s="13">
        <v>73.611171440000007</v>
      </c>
      <c r="H9" s="13">
        <v>0.78428832000000004</v>
      </c>
      <c r="I9" s="13">
        <f t="shared" ref="I9:I16" si="4">J9-K9+L9-M9</f>
        <v>1.1578535099999998</v>
      </c>
      <c r="J9" s="13">
        <v>2.75840234</v>
      </c>
      <c r="K9" s="13">
        <v>0.25291606999999999</v>
      </c>
      <c r="L9" s="13">
        <f>0.18204134+0.3677388+0.14783955+0.01142016</f>
        <v>0.70903985000000003</v>
      </c>
      <c r="M9" s="13">
        <f>0.07589827+1.98077434</f>
        <v>2.0566726100000001</v>
      </c>
      <c r="N9" s="13">
        <v>0.36486665000000001</v>
      </c>
      <c r="O9" s="13">
        <v>9.1461000000000008E-3</v>
      </c>
      <c r="P9" s="27">
        <f t="shared" si="0"/>
        <v>1.1578535099999998</v>
      </c>
      <c r="Q9" s="13">
        <f t="shared" si="1"/>
        <v>0</v>
      </c>
      <c r="R9" s="23">
        <f t="shared" si="3"/>
        <v>4.4756000000030147E-4</v>
      </c>
    </row>
    <row r="10" spans="1:18" x14ac:dyDescent="0.25">
      <c r="A10" s="8">
        <v>9</v>
      </c>
      <c r="B10" s="8" t="s">
        <v>38</v>
      </c>
      <c r="C10" s="13">
        <v>409.56301999999999</v>
      </c>
      <c r="D10" s="13">
        <v>337.94634000000002</v>
      </c>
      <c r="E10" s="13">
        <v>193.48563999999999</v>
      </c>
      <c r="F10" s="13">
        <v>76.398390000000006</v>
      </c>
      <c r="G10" s="13">
        <v>52.87</v>
      </c>
      <c r="H10" s="13">
        <v>12.67299</v>
      </c>
      <c r="I10" s="13">
        <f t="shared" si="4"/>
        <v>13.527850000000001</v>
      </c>
      <c r="J10" s="13">
        <v>53.602170000000001</v>
      </c>
      <c r="K10" s="13">
        <v>11.644360000000001</v>
      </c>
      <c r="L10" s="13">
        <v>9.3978999999999999</v>
      </c>
      <c r="M10" s="13">
        <v>37.827860000000001</v>
      </c>
      <c r="N10" s="13">
        <v>-3.6482399999999999</v>
      </c>
      <c r="O10" s="13">
        <v>4.5030999999999999</v>
      </c>
      <c r="P10" s="27">
        <f t="shared" si="0"/>
        <v>13.527850000000001</v>
      </c>
      <c r="Q10" s="13">
        <f t="shared" si="1"/>
        <v>0</v>
      </c>
      <c r="R10" s="23">
        <f t="shared" si="3"/>
        <v>0</v>
      </c>
    </row>
    <row r="11" spans="1:18" x14ac:dyDescent="0.25">
      <c r="A11" s="8">
        <v>10</v>
      </c>
      <c r="B11" s="8" t="s">
        <v>8</v>
      </c>
      <c r="C11" s="13">
        <v>1034.0391400000001</v>
      </c>
      <c r="D11" s="13">
        <v>446.86752000000001</v>
      </c>
      <c r="E11" s="13">
        <v>689.62666000000002</v>
      </c>
      <c r="F11" s="13">
        <v>80.892439999999993</v>
      </c>
      <c r="G11" s="13">
        <v>73.461089999999999</v>
      </c>
      <c r="H11" s="13">
        <v>6.0214699999999999</v>
      </c>
      <c r="I11" s="13">
        <f t="shared" si="4"/>
        <v>16.349209999999985</v>
      </c>
      <c r="J11" s="13">
        <v>72.967609999999993</v>
      </c>
      <c r="K11" s="13">
        <v>27.463249999999999</v>
      </c>
      <c r="L11" s="13">
        <v>26.006160000000001</v>
      </c>
      <c r="M11" s="13">
        <v>55.16131</v>
      </c>
      <c r="N11" s="13">
        <v>10.32774</v>
      </c>
      <c r="O11" s="13">
        <v>0</v>
      </c>
      <c r="P11" s="27">
        <f t="shared" si="0"/>
        <v>16.349209999999985</v>
      </c>
      <c r="Q11" s="13">
        <f>I11-P11</f>
        <v>0</v>
      </c>
      <c r="R11" s="23">
        <f t="shared" si="3"/>
        <v>1.4210854715202004E-14</v>
      </c>
    </row>
    <row r="12" spans="1:18" x14ac:dyDescent="0.25">
      <c r="A12" s="8">
        <v>11</v>
      </c>
      <c r="B12" s="8" t="s">
        <v>9</v>
      </c>
      <c r="C12" s="13">
        <v>187.34125</v>
      </c>
      <c r="D12" s="13">
        <v>125.86984</v>
      </c>
      <c r="E12" s="13">
        <v>75.305080000000004</v>
      </c>
      <c r="F12" s="13">
        <v>63.924149999999997</v>
      </c>
      <c r="G12" s="13">
        <v>315.815</v>
      </c>
      <c r="H12" s="13">
        <v>3.8600500000000002</v>
      </c>
      <c r="I12" s="13">
        <f t="shared" si="4"/>
        <v>-8.7248300000000008</v>
      </c>
      <c r="J12" s="13">
        <f>10.39503-0.831</f>
        <v>9.5640300000000007</v>
      </c>
      <c r="K12" s="13">
        <v>3.2324999999999999</v>
      </c>
      <c r="L12" s="13">
        <v>3.7747899999999999</v>
      </c>
      <c r="M12" s="13">
        <v>18.831150000000001</v>
      </c>
      <c r="N12" s="13">
        <v>-12.58501</v>
      </c>
      <c r="O12" s="13">
        <v>0</v>
      </c>
      <c r="P12" s="27">
        <f t="shared" si="0"/>
        <v>-8.7248300000000008</v>
      </c>
      <c r="Q12" s="13">
        <f>I12-P12</f>
        <v>0</v>
      </c>
      <c r="R12" s="23">
        <f t="shared" si="3"/>
        <v>-1.2999999999863121E-4</v>
      </c>
    </row>
    <row r="13" spans="1:18" x14ac:dyDescent="0.25">
      <c r="A13" s="8">
        <v>12</v>
      </c>
      <c r="B13" s="8" t="s">
        <v>10</v>
      </c>
      <c r="C13" s="13">
        <v>313.44799999999998</v>
      </c>
      <c r="D13" s="13">
        <v>209.74299999999999</v>
      </c>
      <c r="E13" s="13">
        <v>118.65600000000001</v>
      </c>
      <c r="F13" s="13">
        <v>121.05800000000001</v>
      </c>
      <c r="G13" s="13">
        <v>112.545</v>
      </c>
      <c r="H13" s="13">
        <v>6.8289999999999997</v>
      </c>
      <c r="I13" s="13">
        <f t="shared" si="4"/>
        <v>11.890999999999998</v>
      </c>
      <c r="J13" s="13">
        <v>39.192</v>
      </c>
      <c r="K13" s="13">
        <v>7.4779999999999998</v>
      </c>
      <c r="L13" s="13">
        <v>13.291</v>
      </c>
      <c r="M13" s="13">
        <v>33.113999999999997</v>
      </c>
      <c r="N13" s="13">
        <v>2.93</v>
      </c>
      <c r="O13" s="13">
        <v>2.133</v>
      </c>
      <c r="P13" s="27">
        <f t="shared" si="0"/>
        <v>11.890999999999998</v>
      </c>
      <c r="Q13" s="13">
        <f t="shared" si="1"/>
        <v>0</v>
      </c>
      <c r="R13" s="23">
        <f t="shared" si="3"/>
        <v>1.0000000000021103E-3</v>
      </c>
    </row>
    <row r="14" spans="1:18" x14ac:dyDescent="0.25">
      <c r="A14" s="8">
        <v>13</v>
      </c>
      <c r="B14" s="8" t="s">
        <v>21</v>
      </c>
      <c r="C14" s="13">
        <v>245.04291000000001</v>
      </c>
      <c r="D14" s="13">
        <v>190.86519999999999</v>
      </c>
      <c r="E14" s="13">
        <v>94.488619999999997</v>
      </c>
      <c r="F14" s="13">
        <v>65.077560000000005</v>
      </c>
      <c r="G14" s="13">
        <v>64.910089999999997</v>
      </c>
      <c r="H14" s="13">
        <v>0.40803</v>
      </c>
      <c r="I14" s="13">
        <f t="shared" si="4"/>
        <v>1.9482499999999998</v>
      </c>
      <c r="J14" s="13">
        <v>12.93829</v>
      </c>
      <c r="K14" s="13">
        <v>7.7748200000000001</v>
      </c>
      <c r="L14" s="13">
        <v>5.6503800000000002</v>
      </c>
      <c r="M14" s="13">
        <v>8.8656000000000006</v>
      </c>
      <c r="N14" s="13">
        <v>1.5402</v>
      </c>
      <c r="O14" s="13">
        <v>0</v>
      </c>
      <c r="P14" s="27">
        <f t="shared" si="0"/>
        <v>1.9482499999999998</v>
      </c>
      <c r="Q14" s="13">
        <f t="shared" si="1"/>
        <v>0</v>
      </c>
      <c r="R14" s="23">
        <f t="shared" si="3"/>
        <v>-1.9999999999686935E-5</v>
      </c>
    </row>
    <row r="15" spans="1:18" x14ac:dyDescent="0.25">
      <c r="A15" s="8">
        <v>14</v>
      </c>
      <c r="B15" s="8" t="s">
        <v>11</v>
      </c>
      <c r="C15" s="13">
        <v>5227.4719999999998</v>
      </c>
      <c r="D15" s="13">
        <v>2175.951</v>
      </c>
      <c r="E15" s="13">
        <v>3805.6190000000001</v>
      </c>
      <c r="F15" s="13">
        <v>634.19500000000005</v>
      </c>
      <c r="G15" s="13">
        <v>245.85</v>
      </c>
      <c r="H15" s="59">
        <v>302.69799999999998</v>
      </c>
      <c r="I15" s="13">
        <f t="shared" si="4"/>
        <v>338.28899999999999</v>
      </c>
      <c r="J15" s="13">
        <v>440.18299999999999</v>
      </c>
      <c r="K15" s="13">
        <v>50.8</v>
      </c>
      <c r="L15" s="13">
        <v>216.44</v>
      </c>
      <c r="M15" s="13">
        <v>267.53399999999999</v>
      </c>
      <c r="N15" s="13">
        <v>-25.545999999999999</v>
      </c>
      <c r="O15" s="13">
        <v>61.136000000000003</v>
      </c>
      <c r="P15" s="27">
        <f t="shared" si="0"/>
        <v>338.28899999999999</v>
      </c>
      <c r="Q15" s="13">
        <f t="shared" si="1"/>
        <v>0</v>
      </c>
      <c r="R15" s="23">
        <f t="shared" si="3"/>
        <v>-9.9999999999766942E-4</v>
      </c>
    </row>
    <row r="16" spans="1:18" x14ac:dyDescent="0.25">
      <c r="A16" s="8">
        <v>15</v>
      </c>
      <c r="B16" s="8" t="s">
        <v>12</v>
      </c>
      <c r="C16" s="13">
        <v>590.90621999999996</v>
      </c>
      <c r="D16" s="13">
        <v>335.94605000000001</v>
      </c>
      <c r="E16" s="13">
        <v>278.68151999999998</v>
      </c>
      <c r="F16" s="13">
        <v>86.879073899999995</v>
      </c>
      <c r="G16" s="13">
        <v>102.5</v>
      </c>
      <c r="H16" s="13">
        <v>0.70743999999999996</v>
      </c>
      <c r="I16" s="13">
        <f t="shared" si="4"/>
        <v>-2.2191600000000022</v>
      </c>
      <c r="J16" s="13">
        <v>27.700759999999999</v>
      </c>
      <c r="K16" s="59">
        <v>19.781659999999999</v>
      </c>
      <c r="L16" s="13">
        <v>18.157309999999999</v>
      </c>
      <c r="M16" s="13">
        <v>28.295570000000001</v>
      </c>
      <c r="N16" s="13">
        <v>-2.9266000000000001</v>
      </c>
      <c r="O16" s="13">
        <v>0</v>
      </c>
      <c r="P16" s="27">
        <f t="shared" si="0"/>
        <v>-2.2191600000000022</v>
      </c>
      <c r="Q16" s="13">
        <f t="shared" si="1"/>
        <v>0</v>
      </c>
      <c r="R16" s="23">
        <f t="shared" si="3"/>
        <v>2.2204460492503131E-15</v>
      </c>
    </row>
    <row r="17" spans="1:18" x14ac:dyDescent="0.25">
      <c r="A17" s="8">
        <v>16</v>
      </c>
      <c r="B17" s="8" t="s">
        <v>13</v>
      </c>
      <c r="C17" s="13">
        <v>298.5779</v>
      </c>
      <c r="D17" s="13">
        <v>117.08839999999999</v>
      </c>
      <c r="E17" s="13">
        <v>142.16210000000001</v>
      </c>
      <c r="F17" s="13">
        <v>91.626369999999994</v>
      </c>
      <c r="G17" s="13">
        <v>82.43</v>
      </c>
      <c r="H17" s="13">
        <v>7.3234700000000004</v>
      </c>
      <c r="I17" s="13">
        <v>11.55517</v>
      </c>
      <c r="J17" s="13">
        <v>11.967320000000001</v>
      </c>
      <c r="K17" s="13">
        <v>0.76375999999999999</v>
      </c>
      <c r="L17" s="13">
        <v>4.9592099999999997</v>
      </c>
      <c r="M17" s="13">
        <v>4.6075999999999997</v>
      </c>
      <c r="N17" s="13">
        <v>2.3057099999999999</v>
      </c>
      <c r="O17" s="13">
        <v>1.9259900000000001</v>
      </c>
      <c r="P17" s="27">
        <f t="shared" si="0"/>
        <v>11.555170000000002</v>
      </c>
      <c r="Q17" s="13">
        <f t="shared" si="1"/>
        <v>0</v>
      </c>
      <c r="R17" s="23">
        <f t="shared" si="3"/>
        <v>0</v>
      </c>
    </row>
    <row r="18" spans="1:18" x14ac:dyDescent="0.25">
      <c r="A18" s="8">
        <v>17</v>
      </c>
      <c r="B18" s="8" t="s">
        <v>14</v>
      </c>
      <c r="C18" s="13">
        <v>12.45538</v>
      </c>
      <c r="D18" s="13">
        <v>0.87978999999999996</v>
      </c>
      <c r="E18" s="13">
        <v>2.91228</v>
      </c>
      <c r="F18" s="13">
        <v>9.5322700000000005</v>
      </c>
      <c r="G18" s="13">
        <v>9.42</v>
      </c>
      <c r="H18" s="13">
        <v>-0.21229000000000001</v>
      </c>
      <c r="I18" s="13">
        <v>-0.2142</v>
      </c>
      <c r="J18" s="13">
        <v>0.38984000000000002</v>
      </c>
      <c r="K18" s="13">
        <v>2.0310000000000002E-2</v>
      </c>
      <c r="L18" s="13">
        <v>0.21723999999999999</v>
      </c>
      <c r="M18" s="13">
        <v>0.80096999999999996</v>
      </c>
      <c r="N18" s="13">
        <v>-1.91E-3</v>
      </c>
      <c r="O18" s="13"/>
      <c r="P18" s="27">
        <f t="shared" si="0"/>
        <v>-0.21419999999999995</v>
      </c>
      <c r="Q18" s="13">
        <f t="shared" si="1"/>
        <v>0</v>
      </c>
      <c r="R18" s="23">
        <f t="shared" si="3"/>
        <v>0</v>
      </c>
    </row>
    <row r="19" spans="1:18" x14ac:dyDescent="0.25">
      <c r="A19" s="8">
        <v>18</v>
      </c>
      <c r="B19" s="8" t="s">
        <v>15</v>
      </c>
      <c r="C19" s="13">
        <v>5513.0209999999997</v>
      </c>
      <c r="D19" s="13">
        <v>2095.0340000000001</v>
      </c>
      <c r="E19" s="13">
        <v>4014.761</v>
      </c>
      <c r="F19" s="13">
        <v>514.14499999999998</v>
      </c>
      <c r="G19" s="13">
        <v>354.512</v>
      </c>
      <c r="H19" s="13">
        <v>84.251999999999995</v>
      </c>
      <c r="I19" s="13">
        <v>127.03400000000001</v>
      </c>
      <c r="J19" s="13">
        <f>218.187+2.584</f>
        <v>220.77100000000002</v>
      </c>
      <c r="K19" s="13">
        <v>45.033000000000001</v>
      </c>
      <c r="L19" s="13">
        <v>95.207999999999998</v>
      </c>
      <c r="M19" s="13">
        <v>143.91200000000001</v>
      </c>
      <c r="N19" s="13">
        <v>14.121</v>
      </c>
      <c r="O19" s="13">
        <f>28.768-0.107</f>
        <v>28.661000000000001</v>
      </c>
      <c r="P19" s="27">
        <f t="shared" si="0"/>
        <v>127.03400000000002</v>
      </c>
      <c r="Q19" s="13">
        <f t="shared" si="1"/>
        <v>0</v>
      </c>
      <c r="R19" s="23">
        <f>H19+N19-I19+O19</f>
        <v>0</v>
      </c>
    </row>
    <row r="20" spans="1:18" x14ac:dyDescent="0.25">
      <c r="A20" s="8">
        <v>19</v>
      </c>
      <c r="B20" s="8" t="s">
        <v>37</v>
      </c>
      <c r="C20" s="13">
        <v>653.29899999999998</v>
      </c>
      <c r="D20" s="13">
        <v>570.10299999999995</v>
      </c>
      <c r="E20" s="13">
        <f>319.523+111.595</f>
        <v>431.11800000000005</v>
      </c>
      <c r="F20" s="13">
        <v>180.506</v>
      </c>
      <c r="G20" s="13">
        <v>154.601</v>
      </c>
      <c r="H20" s="13">
        <v>3.964</v>
      </c>
      <c r="I20" s="13">
        <f t="shared" ref="I20:I27" si="5">J20-K20+L20-M20</f>
        <v>2.5860000000000056</v>
      </c>
      <c r="J20" s="13">
        <v>34.770000000000003</v>
      </c>
      <c r="K20" s="13">
        <v>19.684999999999999</v>
      </c>
      <c r="L20" s="13">
        <v>14.061999999999999</v>
      </c>
      <c r="M20" s="13">
        <v>26.561</v>
      </c>
      <c r="N20" s="13">
        <v>-2.8279999999999998</v>
      </c>
      <c r="O20" s="13">
        <v>1.45</v>
      </c>
      <c r="P20" s="27">
        <f t="shared" si="0"/>
        <v>2.5860000000000056</v>
      </c>
      <c r="Q20" s="13">
        <f t="shared" si="1"/>
        <v>0</v>
      </c>
      <c r="R20" s="23">
        <f t="shared" si="3"/>
        <v>-5.5511151231257827E-15</v>
      </c>
    </row>
    <row r="21" spans="1:18" x14ac:dyDescent="0.25">
      <c r="A21" s="8">
        <v>20</v>
      </c>
      <c r="B21" s="8" t="s">
        <v>16</v>
      </c>
      <c r="C21" s="13">
        <v>830.91600000000005</v>
      </c>
      <c r="D21" s="13">
        <v>423.33199999999999</v>
      </c>
      <c r="E21" s="13">
        <v>546.17200000000003</v>
      </c>
      <c r="F21" s="13">
        <v>98.715000000000003</v>
      </c>
      <c r="G21" s="13">
        <v>101.3</v>
      </c>
      <c r="H21" s="59">
        <v>2.1800000000000002</v>
      </c>
      <c r="I21" s="13">
        <f t="shared" si="5"/>
        <v>18.024000000000001</v>
      </c>
      <c r="J21" s="13">
        <v>46.173000000000002</v>
      </c>
      <c r="K21" s="13">
        <v>11.571999999999999</v>
      </c>
      <c r="L21" s="13">
        <v>13.952999999999999</v>
      </c>
      <c r="M21" s="13">
        <v>30.53</v>
      </c>
      <c r="N21" s="13">
        <v>15.71</v>
      </c>
      <c r="O21" s="13">
        <v>0.13400000000000001</v>
      </c>
      <c r="P21" s="27">
        <f t="shared" si="0"/>
        <v>18.024000000000001</v>
      </c>
      <c r="Q21" s="13">
        <f t="shared" si="1"/>
        <v>0</v>
      </c>
      <c r="R21" s="23">
        <f t="shared" si="3"/>
        <v>-3.3306690738754696E-16</v>
      </c>
    </row>
    <row r="22" spans="1:18" x14ac:dyDescent="0.25">
      <c r="A22" s="8">
        <v>21</v>
      </c>
      <c r="B22" s="8" t="s">
        <v>17</v>
      </c>
      <c r="C22" s="13">
        <v>551.76</v>
      </c>
      <c r="D22" s="13">
        <v>351.23899999999998</v>
      </c>
      <c r="E22" s="13">
        <v>280.23200000000003</v>
      </c>
      <c r="F22" s="13">
        <v>80.435000000000002</v>
      </c>
      <c r="G22" s="13">
        <v>75.004999999999995</v>
      </c>
      <c r="H22" s="13">
        <v>0.68400000000000005</v>
      </c>
      <c r="I22" s="13">
        <f t="shared" si="5"/>
        <v>1.1010000000000062</v>
      </c>
      <c r="J22" s="13">
        <v>36.206000000000003</v>
      </c>
      <c r="K22" s="13">
        <v>22.585999999999999</v>
      </c>
      <c r="L22" s="13">
        <v>4.1219999999999999</v>
      </c>
      <c r="M22" s="13">
        <v>16.640999999999998</v>
      </c>
      <c r="N22" s="13">
        <v>0.246</v>
      </c>
      <c r="O22" s="13">
        <v>0.17100000000000001</v>
      </c>
      <c r="P22" s="27">
        <f t="shared" si="0"/>
        <v>1.1010000000000062</v>
      </c>
      <c r="Q22" s="13">
        <f t="shared" si="1"/>
        <v>0</v>
      </c>
      <c r="R22" s="23">
        <f t="shared" si="3"/>
        <v>-6.1339822110539899E-15</v>
      </c>
    </row>
    <row r="23" spans="1:18" x14ac:dyDescent="0.25">
      <c r="A23" s="8">
        <v>22</v>
      </c>
      <c r="B23" s="8" t="s">
        <v>18</v>
      </c>
      <c r="C23" s="13">
        <v>815.81100000000004</v>
      </c>
      <c r="D23" s="59">
        <v>567.31299999999999</v>
      </c>
      <c r="E23" s="13">
        <v>522.36699999999996</v>
      </c>
      <c r="F23" s="13">
        <v>96.766000000000005</v>
      </c>
      <c r="G23" s="13">
        <v>125.76600000000001</v>
      </c>
      <c r="H23" s="13">
        <v>11.021000000000001</v>
      </c>
      <c r="I23" s="13">
        <f t="shared" si="5"/>
        <v>20.227000000000004</v>
      </c>
      <c r="J23" s="13">
        <v>87.724000000000004</v>
      </c>
      <c r="K23" s="13">
        <v>28.038</v>
      </c>
      <c r="L23" s="13">
        <v>30.797999999999998</v>
      </c>
      <c r="M23" s="13">
        <v>70.257000000000005</v>
      </c>
      <c r="N23" s="13">
        <v>8.8710000000000004</v>
      </c>
      <c r="O23" s="13">
        <v>0.33500000000000002</v>
      </c>
      <c r="P23" s="27">
        <f t="shared" si="0"/>
        <v>20.227000000000004</v>
      </c>
      <c r="Q23" s="13">
        <f t="shared" si="1"/>
        <v>0</v>
      </c>
      <c r="R23" s="23">
        <f t="shared" si="3"/>
        <v>-8.3266726846886741E-16</v>
      </c>
    </row>
    <row r="24" spans="1:18" x14ac:dyDescent="0.25">
      <c r="A24" s="8">
        <v>23</v>
      </c>
      <c r="B24" s="8" t="s">
        <v>19</v>
      </c>
      <c r="C24" s="13">
        <v>2353.0906100000002</v>
      </c>
      <c r="D24" s="13">
        <v>1475.1227200000001</v>
      </c>
      <c r="E24" s="13">
        <v>1590.49181</v>
      </c>
      <c r="F24" s="13">
        <v>436.78804000000002</v>
      </c>
      <c r="G24" s="13">
        <v>364.77253999999999</v>
      </c>
      <c r="H24" s="13">
        <v>25.77477</v>
      </c>
      <c r="I24" s="13">
        <f t="shared" si="5"/>
        <v>52.143409999999989</v>
      </c>
      <c r="J24" s="13">
        <f>103.44749-4.87502</f>
        <v>98.572469999999996</v>
      </c>
      <c r="K24" s="13">
        <v>19.676179999999999</v>
      </c>
      <c r="L24" s="13">
        <v>27.507650000000002</v>
      </c>
      <c r="M24" s="13">
        <v>54.260530000000003</v>
      </c>
      <c r="N24" s="13">
        <v>19.6386</v>
      </c>
      <c r="O24" s="13">
        <f>6.81335-0.08331</f>
        <v>6.7300399999999998</v>
      </c>
      <c r="P24" s="27">
        <f>J24-K24+L24-M24</f>
        <v>52.143409999999989</v>
      </c>
      <c r="Q24" s="13">
        <f>I24-P24</f>
        <v>0</v>
      </c>
      <c r="R24" s="23">
        <f>H24+N24-I24+O24</f>
        <v>1.1546319456101628E-14</v>
      </c>
    </row>
    <row r="25" spans="1:18" x14ac:dyDescent="0.25">
      <c r="A25" s="8">
        <v>24</v>
      </c>
      <c r="B25" s="8" t="s">
        <v>20</v>
      </c>
      <c r="C25" s="13">
        <v>348.24871000000002</v>
      </c>
      <c r="D25" s="13">
        <v>149.35223999999999</v>
      </c>
      <c r="E25" s="13">
        <v>266.36044399999997</v>
      </c>
      <c r="F25" s="13">
        <v>81.924260000000004</v>
      </c>
      <c r="G25" s="13">
        <v>55.380699999999997</v>
      </c>
      <c r="H25" s="13">
        <v>1.3734200000000001</v>
      </c>
      <c r="I25" s="13">
        <f t="shared" si="5"/>
        <v>16.86543</v>
      </c>
      <c r="J25" s="13">
        <v>32.630409999999998</v>
      </c>
      <c r="K25" s="13">
        <v>1.7190799999999999</v>
      </c>
      <c r="L25" s="13">
        <v>12.899620000000001</v>
      </c>
      <c r="M25" s="13">
        <v>26.945519999999998</v>
      </c>
      <c r="N25" s="13">
        <v>14.71008</v>
      </c>
      <c r="O25" s="13">
        <v>0.78191999999999995</v>
      </c>
      <c r="P25" s="27">
        <f t="shared" si="0"/>
        <v>16.86543</v>
      </c>
      <c r="Q25" s="13">
        <f t="shared" si="1"/>
        <v>0</v>
      </c>
      <c r="R25" s="23">
        <f t="shared" si="3"/>
        <v>-9.9999999991773336E-6</v>
      </c>
    </row>
    <row r="26" spans="1:18" x14ac:dyDescent="0.25">
      <c r="A26" s="8">
        <v>25</v>
      </c>
      <c r="B26" s="66" t="s">
        <v>40</v>
      </c>
      <c r="C26" s="13">
        <v>380.92376000000002</v>
      </c>
      <c r="D26" s="13">
        <v>308.33837999999997</v>
      </c>
      <c r="E26" s="13">
        <v>235.15871000000001</v>
      </c>
      <c r="F26" s="13">
        <v>57.084679999999999</v>
      </c>
      <c r="G26" s="13">
        <v>378</v>
      </c>
      <c r="H26" s="13">
        <v>-39.748800000000003</v>
      </c>
      <c r="I26" s="13">
        <f t="shared" si="5"/>
        <v>-2.4457400000000007</v>
      </c>
      <c r="J26" s="13">
        <v>53.53875</v>
      </c>
      <c r="K26" s="13">
        <v>18.965170000000001</v>
      </c>
      <c r="L26" s="13">
        <v>3.78335</v>
      </c>
      <c r="M26" s="13">
        <v>40.802669999999999</v>
      </c>
      <c r="N26" s="13">
        <v>37.303060000000002</v>
      </c>
      <c r="O26" s="13">
        <v>0</v>
      </c>
      <c r="P26" s="27">
        <f t="shared" si="0"/>
        <v>-2.4457400000000007</v>
      </c>
      <c r="Q26" s="13">
        <f t="shared" si="1"/>
        <v>0</v>
      </c>
      <c r="R26" s="23">
        <f t="shared" si="3"/>
        <v>0</v>
      </c>
    </row>
    <row r="27" spans="1:18" x14ac:dyDescent="0.25">
      <c r="A27" s="8">
        <v>26</v>
      </c>
      <c r="B27" s="66" t="s">
        <v>34</v>
      </c>
      <c r="C27" s="13">
        <v>298.96154000000001</v>
      </c>
      <c r="D27" s="13">
        <v>158.309</v>
      </c>
      <c r="E27" s="13">
        <v>151.86799999999999</v>
      </c>
      <c r="F27" s="13">
        <v>74.130669999999995</v>
      </c>
      <c r="G27" s="13">
        <v>50</v>
      </c>
      <c r="H27" s="13">
        <v>2.1114299999999999</v>
      </c>
      <c r="I27" s="13">
        <v>5.8047399999999998</v>
      </c>
      <c r="J27" s="13">
        <f>17.48645-1.87785</f>
        <v>15.608600000000001</v>
      </c>
      <c r="K27" s="13">
        <v>5.9981</v>
      </c>
      <c r="L27" s="13">
        <v>6.7036300000000004</v>
      </c>
      <c r="M27" s="13">
        <v>10.50939</v>
      </c>
      <c r="N27" s="13">
        <v>3.1654599999999999</v>
      </c>
      <c r="O27" s="13">
        <v>0.52785000000000004</v>
      </c>
      <c r="P27" s="27">
        <f t="shared" si="0"/>
        <v>5.8047400000000025</v>
      </c>
      <c r="Q27" s="13">
        <f t="shared" si="1"/>
        <v>0</v>
      </c>
      <c r="R27" s="23">
        <f t="shared" si="3"/>
        <v>0</v>
      </c>
    </row>
    <row r="30" spans="1:18" x14ac:dyDescent="0.25">
      <c r="B30" s="6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R30"/>
  <sheetViews>
    <sheetView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29" sqref="G29"/>
    </sheetView>
  </sheetViews>
  <sheetFormatPr defaultRowHeight="15" x14ac:dyDescent="0.25"/>
  <cols>
    <col min="1" max="1" width="9.140625" style="17"/>
    <col min="2" max="2" width="40.28515625" style="17" customWidth="1"/>
    <col min="3" max="6" width="17.42578125" style="22" customWidth="1"/>
    <col min="7" max="7" width="24.140625" style="22" customWidth="1"/>
    <col min="8" max="8" width="17.42578125" style="22" customWidth="1"/>
    <col min="9" max="9" width="19.7109375" style="22" customWidth="1"/>
    <col min="10" max="13" width="17.42578125" style="22" customWidth="1"/>
    <col min="14" max="14" width="35.42578125" style="22" bestFit="1" customWidth="1"/>
    <col min="15" max="15" width="16.140625" style="22" hidden="1" customWidth="1"/>
    <col min="16" max="16" width="30.28515625" style="22" hidden="1" customWidth="1"/>
    <col min="17" max="17" width="28.140625" style="22" hidden="1" customWidth="1"/>
    <col min="18" max="18" width="21.5703125" style="22" hidden="1" customWidth="1"/>
    <col min="19" max="16384" width="9.140625" style="21"/>
  </cols>
  <sheetData>
    <row r="1" spans="1:18" s="17" customFormat="1" ht="42.75" x14ac:dyDescent="0.25">
      <c r="A1" s="14" t="s">
        <v>0</v>
      </c>
      <c r="B1" s="14" t="s">
        <v>23</v>
      </c>
      <c r="C1" s="15" t="s">
        <v>24</v>
      </c>
      <c r="D1" s="15" t="s">
        <v>25</v>
      </c>
      <c r="E1" s="15" t="s">
        <v>26</v>
      </c>
      <c r="F1" s="15" t="s">
        <v>27</v>
      </c>
      <c r="G1" s="15" t="s">
        <v>43</v>
      </c>
      <c r="H1" s="16" t="s">
        <v>28</v>
      </c>
      <c r="I1" s="16" t="s">
        <v>29</v>
      </c>
      <c r="J1" s="16" t="s">
        <v>30</v>
      </c>
      <c r="K1" s="16" t="s">
        <v>31</v>
      </c>
      <c r="L1" s="16" t="s">
        <v>36</v>
      </c>
      <c r="M1" s="16" t="s">
        <v>32</v>
      </c>
      <c r="N1" s="16" t="s">
        <v>44</v>
      </c>
      <c r="O1" s="69" t="s">
        <v>45</v>
      </c>
      <c r="P1" s="70" t="s">
        <v>41</v>
      </c>
      <c r="Q1" s="71" t="s">
        <v>42</v>
      </c>
      <c r="R1" s="72" t="s">
        <v>39</v>
      </c>
    </row>
    <row r="2" spans="1:18" x14ac:dyDescent="0.25">
      <c r="A2" s="18">
        <v>1</v>
      </c>
      <c r="B2" s="19" t="s">
        <v>1</v>
      </c>
      <c r="C2" s="20">
        <v>902.1</v>
      </c>
      <c r="D2" s="20">
        <v>533.70000000000005</v>
      </c>
      <c r="E2" s="20">
        <v>606.29999999999995</v>
      </c>
      <c r="F2" s="20">
        <v>96.3</v>
      </c>
      <c r="G2" s="20">
        <v>258.7</v>
      </c>
      <c r="H2" s="20">
        <v>3.0379999999999998</v>
      </c>
      <c r="I2" s="20">
        <f>J2-K2+L2-M2</f>
        <v>3.5510000000000019</v>
      </c>
      <c r="J2" s="20">
        <v>71.731999999999999</v>
      </c>
      <c r="K2" s="20">
        <v>33.082000000000001</v>
      </c>
      <c r="L2" s="20">
        <v>7.5060000000000002</v>
      </c>
      <c r="M2" s="20">
        <v>42.604999999999997</v>
      </c>
      <c r="N2" s="20">
        <v>0.51300000000000001</v>
      </c>
      <c r="O2" s="20"/>
      <c r="P2" s="28">
        <f>J2-K2+L2-M2</f>
        <v>3.5510000000000019</v>
      </c>
      <c r="Q2" s="20">
        <f>Table13[[#This Row],[Hesablanmış XƏM]]-I2</f>
        <v>0</v>
      </c>
      <c r="R2" s="31">
        <f t="shared" ref="R2:R26" si="0">I2-N2-O2-H2</f>
        <v>0</v>
      </c>
    </row>
    <row r="3" spans="1:18" x14ac:dyDescent="0.25">
      <c r="A3" s="18">
        <v>2</v>
      </c>
      <c r="B3" s="19" t="s">
        <v>2</v>
      </c>
      <c r="C3" s="20">
        <v>548.4683</v>
      </c>
      <c r="D3" s="20">
        <v>434.40730000000002</v>
      </c>
      <c r="E3" s="20">
        <v>364.81581</v>
      </c>
      <c r="F3" s="20">
        <v>78.727450000000005</v>
      </c>
      <c r="G3" s="20">
        <v>70.393460000000005</v>
      </c>
      <c r="H3" s="20">
        <v>1.77474</v>
      </c>
      <c r="I3" s="20">
        <f>J3-K3+L3-M3</f>
        <v>12.548629999999999</v>
      </c>
      <c r="J3" s="20">
        <v>21.01671</v>
      </c>
      <c r="K3" s="20">
        <v>1.5344500000000001</v>
      </c>
      <c r="L3" s="20">
        <v>5.6311299999999997</v>
      </c>
      <c r="M3" s="20">
        <v>12.56476</v>
      </c>
      <c r="N3" s="20">
        <v>10.77388</v>
      </c>
      <c r="O3" s="20"/>
      <c r="P3" s="28">
        <f t="shared" ref="P3:P27" si="1">J3-K3+L3-M3</f>
        <v>12.548629999999999</v>
      </c>
      <c r="Q3" s="20">
        <f>Table13[[#This Row],[Hesablanmış XƏM]]-I3</f>
        <v>0</v>
      </c>
      <c r="R3" s="31">
        <f>I3-N3-O3-H3</f>
        <v>9.9999999991773336E-6</v>
      </c>
    </row>
    <row r="4" spans="1:18" x14ac:dyDescent="0.25">
      <c r="A4" s="18">
        <v>3</v>
      </c>
      <c r="B4" s="19" t="s">
        <v>3</v>
      </c>
      <c r="C4" s="20">
        <v>351.04</v>
      </c>
      <c r="D4" s="20">
        <v>167.71799999999999</v>
      </c>
      <c r="E4" s="20">
        <v>164.63399999999999</v>
      </c>
      <c r="F4" s="20">
        <v>55.856000000000002</v>
      </c>
      <c r="G4" s="20">
        <v>50</v>
      </c>
      <c r="H4" s="20">
        <v>8.8999999999999996E-2</v>
      </c>
      <c r="I4" s="20">
        <f>J4-K4+L4-M4</f>
        <v>0.70599999999999596</v>
      </c>
      <c r="J4" s="20">
        <v>15.709</v>
      </c>
      <c r="K4" s="20">
        <v>4.7210000000000001</v>
      </c>
      <c r="L4" s="20">
        <v>7.1379999999999999</v>
      </c>
      <c r="M4" s="20">
        <v>17.420000000000002</v>
      </c>
      <c r="N4" s="20">
        <v>0.61599999999999999</v>
      </c>
      <c r="O4" s="20">
        <v>0</v>
      </c>
      <c r="P4" s="28">
        <f>J4-K4+L4-M4</f>
        <v>0.70599999999999596</v>
      </c>
      <c r="Q4" s="20">
        <f>Table13[[#This Row],[Hesablanmış XƏM]]-I4</f>
        <v>0</v>
      </c>
      <c r="R4" s="31">
        <f>I4-N4-O4-H4</f>
        <v>9.9999999999597633E-4</v>
      </c>
    </row>
    <row r="5" spans="1:18" x14ac:dyDescent="0.25">
      <c r="A5" s="18">
        <v>4</v>
      </c>
      <c r="B5" s="19" t="s">
        <v>22</v>
      </c>
      <c r="C5" s="97">
        <v>8187.5582400000003</v>
      </c>
      <c r="D5" s="98">
        <v>2474.3001800000002</v>
      </c>
      <c r="E5" s="97">
        <v>4590.5302199999996</v>
      </c>
      <c r="F5" s="97">
        <v>1324.5425600000001</v>
      </c>
      <c r="G5" s="20">
        <v>1224.4777799999999</v>
      </c>
      <c r="H5" s="20">
        <v>135.39724000000001</v>
      </c>
      <c r="I5" s="20">
        <f>J5-K5+L5-M5</f>
        <v>200.55436999999995</v>
      </c>
      <c r="J5" s="20">
        <v>301.71605</v>
      </c>
      <c r="K5" s="20">
        <v>75.367900000000006</v>
      </c>
      <c r="L5" s="20">
        <v>89.258319999999998</v>
      </c>
      <c r="M5" s="20">
        <v>115.0521</v>
      </c>
      <c r="N5" s="20">
        <v>23.826530000000002</v>
      </c>
      <c r="O5" s="20">
        <v>41.330599999999997</v>
      </c>
      <c r="P5" s="28">
        <f t="shared" si="1"/>
        <v>200.55436999999995</v>
      </c>
      <c r="Q5" s="20">
        <f>Table13[[#This Row],[Hesablanmış XƏM]]-I5</f>
        <v>0</v>
      </c>
      <c r="R5" s="31">
        <f>I5-N5-O5-H5</f>
        <v>0</v>
      </c>
    </row>
    <row r="6" spans="1:18" s="94" customFormat="1" x14ac:dyDescent="0.25">
      <c r="A6" s="89">
        <v>5</v>
      </c>
      <c r="B6" s="90" t="s">
        <v>4</v>
      </c>
      <c r="C6" s="91">
        <v>935.15300000000002</v>
      </c>
      <c r="D6" s="91">
        <v>345.17728</v>
      </c>
      <c r="E6" s="91">
        <v>662.26949000000002</v>
      </c>
      <c r="F6" s="91">
        <v>103.92865</v>
      </c>
      <c r="G6" s="91">
        <v>60</v>
      </c>
      <c r="H6" s="91">
        <v>5.1300400000000002</v>
      </c>
      <c r="I6" s="91">
        <v>5.5883000000000003</v>
      </c>
      <c r="J6" s="91">
        <v>24.796340000000001</v>
      </c>
      <c r="K6" s="91">
        <v>12.185169999999999</v>
      </c>
      <c r="L6" s="91">
        <v>4.0561299999999996</v>
      </c>
      <c r="M6" s="91">
        <v>11.078989999999999</v>
      </c>
      <c r="N6" s="91">
        <v>-0.80893999999999999</v>
      </c>
      <c r="O6" s="91">
        <v>1.26719</v>
      </c>
      <c r="P6" s="92">
        <f t="shared" si="1"/>
        <v>5.5883100000000017</v>
      </c>
      <c r="Q6" s="91">
        <f>Table13[[#This Row],[Hesablanmış XƏM]]-I6</f>
        <v>1.000000000139778E-5</v>
      </c>
      <c r="R6" s="93">
        <f t="shared" si="0"/>
        <v>9.9999999996214228E-6</v>
      </c>
    </row>
    <row r="7" spans="1:18" x14ac:dyDescent="0.25">
      <c r="A7" s="18">
        <v>6</v>
      </c>
      <c r="B7" s="19" t="s">
        <v>5</v>
      </c>
      <c r="C7" s="20">
        <v>153.80273</v>
      </c>
      <c r="D7" s="20">
        <v>109.58122</v>
      </c>
      <c r="E7" s="20">
        <v>38.21857</v>
      </c>
      <c r="F7" s="20">
        <v>69.799109999999999</v>
      </c>
      <c r="G7" s="20">
        <v>50</v>
      </c>
      <c r="H7" s="20">
        <v>0.19556999999999999</v>
      </c>
      <c r="I7" s="20">
        <f t="shared" ref="I7:I12" si="2">J7-K7+L7-M7</f>
        <v>4.33101</v>
      </c>
      <c r="J7" s="20">
        <v>8.1497799999999998</v>
      </c>
      <c r="K7" s="20">
        <v>1.48769</v>
      </c>
      <c r="L7" s="20">
        <v>1.1495599999999999</v>
      </c>
      <c r="M7" s="20">
        <v>3.4806400000000002</v>
      </c>
      <c r="N7" s="20">
        <v>4.1354499999999996</v>
      </c>
      <c r="O7" s="20">
        <v>0</v>
      </c>
      <c r="P7" s="28">
        <f>J7-K7+L7-M7</f>
        <v>4.33101</v>
      </c>
      <c r="Q7" s="91">
        <f>Table13[[#This Row],[Hesablanmış XƏM]]-I7</f>
        <v>0</v>
      </c>
      <c r="R7" s="31">
        <f>I7-N7-O7-H7</f>
        <v>-9.9999999995936673E-6</v>
      </c>
    </row>
    <row r="8" spans="1:18" x14ac:dyDescent="0.25">
      <c r="A8" s="18">
        <v>7</v>
      </c>
      <c r="B8" s="19" t="s">
        <v>6</v>
      </c>
      <c r="C8" s="20">
        <v>355.834</v>
      </c>
      <c r="D8" s="20">
        <v>214.17599999999999</v>
      </c>
      <c r="E8" s="20">
        <v>127.014</v>
      </c>
      <c r="F8" s="20">
        <v>64.698999999999998</v>
      </c>
      <c r="G8" s="20">
        <v>66.45</v>
      </c>
      <c r="H8" s="20">
        <v>0.442</v>
      </c>
      <c r="I8" s="20">
        <f t="shared" si="2"/>
        <v>1.4009999999999998</v>
      </c>
      <c r="J8" s="20">
        <v>19.734999999999999</v>
      </c>
      <c r="K8" s="20">
        <v>10.375</v>
      </c>
      <c r="L8" s="20">
        <v>3.2040000000000002</v>
      </c>
      <c r="M8" s="20">
        <v>11.163</v>
      </c>
      <c r="N8" s="20">
        <v>0.95899999999999996</v>
      </c>
      <c r="O8" s="20">
        <v>0</v>
      </c>
      <c r="P8" s="28">
        <f>J8-K8+L8-M8</f>
        <v>1.4009999999999998</v>
      </c>
      <c r="Q8" s="91">
        <f>Table13[[#This Row],[Hesablanmış XƏM]]-I8</f>
        <v>0</v>
      </c>
      <c r="R8" s="31">
        <f>I8-N8-O8-H8</f>
        <v>0</v>
      </c>
    </row>
    <row r="9" spans="1:18" x14ac:dyDescent="0.25">
      <c r="A9" s="18">
        <v>8</v>
      </c>
      <c r="B9" s="19" t="s">
        <v>7</v>
      </c>
      <c r="C9" s="20">
        <v>86.239912329999996</v>
      </c>
      <c r="D9" s="20">
        <v>5.3707058200000004</v>
      </c>
      <c r="E9" s="20">
        <v>9.6530905699999998</v>
      </c>
      <c r="F9" s="20">
        <v>37.493225700000004</v>
      </c>
      <c r="G9" s="20">
        <v>73.611171440000007</v>
      </c>
      <c r="H9" s="20">
        <v>0.89838426999999998</v>
      </c>
      <c r="I9" s="20">
        <f t="shared" si="2"/>
        <v>1.0581726900000001</v>
      </c>
      <c r="J9" s="20">
        <v>1.94031449</v>
      </c>
      <c r="K9" s="20">
        <v>0.18094145</v>
      </c>
      <c r="L9" s="20">
        <f>0.10388375+0.33880429+0.10599834+0.00108</f>
        <v>0.54976638</v>
      </c>
      <c r="M9" s="20">
        <f>1.23135784+0.01960889</f>
        <v>1.25096673</v>
      </c>
      <c r="N9" s="20">
        <v>0.15353707</v>
      </c>
      <c r="O9" s="20">
        <v>-6.2513500000000001E-3</v>
      </c>
      <c r="P9" s="28">
        <f>J9-K9+L9-M9</f>
        <v>1.0581726900000001</v>
      </c>
      <c r="Q9" s="91">
        <f>Table13[[#This Row],[Hesablanmış XƏM]]-I9</f>
        <v>0</v>
      </c>
      <c r="R9" s="31">
        <f t="shared" si="0"/>
        <v>1.2502700000000089E-2</v>
      </c>
    </row>
    <row r="10" spans="1:18" x14ac:dyDescent="0.25">
      <c r="A10" s="18">
        <v>9</v>
      </c>
      <c r="B10" s="19" t="s">
        <v>38</v>
      </c>
      <c r="C10" s="20">
        <v>394.19619</v>
      </c>
      <c r="D10" s="20">
        <v>366.49628304999999</v>
      </c>
      <c r="E10" s="20">
        <v>180.79495</v>
      </c>
      <c r="F10" s="20">
        <v>72.902929999999998</v>
      </c>
      <c r="G10" s="20">
        <v>52.87</v>
      </c>
      <c r="H10" s="20">
        <v>8.6121999999999996</v>
      </c>
      <c r="I10" s="20">
        <f t="shared" si="2"/>
        <v>11.109539999999996</v>
      </c>
      <c r="J10" s="20">
        <v>40.133009999999999</v>
      </c>
      <c r="K10" s="20">
        <v>8.9333200000000001</v>
      </c>
      <c r="L10" s="20">
        <v>7.5485499999999996</v>
      </c>
      <c r="M10" s="20">
        <v>27.6387</v>
      </c>
      <c r="N10" s="20">
        <v>-0.42576000000000003</v>
      </c>
      <c r="O10" s="20">
        <v>2.9230999999999998</v>
      </c>
      <c r="P10" s="28">
        <f t="shared" si="1"/>
        <v>11.109539999999996</v>
      </c>
      <c r="Q10" s="91">
        <f>Table13[[#This Row],[Hesablanmış XƏM]]-I10</f>
        <v>0</v>
      </c>
      <c r="R10" s="74">
        <f>I10-N10-O10-H10</f>
        <v>0</v>
      </c>
    </row>
    <row r="11" spans="1:18" x14ac:dyDescent="0.25">
      <c r="A11" s="18">
        <v>10</v>
      </c>
      <c r="B11" s="19" t="s">
        <v>8</v>
      </c>
      <c r="C11" s="20">
        <v>1070.03963</v>
      </c>
      <c r="D11" s="20">
        <v>457.99234999999999</v>
      </c>
      <c r="E11" s="20">
        <v>723.68416000000002</v>
      </c>
      <c r="F11" s="20">
        <v>82.376497509999993</v>
      </c>
      <c r="G11" s="20">
        <v>73.461089099999995</v>
      </c>
      <c r="H11" s="20">
        <v>5.83818125999999</v>
      </c>
      <c r="I11" s="20">
        <f t="shared" si="2"/>
        <v>12.548231000000008</v>
      </c>
      <c r="J11" s="20">
        <v>55.64748487</v>
      </c>
      <c r="K11" s="20">
        <v>20.255165989999998</v>
      </c>
      <c r="L11" s="20">
        <v>19.427354000000001</v>
      </c>
      <c r="M11" s="20">
        <v>42.271441879999998</v>
      </c>
      <c r="N11" s="20">
        <v>6.7100497399999997</v>
      </c>
      <c r="O11" s="20"/>
      <c r="P11" s="28">
        <f t="shared" si="1"/>
        <v>12.548231000000008</v>
      </c>
      <c r="Q11" s="91">
        <f>Table13[[#This Row],[Hesablanmış XƏM]]-I11</f>
        <v>0</v>
      </c>
      <c r="R11" s="31">
        <f>I11-N11-O11-H11</f>
        <v>1.865174681370263E-14</v>
      </c>
    </row>
    <row r="12" spans="1:18" s="94" customFormat="1" x14ac:dyDescent="0.25">
      <c r="A12" s="89">
        <v>11</v>
      </c>
      <c r="B12" s="90" t="s">
        <v>9</v>
      </c>
      <c r="C12" s="91">
        <v>187.00507999999999</v>
      </c>
      <c r="D12" s="91">
        <v>243.78183000000001</v>
      </c>
      <c r="E12" s="91">
        <v>77.878780000000006</v>
      </c>
      <c r="F12" s="91">
        <v>62.694765642499299</v>
      </c>
      <c r="G12" s="91">
        <v>315.815</v>
      </c>
      <c r="H12" s="91">
        <v>2.5851199999999999</v>
      </c>
      <c r="I12" s="91">
        <f t="shared" si="2"/>
        <v>-6.0884700000000009</v>
      </c>
      <c r="J12" s="91">
        <f>6.95542-0.513500000000001</f>
        <v>6.4419199999999996</v>
      </c>
      <c r="K12" s="91">
        <v>2.1881300000000001</v>
      </c>
      <c r="L12" s="91">
        <v>1.81995</v>
      </c>
      <c r="M12" s="91">
        <v>12.16221</v>
      </c>
      <c r="N12" s="91">
        <v>-8.6735900000000008</v>
      </c>
      <c r="O12" s="91">
        <v>0</v>
      </c>
      <c r="P12" s="92">
        <f t="shared" si="1"/>
        <v>-6.0884700000000009</v>
      </c>
      <c r="Q12" s="91">
        <f>Table13[[#This Row],[Hesablanmış XƏM]]-I12</f>
        <v>0</v>
      </c>
      <c r="R12" s="93">
        <f>I12-N12-O12-H12</f>
        <v>0</v>
      </c>
    </row>
    <row r="13" spans="1:18" x14ac:dyDescent="0.25">
      <c r="A13" s="18">
        <v>12</v>
      </c>
      <c r="B13" s="19" t="s">
        <v>10</v>
      </c>
      <c r="C13" s="20">
        <v>304.41399999999999</v>
      </c>
      <c r="D13" s="20">
        <v>221.12299999999999</v>
      </c>
      <c r="E13" s="20">
        <v>112.82</v>
      </c>
      <c r="F13" s="20">
        <v>121.828</v>
      </c>
      <c r="G13" s="20">
        <v>112.545</v>
      </c>
      <c r="H13" s="20">
        <v>7.4260000000000002</v>
      </c>
      <c r="I13" s="20">
        <f t="shared" ref="I13:I18" si="3">J13-K13+L13-M13</f>
        <v>9.2319999999999958</v>
      </c>
      <c r="J13" s="20">
        <v>29.954999999999998</v>
      </c>
      <c r="K13" s="20">
        <v>5.9939999999999998</v>
      </c>
      <c r="L13" s="20">
        <v>9.6349999999999998</v>
      </c>
      <c r="M13" s="20">
        <v>24.364000000000001</v>
      </c>
      <c r="N13" s="20">
        <v>0.72399999999999998</v>
      </c>
      <c r="O13" s="20">
        <v>1.081</v>
      </c>
      <c r="P13" s="28">
        <f t="shared" si="1"/>
        <v>9.2319999999999958</v>
      </c>
      <c r="Q13" s="20">
        <f>Table13[[#This Row],[Hesablanmış XƏM]]-I13</f>
        <v>0</v>
      </c>
      <c r="R13" s="31">
        <f t="shared" si="0"/>
        <v>9.9999999999589306E-4</v>
      </c>
    </row>
    <row r="14" spans="1:18" x14ac:dyDescent="0.25">
      <c r="A14" s="18">
        <v>13</v>
      </c>
      <c r="B14" s="19" t="s">
        <v>21</v>
      </c>
      <c r="C14" s="20">
        <v>231.83998</v>
      </c>
      <c r="D14" s="20">
        <v>179.54862</v>
      </c>
      <c r="E14" s="20">
        <v>85.174180000000007</v>
      </c>
      <c r="F14" s="20">
        <v>64.783289999999994</v>
      </c>
      <c r="G14" s="20">
        <v>64.910089999999997</v>
      </c>
      <c r="H14" s="20">
        <v>0.24684</v>
      </c>
      <c r="I14" s="20">
        <f t="shared" si="3"/>
        <v>2.3303099999999999</v>
      </c>
      <c r="J14" s="20">
        <v>9.6502400000000002</v>
      </c>
      <c r="K14" s="20">
        <v>5.8702800000000002</v>
      </c>
      <c r="L14" s="20">
        <v>5.0115299999999996</v>
      </c>
      <c r="M14" s="20">
        <v>6.4611799999999997</v>
      </c>
      <c r="N14" s="20">
        <v>2.0834700000000002</v>
      </c>
      <c r="O14" s="20"/>
      <c r="P14" s="28">
        <f t="shared" si="1"/>
        <v>2.3303099999999999</v>
      </c>
      <c r="Q14" s="20">
        <f>Table13[[#This Row],[Hesablanmış XƏM]]-I14</f>
        <v>0</v>
      </c>
      <c r="R14" s="31">
        <f t="shared" si="0"/>
        <v>-2.7755575615628914E-16</v>
      </c>
    </row>
    <row r="15" spans="1:18" x14ac:dyDescent="0.25">
      <c r="A15" s="18">
        <v>14</v>
      </c>
      <c r="B15" s="19" t="s">
        <v>11</v>
      </c>
      <c r="C15" s="20">
        <v>5040.567</v>
      </c>
      <c r="D15" s="20">
        <v>2210.3290000000002</v>
      </c>
      <c r="E15" s="20">
        <v>3724.5120000000002</v>
      </c>
      <c r="F15" s="20">
        <v>582.20299999999997</v>
      </c>
      <c r="G15" s="20">
        <v>245.85</v>
      </c>
      <c r="H15" s="20">
        <v>245.65</v>
      </c>
      <c r="I15" s="20">
        <f t="shared" si="3"/>
        <v>250.86199999999997</v>
      </c>
      <c r="J15" s="20">
        <v>326.10300000000001</v>
      </c>
      <c r="K15" s="20">
        <v>36.935000000000002</v>
      </c>
      <c r="L15" s="20">
        <v>154.02099999999999</v>
      </c>
      <c r="M15" s="20">
        <v>192.327</v>
      </c>
      <c r="N15" s="20">
        <v>-41.264000000000003</v>
      </c>
      <c r="O15" s="20">
        <v>46.476999999999997</v>
      </c>
      <c r="P15" s="28">
        <f t="shared" si="1"/>
        <v>250.86199999999997</v>
      </c>
      <c r="Q15" s="20">
        <f>Table13[[#This Row],[Hesablanmış XƏM]]-I15</f>
        <v>0</v>
      </c>
      <c r="R15" s="31">
        <f t="shared" si="0"/>
        <v>-1.0000000000331966E-3</v>
      </c>
    </row>
    <row r="16" spans="1:18" x14ac:dyDescent="0.25">
      <c r="A16" s="18">
        <v>15</v>
      </c>
      <c r="B16" s="19" t="s">
        <v>12</v>
      </c>
      <c r="C16" s="20">
        <v>548.26751000000002</v>
      </c>
      <c r="D16" s="20">
        <v>334.33458999999999</v>
      </c>
      <c r="E16" s="20">
        <v>234.4725</v>
      </c>
      <c r="F16" s="20">
        <v>84.848555200000007</v>
      </c>
      <c r="G16" s="20">
        <v>102.5</v>
      </c>
      <c r="H16" s="20">
        <v>-1.8807400000000001</v>
      </c>
      <c r="I16" s="20">
        <f t="shared" si="3"/>
        <v>-1.5652200000000001</v>
      </c>
      <c r="J16" s="20">
        <v>21.285329999999998</v>
      </c>
      <c r="K16" s="20">
        <v>14.58799</v>
      </c>
      <c r="L16" s="20">
        <v>12.484069999999999</v>
      </c>
      <c r="M16" s="20">
        <v>20.74663</v>
      </c>
      <c r="N16" s="20">
        <v>0.31552000000000002</v>
      </c>
      <c r="O16" s="20"/>
      <c r="P16" s="28">
        <f t="shared" si="1"/>
        <v>-1.5652200000000001</v>
      </c>
      <c r="Q16" s="20">
        <f>Table13[[#This Row],[Hesablanmış XƏM]]-I16</f>
        <v>0</v>
      </c>
      <c r="R16" s="31">
        <f t="shared" si="0"/>
        <v>0</v>
      </c>
    </row>
    <row r="17" spans="1:18" x14ac:dyDescent="0.25">
      <c r="A17" s="18">
        <v>16</v>
      </c>
      <c r="B17" s="19" t="s">
        <v>13</v>
      </c>
      <c r="C17" s="20">
        <v>236.63355000000001</v>
      </c>
      <c r="D17" s="20">
        <v>118.05955</v>
      </c>
      <c r="E17" s="20">
        <v>83.441320000000005</v>
      </c>
      <c r="F17" s="20">
        <v>90.860650000000007</v>
      </c>
      <c r="G17" s="20">
        <v>82.43</v>
      </c>
      <c r="H17" s="20">
        <v>6.7282500000000001</v>
      </c>
      <c r="I17" s="20">
        <f t="shared" si="3"/>
        <v>8.5347299999999997</v>
      </c>
      <c r="J17" s="20">
        <v>8.7219599999999993</v>
      </c>
      <c r="K17" s="20">
        <v>0.55352000000000001</v>
      </c>
      <c r="L17" s="20">
        <v>3.6876199999999999</v>
      </c>
      <c r="M17" s="20">
        <v>3.3213300000000001</v>
      </c>
      <c r="N17" s="20">
        <v>1.8064800000000001</v>
      </c>
      <c r="O17" s="20"/>
      <c r="P17" s="28">
        <f t="shared" si="1"/>
        <v>8.5347299999999997</v>
      </c>
      <c r="Q17" s="20">
        <f>Table13[[#This Row],[Hesablanmış XƏM]]-I17</f>
        <v>0</v>
      </c>
      <c r="R17" s="31">
        <f t="shared" si="0"/>
        <v>0</v>
      </c>
    </row>
    <row r="18" spans="1:18" x14ac:dyDescent="0.25">
      <c r="A18" s="18">
        <v>17</v>
      </c>
      <c r="B18" s="19" t="s">
        <v>14</v>
      </c>
      <c r="C18" s="20">
        <v>10.4259346</v>
      </c>
      <c r="D18" s="20">
        <v>0.92287304000000003</v>
      </c>
      <c r="E18" s="20">
        <v>0.56490094000000002</v>
      </c>
      <c r="F18" s="20">
        <v>9.8435581699999997</v>
      </c>
      <c r="G18" s="20">
        <v>9.42</v>
      </c>
      <c r="H18" s="20">
        <v>-0.31496411000000002</v>
      </c>
      <c r="I18" s="20">
        <f t="shared" si="3"/>
        <v>-0.31710524000000001</v>
      </c>
      <c r="J18" s="20">
        <v>0.26785063999999997</v>
      </c>
      <c r="K18" s="20">
        <v>1.333581E-2</v>
      </c>
      <c r="L18" s="20">
        <v>2.8105580000000002E-2</v>
      </c>
      <c r="M18" s="20">
        <v>0.59972565</v>
      </c>
      <c r="N18" s="20">
        <v>-2.1411300000000001E-2</v>
      </c>
      <c r="O18" s="20"/>
      <c r="P18" s="28">
        <f t="shared" si="1"/>
        <v>-0.31710524000000001</v>
      </c>
      <c r="Q18" s="20">
        <f>Table13[[#This Row],[Hesablanmış XƏM]]-I18</f>
        <v>0</v>
      </c>
      <c r="R18" s="31">
        <f t="shared" si="0"/>
        <v>1.9270170000000031E-2</v>
      </c>
    </row>
    <row r="19" spans="1:18" x14ac:dyDescent="0.25">
      <c r="A19" s="18">
        <v>18</v>
      </c>
      <c r="B19" s="19" t="s">
        <v>15</v>
      </c>
      <c r="C19" s="20">
        <v>4868.9629999999997</v>
      </c>
      <c r="D19" s="20">
        <v>2045.2639999999999</v>
      </c>
      <c r="E19" s="20">
        <v>3616.21</v>
      </c>
      <c r="F19" s="20">
        <v>474.89800000000002</v>
      </c>
      <c r="G19" s="20">
        <v>354.512</v>
      </c>
      <c r="H19" s="20">
        <v>60.531999999999996</v>
      </c>
      <c r="I19" s="20">
        <f t="shared" ref="I19:I26" si="4">J19-K19+L19-M19</f>
        <v>90.717000000000013</v>
      </c>
      <c r="J19" s="20">
        <v>158.35300000000001</v>
      </c>
      <c r="K19" s="20">
        <v>32.174999999999997</v>
      </c>
      <c r="L19" s="20">
        <v>67.622</v>
      </c>
      <c r="M19" s="20">
        <v>103.083</v>
      </c>
      <c r="N19" s="20">
        <v>9.2159999999999993</v>
      </c>
      <c r="O19" s="20">
        <v>20.969000000000001</v>
      </c>
      <c r="P19" s="28">
        <f t="shared" si="1"/>
        <v>90.717000000000013</v>
      </c>
      <c r="Q19" s="20">
        <f>Table13[[#This Row],[Hesablanmış XƏM]]-I19</f>
        <v>0</v>
      </c>
      <c r="R19" s="31">
        <f t="shared" si="0"/>
        <v>0</v>
      </c>
    </row>
    <row r="20" spans="1:18" x14ac:dyDescent="0.25">
      <c r="A20" s="18">
        <v>19</v>
      </c>
      <c r="B20" s="19" t="s">
        <v>37</v>
      </c>
      <c r="C20" s="20">
        <v>670.34199999999998</v>
      </c>
      <c r="D20" s="20">
        <v>573.41499999999996</v>
      </c>
      <c r="E20" s="20">
        <v>431.18799999999999</v>
      </c>
      <c r="F20" s="20">
        <v>185.054</v>
      </c>
      <c r="G20" s="20">
        <v>154.601</v>
      </c>
      <c r="H20" s="20">
        <v>7.65</v>
      </c>
      <c r="I20" s="20">
        <f t="shared" si="4"/>
        <v>3.6269999999999989</v>
      </c>
      <c r="J20" s="20">
        <v>26.268000000000001</v>
      </c>
      <c r="K20" s="20">
        <v>14.58</v>
      </c>
      <c r="L20" s="20">
        <v>11.16</v>
      </c>
      <c r="M20" s="20">
        <v>19.221</v>
      </c>
      <c r="N20" s="20">
        <v>-5.1909999999999998</v>
      </c>
      <c r="O20" s="20">
        <v>1.169</v>
      </c>
      <c r="P20" s="28">
        <f t="shared" si="1"/>
        <v>3.6269999999999989</v>
      </c>
      <c r="Q20" s="20">
        <f>Table13[[#This Row],[Hesablanmış XƏM]]-I20</f>
        <v>0</v>
      </c>
      <c r="R20" s="31">
        <f>I20-N20-O20-H20</f>
        <v>-1.0000000000029985E-3</v>
      </c>
    </row>
    <row r="21" spans="1:18" x14ac:dyDescent="0.25">
      <c r="A21" s="18">
        <v>20</v>
      </c>
      <c r="B21" s="19" t="s">
        <v>16</v>
      </c>
      <c r="C21" s="20">
        <v>862.01065000000006</v>
      </c>
      <c r="D21" s="20">
        <v>394.83312000000001</v>
      </c>
      <c r="E21" s="20">
        <v>582.32087000000001</v>
      </c>
      <c r="F21" s="20">
        <v>100.34050999999999</v>
      </c>
      <c r="G21" s="20">
        <v>101.30007999999999</v>
      </c>
      <c r="H21" s="20">
        <v>3.8438999999999899</v>
      </c>
      <c r="I21" s="20">
        <f t="shared" si="4"/>
        <v>13.537649999999999</v>
      </c>
      <c r="J21" s="20">
        <v>34.046990000000001</v>
      </c>
      <c r="K21" s="20">
        <v>8.8736899999999999</v>
      </c>
      <c r="L21" s="20">
        <v>9.7415199999999995</v>
      </c>
      <c r="M21" s="20">
        <v>21.37717</v>
      </c>
      <c r="N21" s="20">
        <v>9.6937499999999996</v>
      </c>
      <c r="O21" s="20">
        <v>0</v>
      </c>
      <c r="P21" s="28">
        <f t="shared" si="1"/>
        <v>13.537649999999999</v>
      </c>
      <c r="Q21" s="20">
        <f>Table13[[#This Row],[Hesablanmış XƏM]]-I21</f>
        <v>0</v>
      </c>
      <c r="R21" s="31">
        <f t="shared" si="0"/>
        <v>9.7699626167013776E-15</v>
      </c>
    </row>
    <row r="22" spans="1:18" x14ac:dyDescent="0.25">
      <c r="A22" s="18">
        <v>21</v>
      </c>
      <c r="B22" s="19" t="s">
        <v>17</v>
      </c>
      <c r="C22" s="20">
        <v>551.52599999999995</v>
      </c>
      <c r="D22" s="20">
        <v>342.81099999999998</v>
      </c>
      <c r="E22" s="20">
        <v>286.27</v>
      </c>
      <c r="F22" s="20">
        <v>76.186000000000007</v>
      </c>
      <c r="G22" s="20">
        <v>70.004000000000005</v>
      </c>
      <c r="H22" s="20">
        <v>1.4139999999999999</v>
      </c>
      <c r="I22" s="20">
        <f t="shared" si="4"/>
        <v>1.6920000000000002</v>
      </c>
      <c r="J22" s="20">
        <v>27.137</v>
      </c>
      <c r="K22" s="20">
        <v>16.617000000000001</v>
      </c>
      <c r="L22" s="20">
        <v>2.9740000000000002</v>
      </c>
      <c r="M22" s="20">
        <v>11.802</v>
      </c>
      <c r="N22" s="20">
        <v>0.27800000000000002</v>
      </c>
      <c r="O22" s="20">
        <v>0</v>
      </c>
      <c r="P22" s="28">
        <f t="shared" si="1"/>
        <v>1.6920000000000002</v>
      </c>
      <c r="Q22" s="20">
        <f>Table13[[#This Row],[Hesablanmış XƏM]]-I22</f>
        <v>0</v>
      </c>
      <c r="R22" s="31">
        <f>I22-N22-O22-H22</f>
        <v>0</v>
      </c>
    </row>
    <row r="23" spans="1:18" x14ac:dyDescent="0.25">
      <c r="A23" s="18">
        <v>22</v>
      </c>
      <c r="B23" s="19" t="s">
        <v>18</v>
      </c>
      <c r="C23" s="20">
        <v>752.81467385135704</v>
      </c>
      <c r="D23" s="20">
        <v>556.67108989999895</v>
      </c>
      <c r="E23" s="20">
        <v>474.11897105999998</v>
      </c>
      <c r="F23" s="20">
        <v>96.610066781356807</v>
      </c>
      <c r="G23" s="20">
        <v>125.68635568000001</v>
      </c>
      <c r="H23" s="20">
        <v>11.2478182899999</v>
      </c>
      <c r="I23" s="20">
        <f t="shared" si="4"/>
        <v>13.134250789999911</v>
      </c>
      <c r="J23" s="20">
        <v>64.195369020000001</v>
      </c>
      <c r="K23" s="20">
        <v>20.578009999999999</v>
      </c>
      <c r="L23" s="20">
        <v>20.795928479999901</v>
      </c>
      <c r="M23" s="20">
        <v>51.27903671</v>
      </c>
      <c r="N23" s="20">
        <v>1.8864300000000001</v>
      </c>
      <c r="O23" s="20">
        <v>0</v>
      </c>
      <c r="P23" s="28">
        <f t="shared" si="1"/>
        <v>13.134250789999911</v>
      </c>
      <c r="Q23" s="20">
        <f>Table13[[#This Row],[Hesablanmış XƏM]]-I23</f>
        <v>0</v>
      </c>
      <c r="R23" s="31">
        <f>I23-N23-O23-H23</f>
        <v>2.5000000096753183E-6</v>
      </c>
    </row>
    <row r="24" spans="1:18" ht="15.75" customHeight="1" x14ac:dyDescent="0.25">
      <c r="A24" s="18">
        <v>23</v>
      </c>
      <c r="B24" s="19" t="s">
        <v>19</v>
      </c>
      <c r="C24" s="20">
        <v>2295.2282799999998</v>
      </c>
      <c r="D24" s="20">
        <v>1537.5998300000001</v>
      </c>
      <c r="E24" s="20">
        <v>1539.46984</v>
      </c>
      <c r="F24" s="20">
        <v>437.65334000000001</v>
      </c>
      <c r="G24" s="75">
        <v>364.77253999999999</v>
      </c>
      <c r="H24" s="20">
        <v>25.93533</v>
      </c>
      <c r="I24" s="77">
        <f>J24-K24+L24-M24</f>
        <v>45.920299999999997</v>
      </c>
      <c r="J24" s="20">
        <f>78.97018-4.87502</f>
        <v>74.095159999999993</v>
      </c>
      <c r="K24" s="76">
        <v>14.76173</v>
      </c>
      <c r="L24" s="20">
        <v>23.554449999999999</v>
      </c>
      <c r="M24" s="20">
        <v>36.967579999999998</v>
      </c>
      <c r="N24" s="20">
        <v>14.062749999999999</v>
      </c>
      <c r="O24" s="77">
        <f>6.00418-0.08196</f>
        <v>5.9222200000000003</v>
      </c>
      <c r="P24" s="28">
        <f>J24-K24+L24-M24</f>
        <v>45.920299999999997</v>
      </c>
      <c r="Q24" s="20">
        <f>Table13[[#This Row],[Hesablanmış XƏM]]-I24</f>
        <v>0</v>
      </c>
      <c r="R24" s="93">
        <f>I24-N24-O24-H24</f>
        <v>0</v>
      </c>
    </row>
    <row r="25" spans="1:18" x14ac:dyDescent="0.25">
      <c r="A25" s="18">
        <v>24</v>
      </c>
      <c r="B25" s="19" t="s">
        <v>20</v>
      </c>
      <c r="C25" s="20">
        <v>350.96503999999999</v>
      </c>
      <c r="D25" s="20">
        <v>149.56594999999999</v>
      </c>
      <c r="E25" s="20">
        <v>248.89182</v>
      </c>
      <c r="F25" s="20">
        <v>82.045569999999998</v>
      </c>
      <c r="G25" s="20">
        <v>55.380699999999997</v>
      </c>
      <c r="H25" s="20">
        <v>1.57399</v>
      </c>
      <c r="I25" s="20">
        <f t="shared" si="4"/>
        <v>9.6405899999999995</v>
      </c>
      <c r="J25" s="20">
        <v>21.168939999999999</v>
      </c>
      <c r="K25" s="20">
        <v>1.35433</v>
      </c>
      <c r="L25" s="20">
        <v>9.5551899999999996</v>
      </c>
      <c r="M25" s="20">
        <v>19.729209999999998</v>
      </c>
      <c r="N25" s="20">
        <v>7.3933299999999997</v>
      </c>
      <c r="O25" s="20">
        <v>0.67327000000000004</v>
      </c>
      <c r="P25" s="28">
        <f t="shared" si="1"/>
        <v>9.6405899999999995</v>
      </c>
      <c r="Q25" s="20">
        <f>Table13[[#This Row],[Hesablanmış XƏM]]-I25</f>
        <v>0</v>
      </c>
      <c r="R25" s="31">
        <f t="shared" si="0"/>
        <v>0</v>
      </c>
    </row>
    <row r="26" spans="1:18" x14ac:dyDescent="0.25">
      <c r="A26" s="18">
        <v>25</v>
      </c>
      <c r="B26" s="19" t="s">
        <v>40</v>
      </c>
      <c r="C26" s="20">
        <v>442.20916999999997</v>
      </c>
      <c r="D26" s="20">
        <v>319.56939999999997</v>
      </c>
      <c r="E26" s="20">
        <v>286.76576999999997</v>
      </c>
      <c r="F26" s="20">
        <v>54.099330000000002</v>
      </c>
      <c r="G26" s="20">
        <v>358</v>
      </c>
      <c r="H26" s="20">
        <v>-23.19275</v>
      </c>
      <c r="I26" s="20">
        <f t="shared" si="4"/>
        <v>-0.15747</v>
      </c>
      <c r="J26" s="78">
        <v>41.08325</v>
      </c>
      <c r="K26" s="20">
        <v>14.68056</v>
      </c>
      <c r="L26" s="20">
        <v>2.2648000000000001</v>
      </c>
      <c r="M26" s="20">
        <v>28.824960000000001</v>
      </c>
      <c r="N26" s="20">
        <v>23.03528</v>
      </c>
      <c r="O26" s="20"/>
      <c r="P26" s="28">
        <f t="shared" si="1"/>
        <v>-0.15747</v>
      </c>
      <c r="Q26" s="20">
        <f>Table13[[#This Row],[Hesablanmış XƏM]]-I26</f>
        <v>0</v>
      </c>
      <c r="R26" s="31">
        <f t="shared" si="0"/>
        <v>0</v>
      </c>
    </row>
    <row r="27" spans="1:18" x14ac:dyDescent="0.25">
      <c r="A27" s="18">
        <v>26</v>
      </c>
      <c r="B27" s="19" t="s">
        <v>34</v>
      </c>
      <c r="C27" s="20">
        <v>280.48701</v>
      </c>
      <c r="D27" s="20">
        <v>149.20157</v>
      </c>
      <c r="E27" s="20">
        <v>135.15987000000001</v>
      </c>
      <c r="F27" s="20">
        <v>73.301090000000002</v>
      </c>
      <c r="G27" s="20">
        <v>50</v>
      </c>
      <c r="H27" s="20">
        <v>1.9397</v>
      </c>
      <c r="I27" s="20">
        <f>J27-K27+L27-M27</f>
        <v>4.4754299999999985</v>
      </c>
      <c r="J27" s="20">
        <f>12.80495-1.2065</f>
        <v>11.59845</v>
      </c>
      <c r="K27" s="20">
        <f>4.56186</f>
        <v>4.5618600000000002</v>
      </c>
      <c r="L27" s="20">
        <v>4.5373999999999999</v>
      </c>
      <c r="M27" s="20">
        <v>7.09856</v>
      </c>
      <c r="N27" s="20">
        <v>2.2324700000000002</v>
      </c>
      <c r="O27" s="20">
        <v>0.30327999999999999</v>
      </c>
      <c r="P27" s="29">
        <f t="shared" si="1"/>
        <v>4.4754299999999985</v>
      </c>
      <c r="Q27" s="30">
        <f>Table13[[#This Row],[Hesablanmış XƏM]]-I27</f>
        <v>0</v>
      </c>
      <c r="R27" s="95">
        <f>I27-N27-O27-H27</f>
        <v>-2.0000000001685336E-5</v>
      </c>
    </row>
    <row r="30" spans="1:18" x14ac:dyDescent="0.25">
      <c r="B30" s="6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M35"/>
  <sheetViews>
    <sheetView zoomScale="70" zoomScaleNormal="7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G1" sqref="F1:G1048576"/>
    </sheetView>
  </sheetViews>
  <sheetFormatPr defaultRowHeight="15" x14ac:dyDescent="0.25"/>
  <cols>
    <col min="1" max="1" width="9.140625" style="61"/>
    <col min="2" max="2" width="42.28515625" style="61" customWidth="1"/>
    <col min="3" max="3" width="12.85546875" style="61" customWidth="1"/>
    <col min="4" max="4" width="13" style="61" customWidth="1"/>
    <col min="5" max="5" width="7" style="61" customWidth="1"/>
    <col min="6" max="6" width="8.5703125" style="61" hidden="1" customWidth="1"/>
    <col min="7" max="7" width="10" style="61" hidden="1" customWidth="1"/>
    <col min="8" max="8" width="9.140625" style="61"/>
    <col min="9" max="9" width="15.7109375" style="82" customWidth="1"/>
    <col min="10" max="10" width="9.140625" style="82"/>
    <col min="11" max="12" width="9.140625" style="61"/>
    <col min="13" max="13" width="13.5703125" style="85" bestFit="1" customWidth="1"/>
    <col min="14" max="16384" width="9.140625" style="61"/>
  </cols>
  <sheetData>
    <row r="1" spans="1:13" s="17" customFormat="1" x14ac:dyDescent="0.25">
      <c r="A1" s="43" t="s">
        <v>0</v>
      </c>
      <c r="B1" s="44" t="s">
        <v>23</v>
      </c>
      <c r="C1" s="44" t="s">
        <v>69</v>
      </c>
      <c r="D1" s="45" t="s">
        <v>65</v>
      </c>
      <c r="I1" s="96" t="s">
        <v>47</v>
      </c>
      <c r="J1" s="81"/>
      <c r="M1" s="86"/>
    </row>
    <row r="2" spans="1:13" x14ac:dyDescent="0.25">
      <c r="A2" s="46">
        <v>1</v>
      </c>
      <c r="B2" s="47" t="s">
        <v>22</v>
      </c>
      <c r="C2" s="49">
        <v>8962.7927400000008</v>
      </c>
      <c r="D2" s="97">
        <v>8187.5582400000003</v>
      </c>
      <c r="E2" s="60"/>
      <c r="F2" s="60">
        <f>G2/Table41113141516181928[[#This Row],[IIIR/2020]]</f>
        <v>9.4684456253712149E-2</v>
      </c>
      <c r="G2" s="103">
        <f>Table41113141516181928[[#This Row],[IVR/2020]]-Table41113141516181928[[#This Row],[IIIR/2020]]</f>
        <v>775.23450000000048</v>
      </c>
      <c r="H2" s="60"/>
      <c r="I2" s="80"/>
      <c r="J2" s="79"/>
      <c r="K2" s="60"/>
      <c r="L2" s="60"/>
      <c r="M2" s="87"/>
    </row>
    <row r="3" spans="1:13" x14ac:dyDescent="0.25">
      <c r="A3" s="46">
        <v>2</v>
      </c>
      <c r="B3" s="47" t="s">
        <v>15</v>
      </c>
      <c r="C3" s="49">
        <v>5513.0209999999997</v>
      </c>
      <c r="D3" s="20">
        <v>4868.9629999999997</v>
      </c>
      <c r="E3" s="60"/>
      <c r="F3" s="60">
        <f>G3/Table41113141516181928[[#This Row],[IIIR/2020]]</f>
        <v>0.13227826952063509</v>
      </c>
      <c r="G3" s="103">
        <f>Table41113141516181928[[#This Row],[IVR/2020]]-Table41113141516181928[[#This Row],[IIIR/2020]]</f>
        <v>644.05799999999999</v>
      </c>
      <c r="H3" s="60"/>
      <c r="I3" s="80"/>
      <c r="J3" s="79"/>
      <c r="K3" s="60"/>
      <c r="L3" s="60"/>
    </row>
    <row r="4" spans="1:13" x14ac:dyDescent="0.25">
      <c r="A4" s="46">
        <v>3</v>
      </c>
      <c r="B4" s="47" t="s">
        <v>11</v>
      </c>
      <c r="C4" s="49">
        <v>5227.4719999999998</v>
      </c>
      <c r="D4" s="20">
        <v>5040.567</v>
      </c>
      <c r="E4" s="60"/>
      <c r="F4" s="60">
        <f>G4/Table41113141516181928[[#This Row],[IIIR/2020]]</f>
        <v>3.7080153879513904E-2</v>
      </c>
      <c r="G4" s="103">
        <f>Table41113141516181928[[#This Row],[IVR/2020]]-Table41113141516181928[[#This Row],[IIIR/2020]]</f>
        <v>186.90499999999975</v>
      </c>
      <c r="H4" s="60"/>
      <c r="I4" s="80"/>
      <c r="J4" s="79"/>
      <c r="K4" s="60"/>
      <c r="L4" s="60"/>
    </row>
    <row r="5" spans="1:13" x14ac:dyDescent="0.25">
      <c r="A5" s="46">
        <v>4</v>
      </c>
      <c r="B5" s="47" t="s">
        <v>19</v>
      </c>
      <c r="C5" s="49">
        <v>2353.0906100000002</v>
      </c>
      <c r="D5" s="20">
        <v>2295.2282799999998</v>
      </c>
      <c r="E5" s="60"/>
      <c r="F5" s="60">
        <f>G5/Table41113141516181928[[#This Row],[IIIR/2020]]</f>
        <v>2.5209836644222765E-2</v>
      </c>
      <c r="G5" s="103">
        <f>Table41113141516181928[[#This Row],[IVR/2020]]-Table41113141516181928[[#This Row],[IIIR/2020]]</f>
        <v>57.862330000000384</v>
      </c>
      <c r="H5" s="60"/>
      <c r="I5" s="80"/>
      <c r="J5" s="79"/>
      <c r="K5" s="60"/>
      <c r="L5" s="60"/>
    </row>
    <row r="6" spans="1:13" x14ac:dyDescent="0.25">
      <c r="A6" s="46">
        <v>5</v>
      </c>
      <c r="B6" s="47" t="s">
        <v>8</v>
      </c>
      <c r="C6" s="49">
        <v>1034.0391400000001</v>
      </c>
      <c r="D6" s="20">
        <v>1070.03963</v>
      </c>
      <c r="E6" s="60"/>
      <c r="F6" s="60">
        <f>G6/Table41113141516181928[[#This Row],[IIIR/2020]]</f>
        <v>-3.3644071668635207E-2</v>
      </c>
      <c r="G6" s="103">
        <f>Table41113141516181928[[#This Row],[IVR/2020]]-Table41113141516181928[[#This Row],[IIIR/2020]]</f>
        <v>-36.0004899999999</v>
      </c>
      <c r="H6" s="60"/>
      <c r="I6" s="80"/>
      <c r="J6" s="79"/>
      <c r="K6" s="60"/>
      <c r="L6" s="60"/>
    </row>
    <row r="7" spans="1:13" x14ac:dyDescent="0.25">
      <c r="A7" s="46">
        <v>6</v>
      </c>
      <c r="B7" s="47" t="s">
        <v>4</v>
      </c>
      <c r="C7" s="49">
        <v>911.50450000000001</v>
      </c>
      <c r="D7" s="91">
        <v>935.15300000000002</v>
      </c>
      <c r="E7" s="60"/>
      <c r="F7" s="60">
        <f>G7/Table41113141516181928[[#This Row],[IIIR/2020]]</f>
        <v>-2.5288375271212318E-2</v>
      </c>
      <c r="G7" s="103">
        <f>Table41113141516181928[[#This Row],[IVR/2020]]-Table41113141516181928[[#This Row],[IIIR/2020]]</f>
        <v>-23.648500000000013</v>
      </c>
      <c r="H7" s="60"/>
      <c r="I7" s="80"/>
      <c r="J7" s="79"/>
      <c r="K7" s="60"/>
      <c r="L7" s="60"/>
    </row>
    <row r="8" spans="1:13" x14ac:dyDescent="0.25">
      <c r="A8" s="46">
        <v>7</v>
      </c>
      <c r="B8" s="47" t="s">
        <v>1</v>
      </c>
      <c r="C8" s="48">
        <v>855.85400000000004</v>
      </c>
      <c r="D8" s="20">
        <v>902.1</v>
      </c>
      <c r="E8" s="60"/>
      <c r="F8" s="60">
        <f>G8/Table41113141516181928[[#This Row],[IIIR/2020]]</f>
        <v>-5.1264826515907302E-2</v>
      </c>
      <c r="G8" s="103">
        <f>Table41113141516181928[[#This Row],[IVR/2020]]-Table41113141516181928[[#This Row],[IIIR/2020]]</f>
        <v>-46.245999999999981</v>
      </c>
      <c r="H8" s="60"/>
      <c r="I8" s="80"/>
      <c r="J8" s="79"/>
      <c r="K8" s="60"/>
      <c r="L8" s="60"/>
    </row>
    <row r="9" spans="1:13" x14ac:dyDescent="0.25">
      <c r="A9" s="46">
        <v>8</v>
      </c>
      <c r="B9" s="47" t="s">
        <v>16</v>
      </c>
      <c r="C9" s="49">
        <v>830.91600000000005</v>
      </c>
      <c r="D9" s="20">
        <v>862.01065000000006</v>
      </c>
      <c r="E9" s="60"/>
      <c r="F9" s="60">
        <f>G9/Table41113141516181928[[#This Row],[IIIR/2020]]</f>
        <v>-3.6072234142350793E-2</v>
      </c>
      <c r="G9" s="103">
        <f>Table41113141516181928[[#This Row],[IVR/2020]]-Table41113141516181928[[#This Row],[IIIR/2020]]</f>
        <v>-31.094650000000001</v>
      </c>
      <c r="H9" s="60"/>
      <c r="I9" s="80"/>
      <c r="J9" s="79"/>
      <c r="K9" s="60"/>
      <c r="L9" s="60"/>
    </row>
    <row r="10" spans="1:13" x14ac:dyDescent="0.25">
      <c r="A10" s="46">
        <v>9</v>
      </c>
      <c r="B10" s="47" t="s">
        <v>18</v>
      </c>
      <c r="C10" s="50">
        <v>815.81100000000004</v>
      </c>
      <c r="D10" s="20">
        <v>752.81467385135704</v>
      </c>
      <c r="E10" s="60"/>
      <c r="F10" s="60">
        <f>G10/Table41113141516181928[[#This Row],[IIIR/2020]]</f>
        <v>8.3681055028267948E-2</v>
      </c>
      <c r="G10" s="103">
        <f>Table41113141516181928[[#This Row],[IVR/2020]]-Table41113141516181928[[#This Row],[IIIR/2020]]</f>
        <v>62.996326148642993</v>
      </c>
      <c r="H10" s="60"/>
      <c r="I10" s="80"/>
      <c r="J10" s="79"/>
      <c r="K10" s="60"/>
      <c r="L10" s="60"/>
    </row>
    <row r="11" spans="1:13" x14ac:dyDescent="0.25">
      <c r="A11" s="46">
        <v>10</v>
      </c>
      <c r="B11" s="47" t="s">
        <v>37</v>
      </c>
      <c r="C11" s="49">
        <v>653.29899999999998</v>
      </c>
      <c r="D11" s="20">
        <v>670.34199999999998</v>
      </c>
      <c r="E11" s="60"/>
      <c r="F11" s="60">
        <f>G11/Table41113141516181928[[#This Row],[IIIR/2020]]</f>
        <v>-2.5424335637629757E-2</v>
      </c>
      <c r="G11" s="103">
        <f>Table41113141516181928[[#This Row],[IVR/2020]]-Table41113141516181928[[#This Row],[IIIR/2020]]</f>
        <v>-17.043000000000006</v>
      </c>
      <c r="H11" s="60"/>
      <c r="I11" s="80"/>
      <c r="J11" s="79"/>
      <c r="K11" s="60"/>
      <c r="L11" s="60"/>
    </row>
    <row r="12" spans="1:13" x14ac:dyDescent="0.25">
      <c r="A12" s="46">
        <v>11</v>
      </c>
      <c r="B12" s="47" t="s">
        <v>12</v>
      </c>
      <c r="C12" s="49">
        <v>590.90621999999996</v>
      </c>
      <c r="D12" s="20">
        <v>548.26751000000002</v>
      </c>
      <c r="E12" s="60"/>
      <c r="F12" s="60">
        <f>G12/Table41113141516181928[[#This Row],[IIIR/2020]]</f>
        <v>7.7769901047027107E-2</v>
      </c>
      <c r="G12" s="103">
        <f>Table41113141516181928[[#This Row],[IVR/2020]]-Table41113141516181928[[#This Row],[IIIR/2020]]</f>
        <v>42.638709999999946</v>
      </c>
      <c r="H12" s="60"/>
      <c r="I12" s="80"/>
      <c r="J12" s="79"/>
      <c r="K12" s="60"/>
      <c r="L12" s="60"/>
    </row>
    <row r="13" spans="1:13" x14ac:dyDescent="0.25">
      <c r="A13" s="46">
        <v>12</v>
      </c>
      <c r="B13" s="47" t="s">
        <v>17</v>
      </c>
      <c r="C13" s="49">
        <v>551.76</v>
      </c>
      <c r="D13" s="20">
        <v>551.52599999999995</v>
      </c>
      <c r="E13" s="60"/>
      <c r="F13" s="60">
        <f>G13/Table41113141516181928[[#This Row],[IIIR/2020]]</f>
        <v>4.2427736861006969E-4</v>
      </c>
      <c r="G13" s="103">
        <f>Table41113141516181928[[#This Row],[IVR/2020]]-Table41113141516181928[[#This Row],[IIIR/2020]]</f>
        <v>0.23400000000003729</v>
      </c>
      <c r="H13" s="60"/>
      <c r="I13" s="80"/>
      <c r="J13" s="79"/>
      <c r="K13" s="60"/>
      <c r="L13" s="60"/>
    </row>
    <row r="14" spans="1:13" x14ac:dyDescent="0.25">
      <c r="A14" s="46">
        <v>13</v>
      </c>
      <c r="B14" s="47" t="s">
        <v>33</v>
      </c>
      <c r="C14" s="48">
        <v>409.56301999999999</v>
      </c>
      <c r="D14" s="20">
        <v>394.19619</v>
      </c>
      <c r="E14" s="60"/>
      <c r="F14" s="60">
        <f>G14/Table41113141516181928[[#This Row],[IIIR/2020]]</f>
        <v>3.8982695393377578E-2</v>
      </c>
      <c r="G14" s="103">
        <f>Table41113141516181928[[#This Row],[IVR/2020]]-Table41113141516181928[[#This Row],[IIIR/2020]]</f>
        <v>15.366829999999993</v>
      </c>
      <c r="H14" s="60"/>
      <c r="I14" s="80"/>
      <c r="J14" s="79"/>
      <c r="K14" s="60"/>
      <c r="L14" s="60"/>
    </row>
    <row r="15" spans="1:13" x14ac:dyDescent="0.25">
      <c r="A15" s="46">
        <v>14</v>
      </c>
      <c r="B15" s="47" t="s">
        <v>40</v>
      </c>
      <c r="C15" s="49">
        <v>380.92376000000002</v>
      </c>
      <c r="D15" s="20">
        <v>442.20916999999997</v>
      </c>
      <c r="E15" s="60"/>
      <c r="F15" s="60">
        <f>G15/Table41113141516181928[[#This Row],[IIIR/2020]]</f>
        <v>-0.13858918846029347</v>
      </c>
      <c r="G15" s="103">
        <f>Table41113141516181928[[#This Row],[IVR/2020]]-Table41113141516181928[[#This Row],[IIIR/2020]]</f>
        <v>-61.285409999999956</v>
      </c>
      <c r="H15" s="60"/>
      <c r="I15" s="80"/>
      <c r="J15" s="79"/>
      <c r="K15" s="60"/>
      <c r="L15" s="60"/>
    </row>
    <row r="16" spans="1:13" x14ac:dyDescent="0.25">
      <c r="A16" s="46">
        <v>15</v>
      </c>
      <c r="B16" s="47" t="s">
        <v>3</v>
      </c>
      <c r="C16" s="49">
        <v>359.20699999999999</v>
      </c>
      <c r="D16" s="20">
        <v>351.04</v>
      </c>
      <c r="E16" s="60"/>
      <c r="F16" s="60">
        <f>G16/Table41113141516181928[[#This Row],[IIIR/2020]]</f>
        <v>2.3265154968094726E-2</v>
      </c>
      <c r="G16" s="103">
        <f>Table41113141516181928[[#This Row],[IVR/2020]]-Table41113141516181928[[#This Row],[IIIR/2020]]</f>
        <v>8.1669999999999732</v>
      </c>
      <c r="H16" s="60"/>
      <c r="I16" s="80"/>
      <c r="J16" s="79"/>
      <c r="K16" s="60"/>
      <c r="L16" s="60"/>
    </row>
    <row r="17" spans="1:12" x14ac:dyDescent="0.25">
      <c r="A17" s="46">
        <v>16</v>
      </c>
      <c r="B17" s="47" t="s">
        <v>6</v>
      </c>
      <c r="C17" s="48">
        <v>356.137</v>
      </c>
      <c r="D17" s="20">
        <v>355.834</v>
      </c>
      <c r="E17" s="60"/>
      <c r="F17" s="60">
        <f>G17/Table41113141516181928[[#This Row],[IIIR/2020]]</f>
        <v>8.5152065288869887E-4</v>
      </c>
      <c r="G17" s="103">
        <f>Table41113141516181928[[#This Row],[IVR/2020]]-Table41113141516181928[[#This Row],[IIIR/2020]]</f>
        <v>0.30299999999999727</v>
      </c>
      <c r="H17" s="60"/>
      <c r="I17" s="80"/>
      <c r="J17" s="79"/>
      <c r="K17" s="60"/>
      <c r="L17" s="60"/>
    </row>
    <row r="18" spans="1:12" x14ac:dyDescent="0.25">
      <c r="A18" s="46">
        <v>17</v>
      </c>
      <c r="B18" s="47" t="s">
        <v>20</v>
      </c>
      <c r="C18" s="49">
        <v>348.24871000000002</v>
      </c>
      <c r="D18" s="20">
        <v>350.96503999999999</v>
      </c>
      <c r="E18" s="60"/>
      <c r="F18" s="60">
        <f>G18/Table41113141516181928[[#This Row],[IIIR/2020]]</f>
        <v>-7.7396027820889821E-3</v>
      </c>
      <c r="G18" s="103">
        <f>Table41113141516181928[[#This Row],[IVR/2020]]-Table41113141516181928[[#This Row],[IIIR/2020]]</f>
        <v>-2.7163299999999708</v>
      </c>
      <c r="H18" s="60"/>
      <c r="I18" s="80"/>
      <c r="J18" s="79"/>
      <c r="K18" s="60"/>
      <c r="L18" s="60"/>
    </row>
    <row r="19" spans="1:12" x14ac:dyDescent="0.25">
      <c r="A19" s="46">
        <v>18</v>
      </c>
      <c r="B19" s="47" t="s">
        <v>10</v>
      </c>
      <c r="C19" s="49">
        <v>313.44799999999998</v>
      </c>
      <c r="D19" s="20">
        <v>304.41399999999999</v>
      </c>
      <c r="E19" s="60"/>
      <c r="F19" s="60">
        <f>G19/Table41113141516181928[[#This Row],[IIIR/2020]]</f>
        <v>2.9676690296766877E-2</v>
      </c>
      <c r="G19" s="103">
        <f>Table41113141516181928[[#This Row],[IVR/2020]]-Table41113141516181928[[#This Row],[IIIR/2020]]</f>
        <v>9.0339999999999918</v>
      </c>
      <c r="H19" s="60"/>
      <c r="I19" s="80"/>
      <c r="J19" s="79"/>
      <c r="K19" s="60"/>
      <c r="L19" s="60"/>
    </row>
    <row r="20" spans="1:12" x14ac:dyDescent="0.25">
      <c r="A20" s="46">
        <v>21</v>
      </c>
      <c r="B20" s="47" t="s">
        <v>34</v>
      </c>
      <c r="C20" s="50">
        <v>298.96154000000001</v>
      </c>
      <c r="D20" s="20">
        <v>280.48701</v>
      </c>
      <c r="E20" s="60"/>
      <c r="F20" s="60">
        <f>G20/Table41113141516181928[[#This Row],[IIIR/2020]]</f>
        <v>6.5865902310413643E-2</v>
      </c>
      <c r="G20" s="103">
        <f>Table41113141516181928[[#This Row],[IVR/2020]]-Table41113141516181928[[#This Row],[IIIR/2020]]</f>
        <v>18.474530000000016</v>
      </c>
      <c r="H20" s="60"/>
      <c r="I20" s="80"/>
      <c r="J20" s="79"/>
      <c r="K20" s="60"/>
      <c r="L20" s="60"/>
    </row>
    <row r="21" spans="1:12" x14ac:dyDescent="0.25">
      <c r="A21" s="46">
        <v>19</v>
      </c>
      <c r="B21" s="47" t="s">
        <v>13</v>
      </c>
      <c r="C21" s="49">
        <v>298.5779</v>
      </c>
      <c r="D21" s="20">
        <v>236.63355000000001</v>
      </c>
      <c r="E21" s="60"/>
      <c r="F21" s="60">
        <f>G21/Table41113141516181928[[#This Row],[IIIR/2020]]</f>
        <v>0.26177331997090009</v>
      </c>
      <c r="G21" s="103">
        <f>Table41113141516181928[[#This Row],[IVR/2020]]-Table41113141516181928[[#This Row],[IIIR/2020]]</f>
        <v>61.944349999999986</v>
      </c>
      <c r="H21" s="60"/>
      <c r="I21" s="80"/>
      <c r="J21" s="79"/>
      <c r="K21" s="60"/>
      <c r="L21" s="60"/>
    </row>
    <row r="22" spans="1:12" x14ac:dyDescent="0.25">
      <c r="A22" s="46">
        <v>20</v>
      </c>
      <c r="B22" s="47" t="s">
        <v>2</v>
      </c>
      <c r="C22" s="49">
        <v>281.42658</v>
      </c>
      <c r="D22" s="20">
        <v>548.4683</v>
      </c>
      <c r="E22" s="60"/>
      <c r="F22" s="60">
        <f>G22/Table41113141516181928[[#This Row],[IIIR/2020]]</f>
        <v>-0.48688633417829252</v>
      </c>
      <c r="G22" s="103">
        <f>Table41113141516181928[[#This Row],[IVR/2020]]-Table41113141516181928[[#This Row],[IIIR/2020]]</f>
        <v>-267.04172</v>
      </c>
      <c r="H22" s="60"/>
      <c r="I22" s="80"/>
      <c r="J22" s="79"/>
      <c r="K22" s="60"/>
      <c r="L22" s="60"/>
    </row>
    <row r="23" spans="1:12" x14ac:dyDescent="0.25">
      <c r="A23" s="46">
        <v>22</v>
      </c>
      <c r="B23" s="47" t="s">
        <v>21</v>
      </c>
      <c r="C23" s="49">
        <v>245.04291000000001</v>
      </c>
      <c r="D23" s="20">
        <v>231.83998</v>
      </c>
      <c r="E23" s="60"/>
      <c r="F23" s="60">
        <f>G23/Table41113141516181928[[#This Row],[IIIR/2020]]</f>
        <v>5.6948460744346202E-2</v>
      </c>
      <c r="G23" s="103">
        <f>Table41113141516181928[[#This Row],[IVR/2020]]-Table41113141516181928[[#This Row],[IIIR/2020]]</f>
        <v>13.202930000000009</v>
      </c>
      <c r="H23" s="60"/>
      <c r="I23" s="80"/>
      <c r="J23" s="79"/>
      <c r="K23" s="60"/>
      <c r="L23" s="60"/>
    </row>
    <row r="24" spans="1:12" x14ac:dyDescent="0.25">
      <c r="A24" s="46">
        <v>23</v>
      </c>
      <c r="B24" s="47" t="s">
        <v>9</v>
      </c>
      <c r="C24" s="48">
        <v>187.34125</v>
      </c>
      <c r="D24" s="91">
        <v>187.00507999999999</v>
      </c>
      <c r="E24" s="60"/>
      <c r="F24" s="60">
        <f>G24/Table41113141516181928[[#This Row],[IIIR/2020]]</f>
        <v>1.7976517001570753E-3</v>
      </c>
      <c r="G24" s="103">
        <f>Table41113141516181928[[#This Row],[IVR/2020]]-Table41113141516181928[[#This Row],[IIIR/2020]]</f>
        <v>0.33617000000000985</v>
      </c>
      <c r="H24" s="60"/>
      <c r="I24" s="80"/>
      <c r="J24" s="79"/>
      <c r="K24" s="60"/>
      <c r="L24" s="60"/>
    </row>
    <row r="25" spans="1:12" x14ac:dyDescent="0.25">
      <c r="A25" s="46">
        <v>24</v>
      </c>
      <c r="B25" s="47" t="s">
        <v>5</v>
      </c>
      <c r="C25" s="49">
        <v>159.70373000000001</v>
      </c>
      <c r="D25" s="20">
        <v>153.80273</v>
      </c>
      <c r="E25" s="60"/>
      <c r="F25" s="60">
        <f>G25/Table41113141516181928[[#This Row],[IIIR/2020]]</f>
        <v>3.8367329370551553E-2</v>
      </c>
      <c r="G25" s="103">
        <f>Table41113141516181928[[#This Row],[IVR/2020]]-Table41113141516181928[[#This Row],[IIIR/2020]]</f>
        <v>5.9010000000000105</v>
      </c>
      <c r="H25" s="60"/>
      <c r="I25" s="80"/>
      <c r="J25" s="79"/>
      <c r="K25" s="60"/>
      <c r="L25" s="60"/>
    </row>
    <row r="26" spans="1:12" x14ac:dyDescent="0.25">
      <c r="A26" s="46">
        <v>25</v>
      </c>
      <c r="B26" s="47" t="s">
        <v>7</v>
      </c>
      <c r="C26" s="49">
        <v>93.699489999999997</v>
      </c>
      <c r="D26" s="20">
        <v>86.239912329999996</v>
      </c>
      <c r="E26" s="60"/>
      <c r="F26" s="60">
        <f>G26/Table41113141516181928[[#This Row],[IIIR/2020]]</f>
        <v>8.6497973716110357E-2</v>
      </c>
      <c r="G26" s="103">
        <f>Table41113141516181928[[#This Row],[IVR/2020]]-Table41113141516181928[[#This Row],[IIIR/2020]]</f>
        <v>7.4595776700000016</v>
      </c>
      <c r="H26" s="60"/>
      <c r="I26" s="80"/>
      <c r="J26" s="79"/>
      <c r="K26" s="60"/>
      <c r="L26" s="60"/>
    </row>
    <row r="27" spans="1:12" x14ac:dyDescent="0.25">
      <c r="A27" s="46">
        <v>26</v>
      </c>
      <c r="B27" s="51" t="s">
        <v>14</v>
      </c>
      <c r="C27" s="68">
        <v>12.45538</v>
      </c>
      <c r="D27" s="20">
        <v>10.4259346</v>
      </c>
      <c r="E27" s="60"/>
      <c r="F27" s="60">
        <f>G27/Table41113141516181928[[#This Row],[IIIR/2020]]</f>
        <v>0.19465357091344121</v>
      </c>
      <c r="G27" s="103">
        <f>Table41113141516181928[[#This Row],[IVR/2020]]-Table41113141516181928[[#This Row],[IIIR/2020]]</f>
        <v>2.0294454000000002</v>
      </c>
      <c r="H27" s="60"/>
      <c r="I27" s="80"/>
      <c r="J27" s="79"/>
      <c r="K27" s="60"/>
      <c r="L27" s="60"/>
    </row>
    <row r="28" spans="1:12" x14ac:dyDescent="0.25">
      <c r="E28" s="60"/>
      <c r="F28" s="60"/>
      <c r="G28" s="60"/>
      <c r="H28" s="60"/>
      <c r="I28" s="79"/>
      <c r="J28" s="79"/>
      <c r="K28" s="60"/>
      <c r="L28" s="60"/>
    </row>
    <row r="29" spans="1:12" x14ac:dyDescent="0.25">
      <c r="C29" s="62"/>
      <c r="E29" s="60"/>
      <c r="F29" s="60"/>
      <c r="G29" s="60"/>
      <c r="H29" s="60"/>
      <c r="I29" s="79"/>
      <c r="J29" s="79"/>
      <c r="K29" s="60"/>
      <c r="L29" s="60"/>
    </row>
    <row r="30" spans="1:12" x14ac:dyDescent="0.25">
      <c r="H30" s="60"/>
    </row>
    <row r="31" spans="1:12" x14ac:dyDescent="0.25">
      <c r="C31" s="62"/>
    </row>
    <row r="32" spans="1:12" x14ac:dyDescent="0.25">
      <c r="C32" s="62"/>
    </row>
    <row r="34" spans="3:3" x14ac:dyDescent="0.25">
      <c r="C34" s="60"/>
    </row>
    <row r="35" spans="3:3" x14ac:dyDescent="0.25">
      <c r="C35" s="60"/>
    </row>
  </sheetData>
  <phoneticPr fontId="6" type="noConversion"/>
  <hyperlinks>
    <hyperlink ref="I1" location="Mündəricat!A1" display="Mündəricat" xr:uid="{00000000-0004-0000-0300-000000000000}"/>
  </hyperlink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F30"/>
  <sheetViews>
    <sheetView zoomScale="70" zoomScaleNormal="70" workbookViewId="0">
      <selection activeCell="D27" sqref="D27"/>
    </sheetView>
  </sheetViews>
  <sheetFormatPr defaultRowHeight="15" x14ac:dyDescent="0.25"/>
  <cols>
    <col min="2" max="2" width="40.5703125" customWidth="1"/>
    <col min="3" max="3" width="34.28515625" customWidth="1"/>
    <col min="4" max="4" width="32.5703125" customWidth="1"/>
    <col min="5" max="5" width="29.7109375" customWidth="1"/>
    <col min="6" max="6" width="29.5703125" customWidth="1"/>
  </cols>
  <sheetData>
    <row r="1" spans="1:6" s="9" customFormat="1" ht="30" x14ac:dyDescent="0.25">
      <c r="A1" s="39" t="s">
        <v>0</v>
      </c>
      <c r="B1" s="40" t="s">
        <v>23</v>
      </c>
      <c r="C1" s="40" t="s">
        <v>70</v>
      </c>
      <c r="D1" s="41" t="s">
        <v>71</v>
      </c>
      <c r="F1" s="63" t="s">
        <v>47</v>
      </c>
    </row>
    <row r="2" spans="1:6" x14ac:dyDescent="0.25">
      <c r="A2" s="46">
        <v>1</v>
      </c>
      <c r="B2" s="35" t="s">
        <v>22</v>
      </c>
      <c r="C2" s="106">
        <v>9.4684456253712149E-2</v>
      </c>
      <c r="D2" s="108">
        <v>775.23450000000048</v>
      </c>
    </row>
    <row r="3" spans="1:6" x14ac:dyDescent="0.25">
      <c r="A3" s="46">
        <v>2</v>
      </c>
      <c r="B3" s="35" t="s">
        <v>15</v>
      </c>
      <c r="C3" s="106">
        <v>0.13227826952063509</v>
      </c>
      <c r="D3" s="108">
        <v>644.05799999999999</v>
      </c>
    </row>
    <row r="4" spans="1:6" x14ac:dyDescent="0.25">
      <c r="A4" s="46">
        <v>3</v>
      </c>
      <c r="B4" s="35" t="s">
        <v>11</v>
      </c>
      <c r="C4" s="106">
        <v>3.7080153879513904E-2</v>
      </c>
      <c r="D4" s="111">
        <v>186.90499999999975</v>
      </c>
    </row>
    <row r="5" spans="1:6" x14ac:dyDescent="0.25">
      <c r="A5" s="46">
        <v>4</v>
      </c>
      <c r="B5" s="35" t="s">
        <v>18</v>
      </c>
      <c r="C5" s="106">
        <v>8.3681055028267948E-2</v>
      </c>
      <c r="D5" s="111">
        <v>62.996326148642993</v>
      </c>
    </row>
    <row r="6" spans="1:6" x14ac:dyDescent="0.25">
      <c r="A6" s="46">
        <v>5</v>
      </c>
      <c r="B6" s="35" t="s">
        <v>13</v>
      </c>
      <c r="C6" s="106">
        <v>0.26177331997090009</v>
      </c>
      <c r="D6" s="108">
        <v>61.944349999999986</v>
      </c>
    </row>
    <row r="7" spans="1:6" x14ac:dyDescent="0.25">
      <c r="A7" s="46">
        <v>6</v>
      </c>
      <c r="B7" s="35" t="s">
        <v>19</v>
      </c>
      <c r="C7" s="106">
        <v>2.5209836644222765E-2</v>
      </c>
      <c r="D7" s="108">
        <v>57.862330000000384</v>
      </c>
    </row>
    <row r="8" spans="1:6" x14ac:dyDescent="0.25">
      <c r="A8" s="46">
        <v>7</v>
      </c>
      <c r="B8" s="35" t="s">
        <v>12</v>
      </c>
      <c r="C8" s="106">
        <v>7.7769901047027107E-2</v>
      </c>
      <c r="D8" s="111">
        <v>42.638709999999946</v>
      </c>
    </row>
    <row r="9" spans="1:6" x14ac:dyDescent="0.25">
      <c r="A9" s="46">
        <v>21</v>
      </c>
      <c r="B9" s="35" t="s">
        <v>34</v>
      </c>
      <c r="C9" s="106">
        <v>6.5865902310413643E-2</v>
      </c>
      <c r="D9" s="108">
        <v>18.474530000000016</v>
      </c>
    </row>
    <row r="10" spans="1:6" x14ac:dyDescent="0.25">
      <c r="A10" s="46">
        <v>8</v>
      </c>
      <c r="B10" s="35" t="s">
        <v>33</v>
      </c>
      <c r="C10" s="106">
        <v>3.8982695393377578E-2</v>
      </c>
      <c r="D10" s="110">
        <v>15.366829999999993</v>
      </c>
    </row>
    <row r="11" spans="1:6" x14ac:dyDescent="0.25">
      <c r="A11" s="46">
        <v>9</v>
      </c>
      <c r="B11" s="35" t="s">
        <v>21</v>
      </c>
      <c r="C11" s="106">
        <v>5.6948460744346202E-2</v>
      </c>
      <c r="D11" s="108">
        <v>13.202930000000009</v>
      </c>
    </row>
    <row r="12" spans="1:6" x14ac:dyDescent="0.25">
      <c r="A12" s="46">
        <v>10</v>
      </c>
      <c r="B12" s="35" t="s">
        <v>10</v>
      </c>
      <c r="C12" s="106">
        <v>2.9676690296766877E-2</v>
      </c>
      <c r="D12" s="111">
        <v>9.0339999999999918</v>
      </c>
    </row>
    <row r="13" spans="1:6" x14ac:dyDescent="0.25">
      <c r="A13" s="46">
        <v>11</v>
      </c>
      <c r="B13" s="35" t="s">
        <v>3</v>
      </c>
      <c r="C13" s="106">
        <v>2.3265154968094726E-2</v>
      </c>
      <c r="D13" s="108">
        <v>8.1669999999999732</v>
      </c>
    </row>
    <row r="14" spans="1:6" x14ac:dyDescent="0.25">
      <c r="A14" s="46">
        <v>12</v>
      </c>
      <c r="B14" s="35" t="s">
        <v>7</v>
      </c>
      <c r="C14" s="106">
        <v>8.6497973716110357E-2</v>
      </c>
      <c r="D14" s="108">
        <v>7.4595776700000016</v>
      </c>
    </row>
    <row r="15" spans="1:6" x14ac:dyDescent="0.25">
      <c r="A15" s="46">
        <v>13</v>
      </c>
      <c r="B15" s="35" t="s">
        <v>5</v>
      </c>
      <c r="C15" s="106">
        <v>3.8367329370551553E-2</v>
      </c>
      <c r="D15" s="108">
        <v>5.9010000000000105</v>
      </c>
    </row>
    <row r="16" spans="1:6" x14ac:dyDescent="0.25">
      <c r="A16" s="46">
        <v>14</v>
      </c>
      <c r="B16" s="35" t="s">
        <v>14</v>
      </c>
      <c r="C16" s="106">
        <v>0.19465357091344121</v>
      </c>
      <c r="D16" s="109">
        <v>2.0294454000000002</v>
      </c>
    </row>
    <row r="17" spans="1:4" x14ac:dyDescent="0.25">
      <c r="A17" s="46">
        <v>15</v>
      </c>
      <c r="B17" s="35" t="s">
        <v>9</v>
      </c>
      <c r="C17" s="106">
        <v>1.7976517001570753E-3</v>
      </c>
      <c r="D17" s="107">
        <v>0.33617000000000985</v>
      </c>
    </row>
    <row r="18" spans="1:4" x14ac:dyDescent="0.25">
      <c r="A18" s="46">
        <v>16</v>
      </c>
      <c r="B18" s="35" t="s">
        <v>6</v>
      </c>
      <c r="C18" s="106">
        <v>8.5152065288869887E-4</v>
      </c>
      <c r="D18" s="109">
        <v>0.30299999999999727</v>
      </c>
    </row>
    <row r="19" spans="1:4" x14ac:dyDescent="0.25">
      <c r="A19" s="46">
        <v>17</v>
      </c>
      <c r="B19" s="35" t="s">
        <v>17</v>
      </c>
      <c r="C19" s="106">
        <v>4.2427736861006969E-4</v>
      </c>
      <c r="D19" s="107">
        <v>0.23400000000003729</v>
      </c>
    </row>
    <row r="20" spans="1:4" x14ac:dyDescent="0.25">
      <c r="A20" s="46">
        <v>18</v>
      </c>
      <c r="B20" s="35" t="s">
        <v>20</v>
      </c>
      <c r="C20" s="106">
        <v>-7.7396027820889821E-3</v>
      </c>
      <c r="D20" s="111">
        <v>-2.7163299999999708</v>
      </c>
    </row>
    <row r="21" spans="1:4" x14ac:dyDescent="0.25">
      <c r="A21" s="46">
        <v>19</v>
      </c>
      <c r="B21" s="35" t="s">
        <v>37</v>
      </c>
      <c r="C21" s="106">
        <v>-2.5424335637629757E-2</v>
      </c>
      <c r="D21" s="110">
        <v>-17.043000000000006</v>
      </c>
    </row>
    <row r="22" spans="1:4" x14ac:dyDescent="0.25">
      <c r="A22" s="46">
        <v>20</v>
      </c>
      <c r="B22" s="35" t="s">
        <v>4</v>
      </c>
      <c r="C22" s="106">
        <v>-2.5288375271212318E-2</v>
      </c>
      <c r="D22" s="108">
        <v>-23.648500000000013</v>
      </c>
    </row>
    <row r="23" spans="1:4" x14ac:dyDescent="0.25">
      <c r="A23" s="46">
        <v>22</v>
      </c>
      <c r="B23" s="35" t="s">
        <v>16</v>
      </c>
      <c r="C23" s="106">
        <v>-3.6072234142350793E-2</v>
      </c>
      <c r="D23" s="110">
        <v>-31.094650000000001</v>
      </c>
    </row>
    <row r="24" spans="1:4" x14ac:dyDescent="0.25">
      <c r="A24" s="46">
        <v>23</v>
      </c>
      <c r="B24" s="35" t="s">
        <v>8</v>
      </c>
      <c r="C24" s="106">
        <v>-3.3644071668635207E-2</v>
      </c>
      <c r="D24" s="107">
        <v>-36.0004899999999</v>
      </c>
    </row>
    <row r="25" spans="1:4" x14ac:dyDescent="0.25">
      <c r="A25" s="46">
        <v>24</v>
      </c>
      <c r="B25" s="35" t="s">
        <v>1</v>
      </c>
      <c r="C25" s="106">
        <v>-5.1264826515907302E-2</v>
      </c>
      <c r="D25" s="107">
        <v>-46.245999999999981</v>
      </c>
    </row>
    <row r="26" spans="1:4" x14ac:dyDescent="0.25">
      <c r="A26" s="46">
        <v>25</v>
      </c>
      <c r="B26" s="35" t="s">
        <v>40</v>
      </c>
      <c r="C26" s="106">
        <v>-0.13858918846029347</v>
      </c>
      <c r="D26" s="108">
        <v>-61.285409999999956</v>
      </c>
    </row>
    <row r="27" spans="1:4" x14ac:dyDescent="0.25">
      <c r="A27" s="46">
        <v>26</v>
      </c>
      <c r="B27" s="36" t="s">
        <v>2</v>
      </c>
      <c r="C27" s="106">
        <v>-0.48688633417829252</v>
      </c>
      <c r="D27" s="112">
        <v>-267.04172</v>
      </c>
    </row>
    <row r="30" spans="1:4" x14ac:dyDescent="0.25">
      <c r="B30" s="4"/>
    </row>
  </sheetData>
  <conditionalFormatting sqref="E16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{3627768F-0BD0-4651-B5AC-760A2C9F0B26}</x14:id>
        </ext>
      </extLst>
    </cfRule>
  </conditionalFormatting>
  <conditionalFormatting sqref="C2:C27 D27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{845F8568-5FED-407E-9076-2A121B2041D9}</x14:id>
        </ext>
      </extLst>
    </cfRule>
  </conditionalFormatting>
  <conditionalFormatting sqref="C2:C2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{431D794D-15C0-408C-9139-56B356A5383B}</x14:id>
        </ext>
      </extLst>
    </cfRule>
  </conditionalFormatting>
  <conditionalFormatting sqref="D2:D2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{BBBC22F6-7080-4D66-B0D3-210D82481A38}</x14:id>
        </ext>
      </extLst>
    </cfRule>
  </conditionalFormatting>
  <conditionalFormatting sqref="C18:D26 C2:D16">
    <cfRule type="dataBar" priority="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{A664CC5A-3BFD-4F81-857B-FA8DAE79B8BD}</x14:id>
        </ext>
      </extLst>
    </cfRule>
  </conditionalFormatting>
  <conditionalFormatting sqref="C18:C26 C2:C16">
    <cfRule type="dataBar" priority="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{32887B2B-94F3-407F-908E-607FCC34458D}</x14:id>
        </ext>
      </extLst>
    </cfRule>
  </conditionalFormatting>
  <conditionalFormatting sqref="C2:C26">
    <cfRule type="dataBar" priority="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{40E62FEC-815A-4DEA-9095-5A2CC0B68AA2}</x14:id>
        </ext>
      </extLst>
    </cfRule>
  </conditionalFormatting>
  <conditionalFormatting sqref="D2:D26">
    <cfRule type="dataBar" priority="1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{7C8432DC-6BE7-4E0F-A268-B18F2AB0CFE4}</x14:id>
        </ext>
      </extLst>
    </cfRule>
  </conditionalFormatting>
  <hyperlinks>
    <hyperlink ref="F1" location="Mündəricat!A1" display="Mündəricat" xr:uid="{00000000-0004-0000-0400-000000000000}"/>
  </hyperlinks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27768F-0BD0-4651-B5AC-760A2C9F0B2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E16</xm:sqref>
        </x14:conditionalFormatting>
        <x14:conditionalFormatting xmlns:xm="http://schemas.microsoft.com/office/excel/2006/main">
          <x14:cfRule type="dataBar" id="{845F8568-5FED-407E-9076-2A121B2041D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C2:C27 D27</xm:sqref>
        </x14:conditionalFormatting>
        <x14:conditionalFormatting xmlns:xm="http://schemas.microsoft.com/office/excel/2006/main">
          <x14:cfRule type="dataBar" id="{431D794D-15C0-408C-9139-56B356A5383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C2:C27</xm:sqref>
        </x14:conditionalFormatting>
        <x14:conditionalFormatting xmlns:xm="http://schemas.microsoft.com/office/excel/2006/main">
          <x14:cfRule type="dataBar" id="{BBBC22F6-7080-4D66-B0D3-210D82481A3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D2:D27</xm:sqref>
        </x14:conditionalFormatting>
        <x14:conditionalFormatting xmlns:xm="http://schemas.microsoft.com/office/excel/2006/main">
          <x14:cfRule type="dataBar" id="{A664CC5A-3BFD-4F81-857B-FA8DAE79B8B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C18:D26 C2:D16</xm:sqref>
        </x14:conditionalFormatting>
        <x14:conditionalFormatting xmlns:xm="http://schemas.microsoft.com/office/excel/2006/main">
          <x14:cfRule type="dataBar" id="{32887B2B-94F3-407F-908E-607FCC34458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C18:C26 C2:C16</xm:sqref>
        </x14:conditionalFormatting>
        <x14:conditionalFormatting xmlns:xm="http://schemas.microsoft.com/office/excel/2006/main">
          <x14:cfRule type="dataBar" id="{40E62FEC-815A-4DEA-9095-5A2CC0B68A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C2:C26</xm:sqref>
        </x14:conditionalFormatting>
        <x14:conditionalFormatting xmlns:xm="http://schemas.microsoft.com/office/excel/2006/main">
          <x14:cfRule type="dataBar" id="{7C8432DC-6BE7-4E0F-A268-B18F2AB0CFE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D2:D26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K32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J1" sqref="J1:K1048576"/>
    </sheetView>
  </sheetViews>
  <sheetFormatPr defaultRowHeight="15" x14ac:dyDescent="0.25"/>
  <cols>
    <col min="1" max="1" width="9.140625" style="1"/>
    <col min="2" max="2" width="41.7109375" style="1" customWidth="1"/>
    <col min="3" max="4" width="15.85546875" style="1" customWidth="1"/>
    <col min="5" max="5" width="23.28515625" style="1" customWidth="1"/>
    <col min="6" max="6" width="19" style="1" customWidth="1"/>
    <col min="7" max="7" width="2.42578125" style="1" customWidth="1"/>
    <col min="8" max="8" width="6.7109375" style="1" customWidth="1"/>
    <col min="9" max="9" width="9.140625" customWidth="1"/>
    <col min="10" max="10" width="6.7109375" style="1" hidden="1" customWidth="1"/>
    <col min="11" max="11" width="8.7109375" style="83" hidden="1" customWidth="1"/>
    <col min="12" max="12" width="9.140625" style="1" customWidth="1"/>
    <col min="13" max="16384" width="9.140625" style="1"/>
  </cols>
  <sheetData>
    <row r="1" spans="1:11" s="9" customFormat="1" x14ac:dyDescent="0.25">
      <c r="A1" s="37" t="s">
        <v>0</v>
      </c>
      <c r="B1" s="38" t="s">
        <v>23</v>
      </c>
      <c r="C1" s="44" t="s">
        <v>69</v>
      </c>
      <c r="D1" s="45" t="s">
        <v>65</v>
      </c>
      <c r="F1" s="63" t="s">
        <v>47</v>
      </c>
      <c r="K1" s="84"/>
    </row>
    <row r="2" spans="1:11" x14ac:dyDescent="0.25">
      <c r="A2" s="46">
        <v>1</v>
      </c>
      <c r="B2" s="8" t="s">
        <v>22</v>
      </c>
      <c r="C2" s="13">
        <v>2609.0995499999999</v>
      </c>
      <c r="D2" s="98">
        <v>2474.3001800000002</v>
      </c>
      <c r="H2" s="5"/>
      <c r="J2" s="3">
        <f>K2/Table41113141516181927[[#This Row],[IIIR/2020]]</f>
        <v>5.4479796384284997E-2</v>
      </c>
      <c r="K2" s="113">
        <f>Table41113141516181927[[#This Row],[IVR/2020]]-Table41113141516181927[[#This Row],[IIIR/2020]]</f>
        <v>134.79936999999973</v>
      </c>
    </row>
    <row r="3" spans="1:11" x14ac:dyDescent="0.25">
      <c r="A3" s="46">
        <v>2</v>
      </c>
      <c r="B3" s="8" t="s">
        <v>11</v>
      </c>
      <c r="C3" s="13">
        <v>2175.951</v>
      </c>
      <c r="D3" s="20">
        <v>2210.3290000000002</v>
      </c>
      <c r="E3" s="3"/>
      <c r="H3" s="5"/>
      <c r="J3" s="3">
        <f>K3/Table41113141516181927[[#This Row],[IIIR/2020]]</f>
        <v>-1.5553340701768901E-2</v>
      </c>
      <c r="K3" s="113">
        <f>Table41113141516181927[[#This Row],[IVR/2020]]-Table41113141516181927[[#This Row],[IIIR/2020]]</f>
        <v>-34.378000000000156</v>
      </c>
    </row>
    <row r="4" spans="1:11" x14ac:dyDescent="0.25">
      <c r="A4" s="46">
        <v>3</v>
      </c>
      <c r="B4" s="8" t="s">
        <v>15</v>
      </c>
      <c r="C4" s="13">
        <v>2095.0340000000001</v>
      </c>
      <c r="D4" s="20">
        <v>2045.2639999999999</v>
      </c>
      <c r="H4" s="5"/>
      <c r="J4" s="3">
        <f>K4/Table41113141516181927[[#This Row],[IIIR/2020]]</f>
        <v>2.4334266872149617E-2</v>
      </c>
      <c r="K4" s="113">
        <f>Table41113141516181927[[#This Row],[IVR/2020]]-Table41113141516181927[[#This Row],[IIIR/2020]]</f>
        <v>49.770000000000209</v>
      </c>
    </row>
    <row r="5" spans="1:11" x14ac:dyDescent="0.25">
      <c r="A5" s="46">
        <v>4</v>
      </c>
      <c r="B5" s="8" t="s">
        <v>19</v>
      </c>
      <c r="C5" s="13">
        <v>1475.1227200000001</v>
      </c>
      <c r="D5" s="20">
        <v>1537.5998300000001</v>
      </c>
      <c r="H5" s="5"/>
      <c r="J5" s="3">
        <f>K5/Table41113141516181927[[#This Row],[IIIR/2020]]</f>
        <v>-4.0632880402958961E-2</v>
      </c>
      <c r="K5" s="113">
        <f>Table41113141516181927[[#This Row],[IVR/2020]]-Table41113141516181927[[#This Row],[IIIR/2020]]</f>
        <v>-62.477110000000039</v>
      </c>
    </row>
    <row r="6" spans="1:11" x14ac:dyDescent="0.25">
      <c r="A6" s="46">
        <v>5</v>
      </c>
      <c r="B6" s="8" t="s">
        <v>37</v>
      </c>
      <c r="C6" s="13">
        <v>570.10299999999995</v>
      </c>
      <c r="D6" s="20">
        <v>573.41499999999996</v>
      </c>
      <c r="H6" s="5"/>
      <c r="J6" s="3">
        <f>K6/Table41113141516181927[[#This Row],[IIIR/2020]]</f>
        <v>-5.7759214530488595E-3</v>
      </c>
      <c r="K6" s="113">
        <f>Table41113141516181927[[#This Row],[IVR/2020]]-Table41113141516181927[[#This Row],[IIIR/2020]]</f>
        <v>-3.3120000000000118</v>
      </c>
    </row>
    <row r="7" spans="1:11" x14ac:dyDescent="0.25">
      <c r="A7" s="46">
        <v>6</v>
      </c>
      <c r="B7" s="8" t="s">
        <v>18</v>
      </c>
      <c r="C7" s="33">
        <v>567.31299999999999</v>
      </c>
      <c r="D7" s="20">
        <v>556.67108989999895</v>
      </c>
      <c r="H7" s="5"/>
      <c r="J7" s="3">
        <f>K7/Table41113141516181927[[#This Row],[IIIR/2020]]</f>
        <v>1.9117051869736522E-2</v>
      </c>
      <c r="K7" s="113">
        <f>Table41113141516181927[[#This Row],[IVR/2020]]-Table41113141516181927[[#This Row],[IIIR/2020]]</f>
        <v>10.641910100001041</v>
      </c>
    </row>
    <row r="8" spans="1:11" x14ac:dyDescent="0.25">
      <c r="A8" s="46">
        <v>7</v>
      </c>
      <c r="B8" s="8" t="s">
        <v>1</v>
      </c>
      <c r="C8" s="67">
        <v>502.58199999999999</v>
      </c>
      <c r="D8" s="20">
        <v>533.70000000000005</v>
      </c>
      <c r="H8" s="5"/>
      <c r="J8" s="3">
        <f>K8/Table41113141516181927[[#This Row],[IIIR/2020]]</f>
        <v>-5.8306164511898163E-2</v>
      </c>
      <c r="K8" s="113">
        <f>Table41113141516181927[[#This Row],[IVR/2020]]-Table41113141516181927[[#This Row],[IIIR/2020]]</f>
        <v>-31.118000000000052</v>
      </c>
    </row>
    <row r="9" spans="1:11" x14ac:dyDescent="0.25">
      <c r="A9" s="46">
        <v>8</v>
      </c>
      <c r="B9" s="8" t="s">
        <v>8</v>
      </c>
      <c r="C9" s="13">
        <v>446.86752000000001</v>
      </c>
      <c r="D9" s="20">
        <v>457.99234999999999</v>
      </c>
      <c r="H9" s="5"/>
      <c r="J9" s="3">
        <f>K9/Table41113141516181927[[#This Row],[IIIR/2020]]</f>
        <v>-2.4290427558451521E-2</v>
      </c>
      <c r="K9" s="113">
        <f>Table41113141516181927[[#This Row],[IVR/2020]]-Table41113141516181927[[#This Row],[IIIR/2020]]</f>
        <v>-11.124829999999974</v>
      </c>
    </row>
    <row r="10" spans="1:11" x14ac:dyDescent="0.25">
      <c r="A10" s="46">
        <v>9</v>
      </c>
      <c r="B10" s="8" t="s">
        <v>16</v>
      </c>
      <c r="C10" s="13">
        <v>423.33199999999999</v>
      </c>
      <c r="D10" s="20">
        <v>394.83312000000001</v>
      </c>
      <c r="H10" s="5"/>
      <c r="J10" s="3">
        <f>K10/Table41113141516181927[[#This Row],[IIIR/2020]]</f>
        <v>7.2179557783804929E-2</v>
      </c>
      <c r="K10" s="113">
        <f>Table41113141516181927[[#This Row],[IVR/2020]]-Table41113141516181927[[#This Row],[IIIR/2020]]</f>
        <v>28.498879999999986</v>
      </c>
    </row>
    <row r="11" spans="1:11" x14ac:dyDescent="0.25">
      <c r="A11" s="46">
        <v>10</v>
      </c>
      <c r="B11" s="8" t="s">
        <v>17</v>
      </c>
      <c r="C11" s="13">
        <v>351.23899999999998</v>
      </c>
      <c r="D11" s="20">
        <v>342.81099999999998</v>
      </c>
      <c r="H11" s="5"/>
      <c r="J11" s="3">
        <f>K11/Table41113141516181927[[#This Row],[IIIR/2020]]</f>
        <v>2.4584975394605184E-2</v>
      </c>
      <c r="K11" s="113">
        <f>Table41113141516181927[[#This Row],[IVR/2020]]-Table41113141516181927[[#This Row],[IIIR/2020]]</f>
        <v>8.4279999999999973</v>
      </c>
    </row>
    <row r="12" spans="1:11" x14ac:dyDescent="0.25">
      <c r="A12" s="46">
        <v>11</v>
      </c>
      <c r="B12" s="8" t="s">
        <v>33</v>
      </c>
      <c r="C12" s="13">
        <v>337.94634000000002</v>
      </c>
      <c r="D12" s="20">
        <v>366.49628304999999</v>
      </c>
      <c r="H12" s="5"/>
      <c r="J12" s="3">
        <f>K12/Table41113141516181927[[#This Row],[IIIR/2020]]</f>
        <v>-7.7899679670434707E-2</v>
      </c>
      <c r="K12" s="113">
        <f>Table41113141516181927[[#This Row],[IVR/2020]]-Table41113141516181927[[#This Row],[IIIR/2020]]</f>
        <v>-28.549943049999968</v>
      </c>
    </row>
    <row r="13" spans="1:11" x14ac:dyDescent="0.25">
      <c r="A13" s="46">
        <v>12</v>
      </c>
      <c r="B13" s="8" t="s">
        <v>12</v>
      </c>
      <c r="C13" s="13">
        <v>335.94605000000001</v>
      </c>
      <c r="D13" s="20">
        <v>334.33458999999999</v>
      </c>
      <c r="H13" s="5"/>
      <c r="J13" s="3">
        <f>K13/Table41113141516181927[[#This Row],[IIIR/2020]]</f>
        <v>4.8199021226012608E-3</v>
      </c>
      <c r="K13" s="113">
        <f>Table41113141516181927[[#This Row],[IVR/2020]]-Table41113141516181927[[#This Row],[IIIR/2020]]</f>
        <v>1.6114600000000223</v>
      </c>
    </row>
    <row r="14" spans="1:11" x14ac:dyDescent="0.25">
      <c r="A14" s="46">
        <v>13</v>
      </c>
      <c r="B14" s="8" t="s">
        <v>4</v>
      </c>
      <c r="C14" s="13">
        <v>316.99126999999999</v>
      </c>
      <c r="D14" s="91">
        <v>345.17728</v>
      </c>
      <c r="H14" s="5"/>
      <c r="J14" s="3">
        <f>K14/Table41113141516181927[[#This Row],[IIIR/2020]]</f>
        <v>-8.1656620041736266E-2</v>
      </c>
      <c r="K14" s="113">
        <f>Table41113141516181927[[#This Row],[IVR/2020]]-Table41113141516181927[[#This Row],[IIIR/2020]]</f>
        <v>-28.18601000000001</v>
      </c>
    </row>
    <row r="15" spans="1:11" x14ac:dyDescent="0.25">
      <c r="A15" s="46">
        <v>14</v>
      </c>
      <c r="B15" s="8" t="s">
        <v>40</v>
      </c>
      <c r="C15" s="13">
        <v>308.33837999999997</v>
      </c>
      <c r="D15" s="20">
        <v>319.56939999999997</v>
      </c>
      <c r="H15" s="5"/>
      <c r="J15" s="3">
        <f>K15/Table41113141516181927[[#This Row],[IIIR/2020]]</f>
        <v>-3.5144228452411282E-2</v>
      </c>
      <c r="K15" s="113">
        <f>Table41113141516181927[[#This Row],[IVR/2020]]-Table41113141516181927[[#This Row],[IIIR/2020]]</f>
        <v>-11.231020000000001</v>
      </c>
    </row>
    <row r="16" spans="1:11" x14ac:dyDescent="0.25">
      <c r="A16" s="46">
        <v>15</v>
      </c>
      <c r="B16" s="8" t="s">
        <v>10</v>
      </c>
      <c r="C16" s="13">
        <v>209.74299999999999</v>
      </c>
      <c r="D16" s="20">
        <v>221.12299999999999</v>
      </c>
      <c r="H16" s="5"/>
      <c r="J16" s="3">
        <f>K16/Table41113141516181927[[#This Row],[IIIR/2020]]</f>
        <v>-5.1464569492997089E-2</v>
      </c>
      <c r="K16" s="113">
        <f>Table41113141516181927[[#This Row],[IVR/2020]]-Table41113141516181927[[#This Row],[IIIR/2020]]</f>
        <v>-11.379999999999995</v>
      </c>
    </row>
    <row r="17" spans="1:11" x14ac:dyDescent="0.25">
      <c r="A17" s="46">
        <v>16</v>
      </c>
      <c r="B17" s="8" t="s">
        <v>6</v>
      </c>
      <c r="C17" s="33">
        <v>206.096</v>
      </c>
      <c r="D17" s="20">
        <v>214.17599999999999</v>
      </c>
      <c r="H17" s="5"/>
      <c r="J17" s="3">
        <f>K17/Table41113141516181927[[#This Row],[IIIR/2020]]</f>
        <v>-3.7725982369639852E-2</v>
      </c>
      <c r="K17" s="113">
        <f>Table41113141516181927[[#This Row],[IVR/2020]]-Table41113141516181927[[#This Row],[IIIR/2020]]</f>
        <v>-8.0799999999999841</v>
      </c>
    </row>
    <row r="18" spans="1:11" x14ac:dyDescent="0.25">
      <c r="A18" s="46">
        <v>17</v>
      </c>
      <c r="B18" s="8" t="s">
        <v>21</v>
      </c>
      <c r="C18" s="13">
        <v>190.86519999999999</v>
      </c>
      <c r="D18" s="20">
        <v>179.54862</v>
      </c>
      <c r="H18" s="5"/>
      <c r="J18" s="3">
        <f>K18/Table41113141516181927[[#This Row],[IIIR/2020]]</f>
        <v>6.3027941958005512E-2</v>
      </c>
      <c r="K18" s="113">
        <f>Table41113141516181927[[#This Row],[IVR/2020]]-Table41113141516181927[[#This Row],[IIIR/2020]]</f>
        <v>11.316579999999988</v>
      </c>
    </row>
    <row r="19" spans="1:11" x14ac:dyDescent="0.25">
      <c r="A19" s="46">
        <v>18</v>
      </c>
      <c r="B19" s="8" t="s">
        <v>3</v>
      </c>
      <c r="C19" s="13">
        <v>167.35900000000001</v>
      </c>
      <c r="D19" s="20">
        <v>167.71799999999999</v>
      </c>
      <c r="H19" s="5"/>
      <c r="J19" s="3">
        <f>K19/Table41113141516181927[[#This Row],[IIIR/2020]]</f>
        <v>-2.1404977402543581E-3</v>
      </c>
      <c r="K19" s="113">
        <f>Table41113141516181927[[#This Row],[IVR/2020]]-Table41113141516181927[[#This Row],[IIIR/2020]]</f>
        <v>-0.35899999999998045</v>
      </c>
    </row>
    <row r="20" spans="1:11" x14ac:dyDescent="0.25">
      <c r="A20" s="46">
        <v>19</v>
      </c>
      <c r="B20" s="8" t="s">
        <v>34</v>
      </c>
      <c r="C20" s="13">
        <v>158.309</v>
      </c>
      <c r="D20" s="20">
        <v>149.20157</v>
      </c>
      <c r="H20" s="5"/>
      <c r="J20" s="3">
        <f>K20/Table41113141516181927[[#This Row],[IIIR/2020]]</f>
        <v>6.1041113709460255E-2</v>
      </c>
      <c r="K20" s="113">
        <f>Table41113141516181927[[#This Row],[IVR/2020]]-Table41113141516181927[[#This Row],[IIIR/2020]]</f>
        <v>9.1074299999999937</v>
      </c>
    </row>
    <row r="21" spans="1:11" x14ac:dyDescent="0.25">
      <c r="A21" s="46">
        <v>20</v>
      </c>
      <c r="B21" s="8" t="s">
        <v>20</v>
      </c>
      <c r="C21" s="13">
        <v>149.35223999999999</v>
      </c>
      <c r="D21" s="20">
        <v>149.56594999999999</v>
      </c>
      <c r="H21" s="5"/>
      <c r="J21" s="3">
        <f>K21/Table41113141516181927[[#This Row],[IIIR/2020]]</f>
        <v>-1.4288680010389521E-3</v>
      </c>
      <c r="K21" s="113">
        <f>Table41113141516181927[[#This Row],[IVR/2020]]-Table41113141516181927[[#This Row],[IIIR/2020]]</f>
        <v>-0.21370999999999185</v>
      </c>
    </row>
    <row r="22" spans="1:11" x14ac:dyDescent="0.25">
      <c r="A22" s="46">
        <v>21</v>
      </c>
      <c r="B22" s="8" t="s">
        <v>2</v>
      </c>
      <c r="C22" s="13">
        <v>137.99614</v>
      </c>
      <c r="D22" s="20">
        <v>434.40730000000002</v>
      </c>
      <c r="H22" s="5"/>
      <c r="J22" s="3">
        <f>K22/Table41113141516181927[[#This Row],[IIIR/2020]]</f>
        <v>-0.68233466610713034</v>
      </c>
      <c r="K22" s="113">
        <f>Table41113141516181927[[#This Row],[IVR/2020]]-Table41113141516181927[[#This Row],[IIIR/2020]]</f>
        <v>-296.41116</v>
      </c>
    </row>
    <row r="23" spans="1:11" x14ac:dyDescent="0.25">
      <c r="A23" s="46">
        <v>22</v>
      </c>
      <c r="B23" s="8" t="s">
        <v>9</v>
      </c>
      <c r="C23" s="67">
        <v>125.86984</v>
      </c>
      <c r="D23" s="91">
        <v>243.78183000000001</v>
      </c>
      <c r="H23" s="5"/>
      <c r="J23" s="3">
        <f>K23/Table41113141516181927[[#This Row],[IIIR/2020]]</f>
        <v>-0.48367833648635755</v>
      </c>
      <c r="K23" s="113">
        <f>Table41113141516181927[[#This Row],[IVR/2020]]-Table41113141516181927[[#This Row],[IIIR/2020]]</f>
        <v>-117.91199000000002</v>
      </c>
    </row>
    <row r="24" spans="1:11" x14ac:dyDescent="0.25">
      <c r="A24" s="46">
        <v>23</v>
      </c>
      <c r="B24" s="8" t="s">
        <v>13</v>
      </c>
      <c r="C24" s="13">
        <v>117.08839999999999</v>
      </c>
      <c r="D24" s="20">
        <v>118.05955</v>
      </c>
      <c r="H24" s="5"/>
      <c r="J24" s="3">
        <f>K24/Table41113141516181927[[#This Row],[IIIR/2020]]</f>
        <v>-8.2259334378286947E-3</v>
      </c>
      <c r="K24" s="113">
        <f>Table41113141516181927[[#This Row],[IVR/2020]]-Table41113141516181927[[#This Row],[IIIR/2020]]</f>
        <v>-0.97115000000000862</v>
      </c>
    </row>
    <row r="25" spans="1:11" x14ac:dyDescent="0.25">
      <c r="A25" s="46">
        <v>24</v>
      </c>
      <c r="B25" s="8" t="s">
        <v>5</v>
      </c>
      <c r="C25" s="13">
        <v>112.61633</v>
      </c>
      <c r="D25" s="20">
        <v>109.58122</v>
      </c>
      <c r="H25" s="5"/>
      <c r="J25" s="3">
        <f>K25/Table41113141516181927[[#This Row],[IIIR/2020]]</f>
        <v>2.7697355441014464E-2</v>
      </c>
      <c r="K25" s="113">
        <f>Table41113141516181927[[#This Row],[IVR/2020]]-Table41113141516181927[[#This Row],[IIIR/2020]]</f>
        <v>3.0351100000000031</v>
      </c>
    </row>
    <row r="26" spans="1:11" x14ac:dyDescent="0.25">
      <c r="A26" s="46">
        <v>25</v>
      </c>
      <c r="B26" s="8" t="s">
        <v>7</v>
      </c>
      <c r="C26" s="13">
        <v>5.22182908</v>
      </c>
      <c r="D26" s="20">
        <v>5.3707058200000004</v>
      </c>
      <c r="H26" s="5"/>
      <c r="J26" s="3">
        <f>K26/Table41113141516181927[[#This Row],[IIIR/2020]]</f>
        <v>-2.7720144239812484E-2</v>
      </c>
      <c r="K26" s="113">
        <f>Table41113141516181927[[#This Row],[IVR/2020]]-Table41113141516181927[[#This Row],[IIIR/2020]]</f>
        <v>-0.1488767400000004</v>
      </c>
    </row>
    <row r="27" spans="1:11" x14ac:dyDescent="0.25">
      <c r="A27" s="46">
        <v>26</v>
      </c>
      <c r="B27" s="34" t="s">
        <v>14</v>
      </c>
      <c r="C27" s="13">
        <v>0.87978999999999996</v>
      </c>
      <c r="D27" s="20">
        <v>0.92287304000000003</v>
      </c>
      <c r="H27" s="5"/>
      <c r="J27" s="3">
        <f>K27/Table41113141516181927[[#This Row],[IIIR/2020]]</f>
        <v>-4.6683604496670604E-2</v>
      </c>
      <c r="K27" s="113">
        <f>Table41113141516181927[[#This Row],[IVR/2020]]-Table41113141516181927[[#This Row],[IIIR/2020]]</f>
        <v>-4.3083040000000072E-2</v>
      </c>
    </row>
    <row r="28" spans="1:11" x14ac:dyDescent="0.25">
      <c r="H28" s="5"/>
    </row>
    <row r="29" spans="1:11" x14ac:dyDescent="0.25">
      <c r="H29" s="5"/>
    </row>
    <row r="30" spans="1:11" x14ac:dyDescent="0.25">
      <c r="B30" s="4"/>
      <c r="H30" s="5"/>
    </row>
    <row r="31" spans="1:11" x14ac:dyDescent="0.25">
      <c r="B31" s="4"/>
      <c r="H31" s="5"/>
    </row>
    <row r="32" spans="1:11" x14ac:dyDescent="0.25">
      <c r="H32" s="5"/>
    </row>
  </sheetData>
  <hyperlinks>
    <hyperlink ref="F1" location="Mündəricat!A1" display="Mündəricat" xr:uid="{00000000-0004-0000-05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F30"/>
  <sheetViews>
    <sheetView zoomScale="70" zoomScaleNormal="70" workbookViewId="0">
      <selection activeCell="C27" sqref="C27:D27"/>
    </sheetView>
  </sheetViews>
  <sheetFormatPr defaultRowHeight="15" x14ac:dyDescent="0.25"/>
  <cols>
    <col min="2" max="2" width="40.140625" customWidth="1"/>
    <col min="3" max="3" width="31.42578125" customWidth="1"/>
    <col min="4" max="4" width="32.140625" customWidth="1"/>
    <col min="5" max="5" width="23.85546875" customWidth="1"/>
    <col min="6" max="6" width="28.140625" customWidth="1"/>
  </cols>
  <sheetData>
    <row r="1" spans="1:6" s="42" customFormat="1" ht="32.25" customHeight="1" x14ac:dyDescent="0.25">
      <c r="A1" s="39" t="s">
        <v>0</v>
      </c>
      <c r="B1" s="40" t="s">
        <v>23</v>
      </c>
      <c r="C1" s="40" t="s">
        <v>70</v>
      </c>
      <c r="D1" s="41" t="s">
        <v>71</v>
      </c>
      <c r="F1" s="63" t="s">
        <v>47</v>
      </c>
    </row>
    <row r="2" spans="1:6" x14ac:dyDescent="0.25">
      <c r="A2" s="46">
        <v>1</v>
      </c>
      <c r="B2" s="8" t="s">
        <v>22</v>
      </c>
      <c r="C2" s="3">
        <v>5.4479796384284997E-2</v>
      </c>
      <c r="D2" s="113">
        <v>134.79936999999973</v>
      </c>
    </row>
    <row r="3" spans="1:6" x14ac:dyDescent="0.25">
      <c r="A3" s="46">
        <v>2</v>
      </c>
      <c r="B3" s="8" t="s">
        <v>15</v>
      </c>
      <c r="C3" s="3">
        <v>2.4334266872149617E-2</v>
      </c>
      <c r="D3" s="113">
        <v>49.770000000000209</v>
      </c>
    </row>
    <row r="4" spans="1:6" x14ac:dyDescent="0.25">
      <c r="A4" s="46">
        <v>3</v>
      </c>
      <c r="B4" s="8" t="s">
        <v>16</v>
      </c>
      <c r="C4" s="3">
        <v>7.2179557783804929E-2</v>
      </c>
      <c r="D4" s="113">
        <v>28.498879999999986</v>
      </c>
    </row>
    <row r="5" spans="1:6" x14ac:dyDescent="0.25">
      <c r="A5" s="46">
        <v>4</v>
      </c>
      <c r="B5" s="8" t="s">
        <v>21</v>
      </c>
      <c r="C5" s="3">
        <v>6.3027941958005512E-2</v>
      </c>
      <c r="D5" s="113">
        <v>11.316579999999988</v>
      </c>
    </row>
    <row r="6" spans="1:6" x14ac:dyDescent="0.25">
      <c r="A6" s="46">
        <v>5</v>
      </c>
      <c r="B6" s="8" t="s">
        <v>18</v>
      </c>
      <c r="C6" s="3">
        <v>1.9117051869736522E-2</v>
      </c>
      <c r="D6" s="113">
        <v>10.641910100001041</v>
      </c>
    </row>
    <row r="7" spans="1:6" x14ac:dyDescent="0.25">
      <c r="A7" s="46">
        <v>9</v>
      </c>
      <c r="B7" s="8" t="s">
        <v>34</v>
      </c>
      <c r="C7" s="3">
        <v>6.1041113709460255E-2</v>
      </c>
      <c r="D7" s="113">
        <v>9.1074299999999937</v>
      </c>
    </row>
    <row r="8" spans="1:6" x14ac:dyDescent="0.25">
      <c r="A8" s="46">
        <v>6</v>
      </c>
      <c r="B8" s="8" t="s">
        <v>17</v>
      </c>
      <c r="C8" s="3">
        <v>2.4584975394605184E-2</v>
      </c>
      <c r="D8" s="113">
        <v>8.4279999999999973</v>
      </c>
    </row>
    <row r="9" spans="1:6" x14ac:dyDescent="0.25">
      <c r="A9" s="46">
        <v>7</v>
      </c>
      <c r="B9" s="8" t="s">
        <v>5</v>
      </c>
      <c r="C9" s="3">
        <v>2.7697355441014464E-2</v>
      </c>
      <c r="D9" s="113">
        <v>3.0351100000000031</v>
      </c>
    </row>
    <row r="10" spans="1:6" x14ac:dyDescent="0.25">
      <c r="A10" s="46">
        <v>8</v>
      </c>
      <c r="B10" s="8" t="s">
        <v>12</v>
      </c>
      <c r="C10" s="3">
        <v>4.8199021226012608E-3</v>
      </c>
      <c r="D10" s="113">
        <v>1.6114600000000223</v>
      </c>
    </row>
    <row r="11" spans="1:6" x14ac:dyDescent="0.25">
      <c r="A11" s="46">
        <v>10</v>
      </c>
      <c r="B11" s="8" t="s">
        <v>14</v>
      </c>
      <c r="C11" s="3">
        <v>-4.6683604496670604E-2</v>
      </c>
      <c r="D11" s="113">
        <v>-4.3083040000000072E-2</v>
      </c>
    </row>
    <row r="12" spans="1:6" x14ac:dyDescent="0.25">
      <c r="A12" s="46">
        <v>11</v>
      </c>
      <c r="B12" s="8" t="s">
        <v>7</v>
      </c>
      <c r="C12" s="3">
        <v>-2.7720144239812484E-2</v>
      </c>
      <c r="D12" s="113">
        <v>-0.1488767400000004</v>
      </c>
    </row>
    <row r="13" spans="1:6" x14ac:dyDescent="0.25">
      <c r="A13" s="46">
        <v>12</v>
      </c>
      <c r="B13" s="8" t="s">
        <v>20</v>
      </c>
      <c r="C13" s="3">
        <v>-1.4288680010389521E-3</v>
      </c>
      <c r="D13" s="113">
        <v>-0.21370999999999185</v>
      </c>
    </row>
    <row r="14" spans="1:6" x14ac:dyDescent="0.25">
      <c r="A14" s="46">
        <v>13</v>
      </c>
      <c r="B14" s="8" t="s">
        <v>3</v>
      </c>
      <c r="C14" s="3">
        <v>-2.1404977402543581E-3</v>
      </c>
      <c r="D14" s="113">
        <v>-0.35899999999998045</v>
      </c>
    </row>
    <row r="15" spans="1:6" x14ac:dyDescent="0.25">
      <c r="A15" s="46">
        <v>14</v>
      </c>
      <c r="B15" s="8" t="s">
        <v>13</v>
      </c>
      <c r="C15" s="3">
        <v>-8.2259334378286947E-3</v>
      </c>
      <c r="D15" s="113">
        <v>-0.97115000000000862</v>
      </c>
    </row>
    <row r="16" spans="1:6" x14ac:dyDescent="0.25">
      <c r="A16" s="46">
        <v>15</v>
      </c>
      <c r="B16" s="8" t="s">
        <v>37</v>
      </c>
      <c r="C16" s="3">
        <v>-5.7759214530488595E-3</v>
      </c>
      <c r="D16" s="113">
        <v>-3.3120000000000118</v>
      </c>
    </row>
    <row r="17" spans="1:4" x14ac:dyDescent="0.25">
      <c r="A17" s="46">
        <v>16</v>
      </c>
      <c r="B17" s="8" t="s">
        <v>6</v>
      </c>
      <c r="C17" s="3">
        <v>-3.7725982369639852E-2</v>
      </c>
      <c r="D17" s="113">
        <v>-8.0799999999999841</v>
      </c>
    </row>
    <row r="18" spans="1:4" x14ac:dyDescent="0.25">
      <c r="A18" s="46">
        <v>17</v>
      </c>
      <c r="B18" s="8" t="s">
        <v>8</v>
      </c>
      <c r="C18" s="3">
        <v>-2.4290427558451521E-2</v>
      </c>
      <c r="D18" s="113">
        <v>-11.124829999999974</v>
      </c>
    </row>
    <row r="19" spans="1:4" x14ac:dyDescent="0.25">
      <c r="A19" s="46">
        <v>18</v>
      </c>
      <c r="B19" s="8" t="s">
        <v>40</v>
      </c>
      <c r="C19" s="3">
        <v>-3.5144228452411282E-2</v>
      </c>
      <c r="D19" s="113">
        <v>-11.231020000000001</v>
      </c>
    </row>
    <row r="20" spans="1:4" x14ac:dyDescent="0.25">
      <c r="A20" s="46">
        <v>19</v>
      </c>
      <c r="B20" s="8" t="s">
        <v>10</v>
      </c>
      <c r="C20" s="3">
        <v>-5.1464569492997089E-2</v>
      </c>
      <c r="D20" s="113">
        <v>-11.379999999999995</v>
      </c>
    </row>
    <row r="21" spans="1:4" x14ac:dyDescent="0.25">
      <c r="A21" s="46">
        <v>20</v>
      </c>
      <c r="B21" s="8" t="s">
        <v>4</v>
      </c>
      <c r="C21" s="3">
        <v>-8.1656620041736266E-2</v>
      </c>
      <c r="D21" s="113">
        <v>-28.18601000000001</v>
      </c>
    </row>
    <row r="22" spans="1:4" x14ac:dyDescent="0.25">
      <c r="A22" s="46">
        <v>21</v>
      </c>
      <c r="B22" s="8" t="s">
        <v>33</v>
      </c>
      <c r="C22" s="3">
        <v>-7.7899679670434707E-2</v>
      </c>
      <c r="D22" s="113">
        <v>-28.549943049999968</v>
      </c>
    </row>
    <row r="23" spans="1:4" x14ac:dyDescent="0.25">
      <c r="A23" s="46">
        <v>22</v>
      </c>
      <c r="B23" s="8" t="s">
        <v>1</v>
      </c>
      <c r="C23" s="3">
        <v>-5.8306164511898163E-2</v>
      </c>
      <c r="D23" s="113">
        <v>-31.118000000000052</v>
      </c>
    </row>
    <row r="24" spans="1:4" x14ac:dyDescent="0.25">
      <c r="A24" s="46">
        <v>23</v>
      </c>
      <c r="B24" s="8" t="s">
        <v>11</v>
      </c>
      <c r="C24" s="3">
        <v>-1.5553340701768901E-2</v>
      </c>
      <c r="D24" s="113">
        <v>-34.378000000000156</v>
      </c>
    </row>
    <row r="25" spans="1:4" x14ac:dyDescent="0.25">
      <c r="A25" s="46">
        <v>24</v>
      </c>
      <c r="B25" s="8" t="s">
        <v>19</v>
      </c>
      <c r="C25" s="3">
        <v>-4.0632880402958961E-2</v>
      </c>
      <c r="D25" s="113">
        <v>-62.477110000000039</v>
      </c>
    </row>
    <row r="26" spans="1:4" x14ac:dyDescent="0.25">
      <c r="A26" s="46">
        <v>25</v>
      </c>
      <c r="B26" s="8" t="s">
        <v>9</v>
      </c>
      <c r="C26" s="3">
        <v>-0.48367833648635755</v>
      </c>
      <c r="D26" s="113">
        <v>-117.91199000000002</v>
      </c>
    </row>
    <row r="27" spans="1:4" x14ac:dyDescent="0.25">
      <c r="A27" s="46">
        <v>26</v>
      </c>
      <c r="B27" s="34" t="s">
        <v>2</v>
      </c>
      <c r="C27" s="3">
        <v>-0.68233466610713034</v>
      </c>
      <c r="D27" s="113">
        <v>-296.41116</v>
      </c>
    </row>
    <row r="30" spans="1:4" x14ac:dyDescent="0.25">
      <c r="B30" s="4"/>
    </row>
  </sheetData>
  <conditionalFormatting sqref="D17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{F74BB512-2D99-4915-B13A-64950B68F3C4}</x14:id>
        </ext>
      </extLst>
    </cfRule>
  </conditionalFormatting>
  <conditionalFormatting sqref="C27:D27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{267EB789-E6D1-4E08-A862-1F2A0E5D1320}</x14:id>
        </ext>
      </extLst>
    </cfRule>
  </conditionalFormatting>
  <conditionalFormatting sqref="D2:D2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{9AFB177F-F7DF-4649-8C47-A5F4D92E0603}</x14:id>
        </ext>
      </extLst>
    </cfRule>
  </conditionalFormatting>
  <conditionalFormatting sqref="C18:D26 C2:D16">
    <cfRule type="dataBar" priority="1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{BB17C4CA-F2E1-4BD4-B8FD-A52EE276A941}</x14:id>
        </ext>
      </extLst>
    </cfRule>
  </conditionalFormatting>
  <conditionalFormatting sqref="C18:C26 C2:C16">
    <cfRule type="dataBar" priority="1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{43A50E48-5AAB-4296-8506-C695FA5EFFB4}</x14:id>
        </ext>
      </extLst>
    </cfRule>
  </conditionalFormatting>
  <conditionalFormatting sqref="C18:C26">
    <cfRule type="dataBar" priority="1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{AAF62FD4-889F-4D87-BD03-7C5B79BDBC75}</x14:id>
        </ext>
      </extLst>
    </cfRule>
  </conditionalFormatting>
  <conditionalFormatting sqref="D2:D26">
    <cfRule type="dataBar" priority="1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{700070E5-95EE-4B0C-B512-3D7D52F9FFC9}</x14:id>
        </ext>
      </extLst>
    </cfRule>
  </conditionalFormatting>
  <conditionalFormatting sqref="C2:C26">
    <cfRule type="dataBar" priority="1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{5978AF51-0838-4761-88DC-50BF03721DE7}</x14:id>
        </ext>
      </extLst>
    </cfRule>
  </conditionalFormatting>
  <conditionalFormatting sqref="C2:C24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{DC6E2716-EFFA-4E45-94D1-DA6F177228DE}</x14:id>
        </ext>
      </extLst>
    </cfRule>
  </conditionalFormatting>
  <conditionalFormatting sqref="D2:D24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{448C2321-4D51-48FB-9565-824B6438F48B}</x14:id>
        </ext>
      </extLst>
    </cfRule>
  </conditionalFormatting>
  <conditionalFormatting sqref="C2:C2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{6E10341F-7ABC-4D34-99EA-A1C2B02215BA}</x14:id>
        </ext>
      </extLst>
    </cfRule>
  </conditionalFormatting>
  <hyperlinks>
    <hyperlink ref="F1" location="Mündəricat!A1" display="Mündəricat" xr:uid="{00000000-0004-0000-0600-000000000000}"/>
  </hyperlinks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4BB512-2D99-4915-B13A-64950B68F3C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D17</xm:sqref>
        </x14:conditionalFormatting>
        <x14:conditionalFormatting xmlns:xm="http://schemas.microsoft.com/office/excel/2006/main">
          <x14:cfRule type="dataBar" id="{267EB789-E6D1-4E08-A862-1F2A0E5D132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9AFB177F-F7DF-4649-8C47-A5F4D92E060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D2:D27</xm:sqref>
        </x14:conditionalFormatting>
        <x14:conditionalFormatting xmlns:xm="http://schemas.microsoft.com/office/excel/2006/main">
          <x14:cfRule type="dataBar" id="{BB17C4CA-F2E1-4BD4-B8FD-A52EE276A9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C18:D26 C2:D16</xm:sqref>
        </x14:conditionalFormatting>
        <x14:conditionalFormatting xmlns:xm="http://schemas.microsoft.com/office/excel/2006/main">
          <x14:cfRule type="dataBar" id="{43A50E48-5AAB-4296-8506-C695FA5EFFB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C18:C26 C2:C16</xm:sqref>
        </x14:conditionalFormatting>
        <x14:conditionalFormatting xmlns:xm="http://schemas.microsoft.com/office/excel/2006/main">
          <x14:cfRule type="dataBar" id="{AAF62FD4-889F-4D87-BD03-7C5B79BDBC7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C18:C26</xm:sqref>
        </x14:conditionalFormatting>
        <x14:conditionalFormatting xmlns:xm="http://schemas.microsoft.com/office/excel/2006/main">
          <x14:cfRule type="dataBar" id="{700070E5-95EE-4B0C-B512-3D7D52F9FFC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D2:D26</xm:sqref>
        </x14:conditionalFormatting>
        <x14:conditionalFormatting xmlns:xm="http://schemas.microsoft.com/office/excel/2006/main">
          <x14:cfRule type="dataBar" id="{5978AF51-0838-4761-88DC-50BF03721DE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C2:C26</xm:sqref>
        </x14:conditionalFormatting>
        <x14:conditionalFormatting xmlns:xm="http://schemas.microsoft.com/office/excel/2006/main">
          <x14:cfRule type="dataBar" id="{DC6E2716-EFFA-4E45-94D1-DA6F177228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C2:C24</xm:sqref>
        </x14:conditionalFormatting>
        <x14:conditionalFormatting xmlns:xm="http://schemas.microsoft.com/office/excel/2006/main">
          <x14:cfRule type="dataBar" id="{448C2321-4D51-48FB-9565-824B6438F48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D2:D24</xm:sqref>
        </x14:conditionalFormatting>
        <x14:conditionalFormatting xmlns:xm="http://schemas.microsoft.com/office/excel/2006/main">
          <x14:cfRule type="dataBar" id="{6E10341F-7ABC-4D34-99EA-A1C2B02215B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C2:C27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J29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I1" sqref="I1:J1048576"/>
    </sheetView>
  </sheetViews>
  <sheetFormatPr defaultRowHeight="15" x14ac:dyDescent="0.25"/>
  <cols>
    <col min="1" max="1" width="9.140625" style="1"/>
    <col min="2" max="2" width="41.42578125" style="1" customWidth="1"/>
    <col min="3" max="3" width="24.5703125" style="1" customWidth="1"/>
    <col min="4" max="4" width="21" style="1" customWidth="1"/>
    <col min="5" max="5" width="20.28515625" style="1" customWidth="1"/>
    <col min="6" max="6" width="20.42578125" style="1" customWidth="1"/>
    <col min="7" max="7" width="9.28515625" style="7" customWidth="1"/>
    <col min="8" max="8" width="6.7109375" style="1" customWidth="1"/>
    <col min="9" max="9" width="6.7109375" style="1" hidden="1" customWidth="1"/>
    <col min="10" max="10" width="7.85546875" style="1" hidden="1" customWidth="1"/>
    <col min="11" max="16384" width="9.140625" style="1"/>
  </cols>
  <sheetData>
    <row r="1" spans="1:10" x14ac:dyDescent="0.25">
      <c r="A1" s="37" t="s">
        <v>0</v>
      </c>
      <c r="B1" s="38" t="s">
        <v>23</v>
      </c>
      <c r="C1" s="44" t="s">
        <v>69</v>
      </c>
      <c r="D1" s="45" t="s">
        <v>65</v>
      </c>
      <c r="F1" s="63" t="s">
        <v>47</v>
      </c>
    </row>
    <row r="2" spans="1:10" x14ac:dyDescent="0.25">
      <c r="A2" s="46">
        <v>1</v>
      </c>
      <c r="B2" s="8" t="s">
        <v>22</v>
      </c>
      <c r="C2" s="13">
        <v>5549.5772299999999</v>
      </c>
      <c r="D2" s="97">
        <v>4590.5302199999996</v>
      </c>
      <c r="H2" s="6"/>
      <c r="I2" s="3">
        <f>J2/Table41113141516181926[[#This Row],[IIIR/2020]]</f>
        <v>0.20891857019514409</v>
      </c>
      <c r="J2" s="5">
        <f>Table41113141516181926[[#This Row],[IVR/2020]]-Table41113141516181926[[#This Row],[IIIR/2020]]</f>
        <v>959.04701000000023</v>
      </c>
    </row>
    <row r="3" spans="1:10" x14ac:dyDescent="0.25">
      <c r="A3" s="46">
        <v>2</v>
      </c>
      <c r="B3" s="8" t="s">
        <v>15</v>
      </c>
      <c r="C3" s="13">
        <v>4014.761</v>
      </c>
      <c r="D3" s="20">
        <v>3616.21</v>
      </c>
      <c r="H3" s="6"/>
      <c r="I3" s="3">
        <f>J3/Table41113141516181926[[#This Row],[IIIR/2020]]</f>
        <v>0.1102123493934257</v>
      </c>
      <c r="J3" s="5">
        <f>Table41113141516181926[[#This Row],[IVR/2020]]-Table41113141516181926[[#This Row],[IIIR/2020]]</f>
        <v>398.55099999999993</v>
      </c>
    </row>
    <row r="4" spans="1:10" x14ac:dyDescent="0.25">
      <c r="A4" s="46">
        <v>3</v>
      </c>
      <c r="B4" s="8" t="s">
        <v>11</v>
      </c>
      <c r="C4" s="13">
        <v>3805.6190000000001</v>
      </c>
      <c r="D4" s="20">
        <v>3724.5120000000002</v>
      </c>
      <c r="H4" s="6"/>
      <c r="I4" s="3">
        <f>J4/Table41113141516181926[[#This Row],[IIIR/2020]]</f>
        <v>2.1776544148602545E-2</v>
      </c>
      <c r="J4" s="5">
        <f>Table41113141516181926[[#This Row],[IVR/2020]]-Table41113141516181926[[#This Row],[IIIR/2020]]</f>
        <v>81.106999999999971</v>
      </c>
    </row>
    <row r="5" spans="1:10" x14ac:dyDescent="0.25">
      <c r="A5" s="46">
        <v>4</v>
      </c>
      <c r="B5" s="8" t="s">
        <v>19</v>
      </c>
      <c r="C5" s="13">
        <v>1590.49181</v>
      </c>
      <c r="D5" s="20">
        <v>1539.46984</v>
      </c>
      <c r="H5" s="88"/>
      <c r="I5" s="3">
        <f>J5/Table41113141516181926[[#This Row],[IIIR/2020]]</f>
        <v>3.3142558999402036E-2</v>
      </c>
      <c r="J5" s="5">
        <f>Table41113141516181926[[#This Row],[IVR/2020]]-Table41113141516181926[[#This Row],[IIIR/2020]]</f>
        <v>51.02197000000001</v>
      </c>
    </row>
    <row r="6" spans="1:10" x14ac:dyDescent="0.25">
      <c r="A6" s="46">
        <v>5</v>
      </c>
      <c r="B6" s="8" t="s">
        <v>8</v>
      </c>
      <c r="C6" s="13">
        <v>689.62666000000002</v>
      </c>
      <c r="D6" s="20">
        <v>723.68416000000002</v>
      </c>
      <c r="H6" s="6"/>
      <c r="I6" s="3">
        <f>J6/Table41113141516181926[[#This Row],[IIIR/2020]]</f>
        <v>-4.7061276013005457E-2</v>
      </c>
      <c r="J6" s="5">
        <f>Table41113141516181926[[#This Row],[IVR/2020]]-Table41113141516181926[[#This Row],[IIIR/2020]]</f>
        <v>-34.057500000000005</v>
      </c>
    </row>
    <row r="7" spans="1:10" x14ac:dyDescent="0.25">
      <c r="A7" s="46">
        <v>6</v>
      </c>
      <c r="B7" s="8" t="s">
        <v>4</v>
      </c>
      <c r="C7" s="13">
        <v>639.93236000000002</v>
      </c>
      <c r="D7" s="91">
        <v>662.26949000000002</v>
      </c>
      <c r="H7" s="6"/>
      <c r="I7" s="3">
        <f>J7/Table41113141516181926[[#This Row],[IIIR/2020]]</f>
        <v>-3.3728158004077767E-2</v>
      </c>
      <c r="J7" s="5">
        <f>Table41113141516181926[[#This Row],[IVR/2020]]-Table41113141516181926[[#This Row],[IIIR/2020]]</f>
        <v>-22.337130000000002</v>
      </c>
    </row>
    <row r="8" spans="1:10" x14ac:dyDescent="0.25">
      <c r="A8" s="46">
        <v>7</v>
      </c>
      <c r="B8" s="8" t="s">
        <v>1</v>
      </c>
      <c r="C8" s="13">
        <v>627.56100000000004</v>
      </c>
      <c r="D8" s="20">
        <v>606.29999999999995</v>
      </c>
      <c r="H8" s="6"/>
      <c r="I8" s="3">
        <f>J8/Table41113141516181926[[#This Row],[IIIR/2020]]</f>
        <v>3.5066798614547388E-2</v>
      </c>
      <c r="J8" s="5">
        <f>Table41113141516181926[[#This Row],[IVR/2020]]-Table41113141516181926[[#This Row],[IIIR/2020]]</f>
        <v>21.261000000000081</v>
      </c>
    </row>
    <row r="9" spans="1:10" x14ac:dyDescent="0.25">
      <c r="A9" s="46">
        <v>8</v>
      </c>
      <c r="B9" s="8" t="s">
        <v>16</v>
      </c>
      <c r="C9" s="13">
        <v>546.17200000000003</v>
      </c>
      <c r="D9" s="20">
        <v>582.32087000000001</v>
      </c>
      <c r="H9" s="6"/>
      <c r="I9" s="3">
        <f>J9/Table41113141516181926[[#This Row],[IIIR/2020]]</f>
        <v>-6.2077235871693878E-2</v>
      </c>
      <c r="J9" s="5">
        <f>Table41113141516181926[[#This Row],[IVR/2020]]-Table41113141516181926[[#This Row],[IIIR/2020]]</f>
        <v>-36.148869999999988</v>
      </c>
    </row>
    <row r="10" spans="1:10" x14ac:dyDescent="0.25">
      <c r="A10" s="46">
        <v>9</v>
      </c>
      <c r="B10" s="8" t="s">
        <v>18</v>
      </c>
      <c r="C10" s="13">
        <v>522.36699999999996</v>
      </c>
      <c r="D10" s="20">
        <v>474.11897105999998</v>
      </c>
      <c r="H10" s="6"/>
      <c r="I10" s="3">
        <f>J10/Table41113141516181926[[#This Row],[IIIR/2020]]</f>
        <v>0.10176354857121753</v>
      </c>
      <c r="J10" s="5">
        <f>Table41113141516181926[[#This Row],[IVR/2020]]-Table41113141516181926[[#This Row],[IIIR/2020]]</f>
        <v>48.248028939999983</v>
      </c>
    </row>
    <row r="11" spans="1:10" x14ac:dyDescent="0.25">
      <c r="A11" s="46">
        <v>10</v>
      </c>
      <c r="B11" s="8" t="s">
        <v>37</v>
      </c>
      <c r="C11" s="13">
        <v>431.11800000000005</v>
      </c>
      <c r="D11" s="20">
        <v>431.18799999999999</v>
      </c>
      <c r="H11" s="6"/>
      <c r="I11" s="3">
        <f>J11/Table41113141516181926[[#This Row],[IIIR/2020]]</f>
        <v>-1.6234218020894908E-4</v>
      </c>
      <c r="J11" s="5">
        <f>Table41113141516181926[[#This Row],[IVR/2020]]-Table41113141516181926[[#This Row],[IIIR/2020]]</f>
        <v>-6.9999999999936335E-2</v>
      </c>
    </row>
    <row r="12" spans="1:10" x14ac:dyDescent="0.25">
      <c r="A12" s="46">
        <v>11</v>
      </c>
      <c r="B12" s="8" t="s">
        <v>17</v>
      </c>
      <c r="C12" s="13">
        <v>280.23200000000003</v>
      </c>
      <c r="D12" s="20">
        <v>286.27</v>
      </c>
      <c r="H12" s="6"/>
      <c r="I12" s="3">
        <f>J12/Table41113141516181926[[#This Row],[IIIR/2020]]</f>
        <v>-2.1091976106472753E-2</v>
      </c>
      <c r="J12" s="5">
        <f>Table41113141516181926[[#This Row],[IVR/2020]]-Table41113141516181926[[#This Row],[IIIR/2020]]</f>
        <v>-6.0379999999999541</v>
      </c>
    </row>
    <row r="13" spans="1:10" x14ac:dyDescent="0.25">
      <c r="A13" s="46">
        <v>12</v>
      </c>
      <c r="B13" s="8" t="s">
        <v>12</v>
      </c>
      <c r="C13" s="13">
        <v>278.68151999999998</v>
      </c>
      <c r="D13" s="20">
        <v>234.4725</v>
      </c>
      <c r="H13" s="6"/>
      <c r="I13" s="3">
        <f>J13/Table41113141516181926[[#This Row],[IIIR/2020]]</f>
        <v>0.18854671656590852</v>
      </c>
      <c r="J13" s="5">
        <f>Table41113141516181926[[#This Row],[IVR/2020]]-Table41113141516181926[[#This Row],[IIIR/2020]]</f>
        <v>44.209019999999981</v>
      </c>
    </row>
    <row r="14" spans="1:10" x14ac:dyDescent="0.25">
      <c r="A14" s="46">
        <v>13</v>
      </c>
      <c r="B14" s="8" t="s">
        <v>20</v>
      </c>
      <c r="C14" s="13">
        <v>266.36044399999997</v>
      </c>
      <c r="D14" s="20">
        <v>248.89182</v>
      </c>
      <c r="H14" s="6"/>
      <c r="I14" s="3">
        <f>J14/Table41113141516181926[[#This Row],[IIIR/2020]]</f>
        <v>7.0185609153406395E-2</v>
      </c>
      <c r="J14" s="5">
        <f>Table41113141516181926[[#This Row],[IVR/2020]]-Table41113141516181926[[#This Row],[IIIR/2020]]</f>
        <v>17.468623999999977</v>
      </c>
    </row>
    <row r="15" spans="1:10" x14ac:dyDescent="0.25">
      <c r="A15" s="46">
        <v>14</v>
      </c>
      <c r="B15" s="8" t="s">
        <v>40</v>
      </c>
      <c r="C15" s="13">
        <v>235.15871000000001</v>
      </c>
      <c r="D15" s="20">
        <v>286.76576999999997</v>
      </c>
      <c r="H15" s="6"/>
      <c r="I15" s="3">
        <f>J15/Table41113141516181926[[#This Row],[IIIR/2020]]</f>
        <v>-0.17996241322665521</v>
      </c>
      <c r="J15" s="5">
        <f>Table41113141516181926[[#This Row],[IVR/2020]]-Table41113141516181926[[#This Row],[IIIR/2020]]</f>
        <v>-51.607059999999962</v>
      </c>
    </row>
    <row r="16" spans="1:10" x14ac:dyDescent="0.25">
      <c r="A16" s="46">
        <v>15</v>
      </c>
      <c r="B16" s="8" t="s">
        <v>33</v>
      </c>
      <c r="C16" s="13">
        <v>193.48563999999999</v>
      </c>
      <c r="D16" s="20">
        <v>180.79495</v>
      </c>
      <c r="H16" s="6"/>
      <c r="I16" s="3">
        <f>J16/Table41113141516181926[[#This Row],[IIIR/2020]]</f>
        <v>7.0193830082090181E-2</v>
      </c>
      <c r="J16" s="5">
        <f>Table41113141516181926[[#This Row],[IVR/2020]]-Table41113141516181926[[#This Row],[IIIR/2020]]</f>
        <v>12.690689999999989</v>
      </c>
    </row>
    <row r="17" spans="1:10" x14ac:dyDescent="0.25">
      <c r="A17" s="46">
        <v>16</v>
      </c>
      <c r="B17" s="8" t="s">
        <v>3</v>
      </c>
      <c r="C17" s="13">
        <v>179.94</v>
      </c>
      <c r="D17" s="20">
        <v>164.63399999999999</v>
      </c>
      <c r="H17" s="6"/>
      <c r="I17" s="3">
        <f>J17/Table41113141516181926[[#This Row],[IIIR/2020]]</f>
        <v>9.2969860417653788E-2</v>
      </c>
      <c r="J17" s="5">
        <f>Table41113141516181926[[#This Row],[IVR/2020]]-Table41113141516181926[[#This Row],[IIIR/2020]]</f>
        <v>15.306000000000012</v>
      </c>
    </row>
    <row r="18" spans="1:10" x14ac:dyDescent="0.25">
      <c r="A18" s="46">
        <v>22</v>
      </c>
      <c r="B18" s="8" t="s">
        <v>34</v>
      </c>
      <c r="C18" s="13">
        <v>151.86799999999999</v>
      </c>
      <c r="D18" s="20">
        <v>135.15987000000001</v>
      </c>
      <c r="H18" s="6"/>
      <c r="I18" s="3">
        <f>J18/Table41113141516181926[[#This Row],[IIIR/2020]]</f>
        <v>0.12361753529357479</v>
      </c>
      <c r="J18" s="5">
        <f>Table41113141516181926[[#This Row],[IVR/2020]]-Table41113141516181926[[#This Row],[IIIR/2020]]</f>
        <v>16.708129999999983</v>
      </c>
    </row>
    <row r="19" spans="1:10" x14ac:dyDescent="0.25">
      <c r="A19" s="46">
        <v>17</v>
      </c>
      <c r="B19" s="8" t="s">
        <v>13</v>
      </c>
      <c r="C19" s="13">
        <v>142.16210000000001</v>
      </c>
      <c r="D19" s="20">
        <v>83.441320000000005</v>
      </c>
      <c r="H19" s="6"/>
      <c r="I19" s="3">
        <f>J19/Table41113141516181926[[#This Row],[IIIR/2020]]</f>
        <v>0.70373742889014701</v>
      </c>
      <c r="J19" s="5">
        <f>Table41113141516181926[[#This Row],[IVR/2020]]-Table41113141516181926[[#This Row],[IIIR/2020]]</f>
        <v>58.720780000000005</v>
      </c>
    </row>
    <row r="20" spans="1:10" x14ac:dyDescent="0.25">
      <c r="A20" s="46">
        <v>18</v>
      </c>
      <c r="B20" s="8" t="s">
        <v>6</v>
      </c>
      <c r="C20" s="13">
        <v>139.34699999999998</v>
      </c>
      <c r="D20" s="20">
        <v>127.014</v>
      </c>
      <c r="H20" s="6"/>
      <c r="I20" s="3">
        <f>J20/Table41113141516181926[[#This Row],[IIIR/2020]]</f>
        <v>9.7099532335018071E-2</v>
      </c>
      <c r="J20" s="5">
        <f>Table41113141516181926[[#This Row],[IVR/2020]]-Table41113141516181926[[#This Row],[IIIR/2020]]</f>
        <v>12.332999999999984</v>
      </c>
    </row>
    <row r="21" spans="1:10" x14ac:dyDescent="0.25">
      <c r="A21" s="46">
        <v>19</v>
      </c>
      <c r="B21" s="8" t="s">
        <v>10</v>
      </c>
      <c r="C21" s="13">
        <v>118.65600000000001</v>
      </c>
      <c r="D21" s="20">
        <v>112.82</v>
      </c>
      <c r="H21" s="6"/>
      <c r="I21" s="3">
        <f>J21/Table41113141516181926[[#This Row],[IIIR/2020]]</f>
        <v>5.1728416947349878E-2</v>
      </c>
      <c r="J21" s="5">
        <f>Table41113141516181926[[#This Row],[IVR/2020]]-Table41113141516181926[[#This Row],[IIIR/2020]]</f>
        <v>5.8360000000000127</v>
      </c>
    </row>
    <row r="22" spans="1:10" x14ac:dyDescent="0.25">
      <c r="A22" s="46">
        <v>20</v>
      </c>
      <c r="B22" s="8" t="s">
        <v>2</v>
      </c>
      <c r="C22" s="13">
        <v>110.56870000000001</v>
      </c>
      <c r="D22" s="20">
        <v>364.81581</v>
      </c>
      <c r="H22" s="6"/>
      <c r="I22" s="3">
        <f>J22/Table41113141516181926[[#This Row],[IIIR/2020]]</f>
        <v>-0.69691911104400872</v>
      </c>
      <c r="J22" s="5">
        <f>Table41113141516181926[[#This Row],[IVR/2020]]-Table41113141516181926[[#This Row],[IIIR/2020]]</f>
        <v>-254.24710999999999</v>
      </c>
    </row>
    <row r="23" spans="1:10" x14ac:dyDescent="0.25">
      <c r="A23" s="46">
        <v>21</v>
      </c>
      <c r="B23" s="8" t="s">
        <v>21</v>
      </c>
      <c r="C23" s="13">
        <v>94.488619999999997</v>
      </c>
      <c r="D23" s="20">
        <v>85.174180000000007</v>
      </c>
      <c r="H23" s="6"/>
      <c r="I23" s="3">
        <f>J23/Table41113141516181926[[#This Row],[IIIR/2020]]</f>
        <v>0.10935755413201501</v>
      </c>
      <c r="J23" s="5">
        <f>Table41113141516181926[[#This Row],[IVR/2020]]-Table41113141516181926[[#This Row],[IIIR/2020]]</f>
        <v>9.3144399999999905</v>
      </c>
    </row>
    <row r="24" spans="1:10" x14ac:dyDescent="0.25">
      <c r="A24" s="46">
        <v>23</v>
      </c>
      <c r="B24" s="8" t="s">
        <v>9</v>
      </c>
      <c r="C24" s="13">
        <v>75.305080000000004</v>
      </c>
      <c r="D24" s="91">
        <v>77.878780000000006</v>
      </c>
      <c r="H24" s="6"/>
      <c r="I24" s="3">
        <f>J24/Table41113141516181926[[#This Row],[IIIR/2020]]</f>
        <v>-3.3047513070954659E-2</v>
      </c>
      <c r="J24" s="5">
        <f>Table41113141516181926[[#This Row],[IVR/2020]]-Table41113141516181926[[#This Row],[IIIR/2020]]</f>
        <v>-2.5737000000000023</v>
      </c>
    </row>
    <row r="25" spans="1:10" x14ac:dyDescent="0.25">
      <c r="A25" s="46">
        <v>24</v>
      </c>
      <c r="B25" s="8" t="s">
        <v>5</v>
      </c>
      <c r="C25" s="13">
        <v>44.028100000000002</v>
      </c>
      <c r="D25" s="20">
        <v>38.21857</v>
      </c>
      <c r="H25" s="6"/>
      <c r="I25" s="3">
        <f>J25/Table41113141516181926[[#This Row],[IIIR/2020]]</f>
        <v>0.15200804216379635</v>
      </c>
      <c r="J25" s="5">
        <f>Table41113141516181926[[#This Row],[IVR/2020]]-Table41113141516181926[[#This Row],[IIIR/2020]]</f>
        <v>5.8095300000000023</v>
      </c>
    </row>
    <row r="26" spans="1:10" x14ac:dyDescent="0.25">
      <c r="A26" s="46">
        <v>25</v>
      </c>
      <c r="B26" s="8" t="s">
        <v>7</v>
      </c>
      <c r="C26" s="13">
        <v>10.70268931</v>
      </c>
      <c r="D26" s="20">
        <v>9.6530905699999998</v>
      </c>
      <c r="H26" s="6"/>
      <c r="I26" s="3">
        <f>J26/Table41113141516181926[[#This Row],[IIIR/2020]]</f>
        <v>0.10873188564727208</v>
      </c>
      <c r="J26" s="5">
        <f>Table41113141516181926[[#This Row],[IVR/2020]]-Table41113141516181926[[#This Row],[IIIR/2020]]</f>
        <v>1.0495987400000004</v>
      </c>
    </row>
    <row r="27" spans="1:10" x14ac:dyDescent="0.25">
      <c r="A27" s="46">
        <v>26</v>
      </c>
      <c r="B27" s="34" t="s">
        <v>14</v>
      </c>
      <c r="C27" s="13">
        <v>2.91228</v>
      </c>
      <c r="D27" s="20">
        <v>0.56490094000000002</v>
      </c>
      <c r="H27" s="6"/>
      <c r="I27" s="3">
        <f>J27/Table41113141516181926[[#This Row],[IIIR/2020]]</f>
        <v>4.1553817559588406</v>
      </c>
      <c r="J27" s="5">
        <f>Table41113141516181926[[#This Row],[IVR/2020]]-Table41113141516181926[[#This Row],[IIIR/2020]]</f>
        <v>2.3473790599999997</v>
      </c>
    </row>
    <row r="28" spans="1:10" x14ac:dyDescent="0.25">
      <c r="H28" s="6"/>
    </row>
    <row r="29" spans="1:10" x14ac:dyDescent="0.25">
      <c r="B29" s="4"/>
      <c r="H29" s="6"/>
    </row>
  </sheetData>
  <hyperlinks>
    <hyperlink ref="F1" location="Mündəricat!A1" display="Mündəricat" xr:uid="{00000000-0004-0000-0700-000000000000}"/>
  </hyperlink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F30"/>
  <sheetViews>
    <sheetView zoomScale="70" zoomScaleNormal="70" workbookViewId="0">
      <selection activeCell="D27" sqref="D27"/>
    </sheetView>
  </sheetViews>
  <sheetFormatPr defaultRowHeight="15" x14ac:dyDescent="0.25"/>
  <cols>
    <col min="2" max="2" width="39.7109375" customWidth="1"/>
    <col min="3" max="4" width="30.85546875" customWidth="1"/>
    <col min="6" max="6" width="19.5703125" customWidth="1"/>
  </cols>
  <sheetData>
    <row r="1" spans="1:6" ht="30" x14ac:dyDescent="0.25">
      <c r="A1" s="39" t="s">
        <v>0</v>
      </c>
      <c r="B1" s="40" t="s">
        <v>23</v>
      </c>
      <c r="C1" s="40" t="s">
        <v>70</v>
      </c>
      <c r="D1" s="41" t="s">
        <v>71</v>
      </c>
      <c r="F1" s="63" t="s">
        <v>47</v>
      </c>
    </row>
    <row r="2" spans="1:6" x14ac:dyDescent="0.25">
      <c r="A2" s="46">
        <v>1</v>
      </c>
      <c r="B2" s="8" t="s">
        <v>22</v>
      </c>
      <c r="C2" s="3">
        <v>0.20891857019514409</v>
      </c>
      <c r="D2" s="5">
        <v>959.04701000000023</v>
      </c>
    </row>
    <row r="3" spans="1:6" x14ac:dyDescent="0.25">
      <c r="A3" s="46">
        <v>2</v>
      </c>
      <c r="B3" s="8" t="s">
        <v>15</v>
      </c>
      <c r="C3" s="3">
        <v>0.1102123493934257</v>
      </c>
      <c r="D3" s="5">
        <v>398.55099999999993</v>
      </c>
    </row>
    <row r="4" spans="1:6" x14ac:dyDescent="0.25">
      <c r="A4" s="46">
        <v>3</v>
      </c>
      <c r="B4" s="8" t="s">
        <v>11</v>
      </c>
      <c r="C4" s="3">
        <v>2.1776544148602545E-2</v>
      </c>
      <c r="D4" s="5">
        <v>81.106999999999971</v>
      </c>
    </row>
    <row r="5" spans="1:6" x14ac:dyDescent="0.25">
      <c r="A5" s="46">
        <v>4</v>
      </c>
      <c r="B5" s="8" t="s">
        <v>13</v>
      </c>
      <c r="C5" s="3">
        <v>0.70373742889014701</v>
      </c>
      <c r="D5" s="5">
        <v>58.720780000000005</v>
      </c>
    </row>
    <row r="6" spans="1:6" x14ac:dyDescent="0.25">
      <c r="A6" s="46">
        <v>5</v>
      </c>
      <c r="B6" s="8" t="s">
        <v>19</v>
      </c>
      <c r="C6" s="3">
        <v>3.3142558999402036E-2</v>
      </c>
      <c r="D6" s="5">
        <v>51.02197000000001</v>
      </c>
    </row>
    <row r="7" spans="1:6" x14ac:dyDescent="0.25">
      <c r="A7" s="46">
        <v>6</v>
      </c>
      <c r="B7" s="8" t="s">
        <v>18</v>
      </c>
      <c r="C7" s="3">
        <v>0.10176354857121753</v>
      </c>
      <c r="D7" s="5">
        <v>48.248028939999983</v>
      </c>
    </row>
    <row r="8" spans="1:6" x14ac:dyDescent="0.25">
      <c r="A8" s="46">
        <v>7</v>
      </c>
      <c r="B8" s="8" t="s">
        <v>12</v>
      </c>
      <c r="C8" s="3">
        <v>0.18854671656590852</v>
      </c>
      <c r="D8" s="5">
        <v>44.209019999999981</v>
      </c>
    </row>
    <row r="9" spans="1:6" x14ac:dyDescent="0.25">
      <c r="A9" s="46">
        <v>8</v>
      </c>
      <c r="B9" s="8" t="s">
        <v>1</v>
      </c>
      <c r="C9" s="3">
        <v>3.5066798614547388E-2</v>
      </c>
      <c r="D9" s="5">
        <v>21.261000000000081</v>
      </c>
    </row>
    <row r="10" spans="1:6" x14ac:dyDescent="0.25">
      <c r="A10" s="46">
        <v>9</v>
      </c>
      <c r="B10" s="8" t="s">
        <v>20</v>
      </c>
      <c r="C10" s="3">
        <v>7.0185609153406395E-2</v>
      </c>
      <c r="D10" s="5">
        <v>17.468623999999977</v>
      </c>
    </row>
    <row r="11" spans="1:6" x14ac:dyDescent="0.25">
      <c r="A11" s="46">
        <v>24</v>
      </c>
      <c r="B11" s="8" t="s">
        <v>34</v>
      </c>
      <c r="C11" s="3">
        <v>0.12361753529357479</v>
      </c>
      <c r="D11" s="5">
        <v>16.708129999999983</v>
      </c>
    </row>
    <row r="12" spans="1:6" x14ac:dyDescent="0.25">
      <c r="A12" s="46">
        <v>10</v>
      </c>
      <c r="B12" s="8" t="s">
        <v>3</v>
      </c>
      <c r="C12" s="3">
        <v>9.2969860417653788E-2</v>
      </c>
      <c r="D12" s="5">
        <v>15.306000000000012</v>
      </c>
    </row>
    <row r="13" spans="1:6" x14ac:dyDescent="0.25">
      <c r="A13" s="46">
        <v>11</v>
      </c>
      <c r="B13" s="8" t="s">
        <v>33</v>
      </c>
      <c r="C13" s="3">
        <v>7.0193830082090181E-2</v>
      </c>
      <c r="D13" s="5">
        <v>12.690689999999989</v>
      </c>
    </row>
    <row r="14" spans="1:6" x14ac:dyDescent="0.25">
      <c r="A14" s="46">
        <v>12</v>
      </c>
      <c r="B14" s="8" t="s">
        <v>6</v>
      </c>
      <c r="C14" s="3">
        <v>9.7099532335018071E-2</v>
      </c>
      <c r="D14" s="5">
        <v>12.332999999999984</v>
      </c>
    </row>
    <row r="15" spans="1:6" x14ac:dyDescent="0.25">
      <c r="A15" s="46">
        <v>13</v>
      </c>
      <c r="B15" s="8" t="s">
        <v>21</v>
      </c>
      <c r="C15" s="3">
        <v>0.10935755413201501</v>
      </c>
      <c r="D15" s="5">
        <v>9.3144399999999905</v>
      </c>
    </row>
    <row r="16" spans="1:6" x14ac:dyDescent="0.25">
      <c r="A16" s="46">
        <v>14</v>
      </c>
      <c r="B16" s="8" t="s">
        <v>10</v>
      </c>
      <c r="C16" s="3">
        <v>5.1728416947349878E-2</v>
      </c>
      <c r="D16" s="5">
        <v>5.8360000000000127</v>
      </c>
    </row>
    <row r="17" spans="1:4" x14ac:dyDescent="0.25">
      <c r="A17" s="46">
        <v>15</v>
      </c>
      <c r="B17" s="8" t="s">
        <v>5</v>
      </c>
      <c r="C17" s="3">
        <v>0.15200804216379635</v>
      </c>
      <c r="D17" s="5">
        <v>5.8095300000000023</v>
      </c>
    </row>
    <row r="18" spans="1:4" x14ac:dyDescent="0.25">
      <c r="A18" s="46">
        <v>16</v>
      </c>
      <c r="B18" s="8" t="s">
        <v>14</v>
      </c>
      <c r="C18" s="3">
        <v>4.1553817559588406</v>
      </c>
      <c r="D18" s="5">
        <v>2.3473790599999997</v>
      </c>
    </row>
    <row r="19" spans="1:4" x14ac:dyDescent="0.25">
      <c r="A19" s="46">
        <v>17</v>
      </c>
      <c r="B19" s="8" t="s">
        <v>7</v>
      </c>
      <c r="C19" s="3">
        <v>0.10873188564727208</v>
      </c>
      <c r="D19" s="5">
        <v>1.0495987400000004</v>
      </c>
    </row>
    <row r="20" spans="1:4" x14ac:dyDescent="0.25">
      <c r="A20" s="46">
        <v>18</v>
      </c>
      <c r="B20" s="8" t="s">
        <v>37</v>
      </c>
      <c r="C20" s="3">
        <v>-1.6234218020894908E-4</v>
      </c>
      <c r="D20" s="5">
        <v>-6.9999999999936335E-2</v>
      </c>
    </row>
    <row r="21" spans="1:4" x14ac:dyDescent="0.25">
      <c r="A21" s="46">
        <v>19</v>
      </c>
      <c r="B21" s="8" t="s">
        <v>9</v>
      </c>
      <c r="C21" s="3">
        <v>-3.3047513070954659E-2</v>
      </c>
      <c r="D21" s="5">
        <v>-2.5737000000000023</v>
      </c>
    </row>
    <row r="22" spans="1:4" x14ac:dyDescent="0.25">
      <c r="A22" s="46">
        <v>20</v>
      </c>
      <c r="B22" s="8" t="s">
        <v>17</v>
      </c>
      <c r="C22" s="3">
        <v>-2.1091976106472753E-2</v>
      </c>
      <c r="D22" s="5">
        <v>-6.0379999999999541</v>
      </c>
    </row>
    <row r="23" spans="1:4" x14ac:dyDescent="0.25">
      <c r="A23" s="46">
        <v>21</v>
      </c>
      <c r="B23" s="8" t="s">
        <v>4</v>
      </c>
      <c r="C23" s="3">
        <v>-3.3728158004077767E-2</v>
      </c>
      <c r="D23" s="5">
        <v>-22.337130000000002</v>
      </c>
    </row>
    <row r="24" spans="1:4" x14ac:dyDescent="0.25">
      <c r="A24" s="46">
        <v>22</v>
      </c>
      <c r="B24" s="8" t="s">
        <v>8</v>
      </c>
      <c r="C24" s="3">
        <v>-4.7061276013005457E-2</v>
      </c>
      <c r="D24" s="5">
        <v>-34.057500000000005</v>
      </c>
    </row>
    <row r="25" spans="1:4" x14ac:dyDescent="0.25">
      <c r="A25" s="46">
        <v>23</v>
      </c>
      <c r="B25" s="8" t="s">
        <v>16</v>
      </c>
      <c r="C25" s="3">
        <v>-6.2077235871693878E-2</v>
      </c>
      <c r="D25" s="5">
        <v>-36.148869999999988</v>
      </c>
    </row>
    <row r="26" spans="1:4" x14ac:dyDescent="0.25">
      <c r="A26" s="46">
        <v>25</v>
      </c>
      <c r="B26" s="8" t="s">
        <v>40</v>
      </c>
      <c r="C26" s="3">
        <v>-0.17996241322665521</v>
      </c>
      <c r="D26" s="5">
        <v>-51.607059999999962</v>
      </c>
    </row>
    <row r="27" spans="1:4" x14ac:dyDescent="0.25">
      <c r="A27" s="46">
        <v>26</v>
      </c>
      <c r="B27" s="34" t="s">
        <v>2</v>
      </c>
      <c r="C27" s="3">
        <v>-0.69691911104400872</v>
      </c>
      <c r="D27" s="5">
        <v>-254.24710999999999</v>
      </c>
    </row>
    <row r="30" spans="1:4" x14ac:dyDescent="0.25">
      <c r="B30" s="4"/>
    </row>
  </sheetData>
  <conditionalFormatting sqref="D17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{6E3338B3-B917-4E5E-870C-035A6718B762}</x14:id>
        </ext>
      </extLst>
    </cfRule>
  </conditionalFormatting>
  <conditionalFormatting sqref="C27:D27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{FD2E798F-5138-4514-AC9B-0D08F9559D48}</x14:id>
        </ext>
      </extLst>
    </cfRule>
  </conditionalFormatting>
  <conditionalFormatting sqref="D2:D2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{7A9B8E62-8257-4C44-93F8-7E2E2814F202}</x14:id>
        </ext>
      </extLst>
    </cfRule>
  </conditionalFormatting>
  <conditionalFormatting sqref="C18:D26 C2:D16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{0F9503D7-D048-478A-A52B-9AA27FE2D8DE}</x14:id>
        </ext>
      </extLst>
    </cfRule>
  </conditionalFormatting>
  <conditionalFormatting sqref="C18:C26 C2:C16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{F0DA324D-2A42-4EAF-B6F6-46CA3FD48BB0}</x14:id>
        </ext>
      </extLst>
    </cfRule>
  </conditionalFormatting>
  <conditionalFormatting sqref="C18:C26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{58C7271B-5FC3-4AA8-91CF-76B4AA8B985F}</x14:id>
        </ext>
      </extLst>
    </cfRule>
  </conditionalFormatting>
  <conditionalFormatting sqref="D2:D26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{5D41D887-9A38-4806-93FA-102314FCA9E9}</x14:id>
        </ext>
      </extLst>
    </cfRule>
  </conditionalFormatting>
  <conditionalFormatting sqref="C2:C26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{31006D51-E1CB-4953-B004-231CA24123CD}</x14:id>
        </ext>
      </extLst>
    </cfRule>
  </conditionalFormatting>
  <conditionalFormatting sqref="C2:C24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{08CECFE5-4DDB-4071-8848-722C2A60CFCE}</x14:id>
        </ext>
      </extLst>
    </cfRule>
  </conditionalFormatting>
  <conditionalFormatting sqref="C2:C2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{59C805C9-AAF7-4ED6-92EE-4F81BE90AE1C}</x14:id>
        </ext>
      </extLst>
    </cfRule>
  </conditionalFormatting>
  <hyperlinks>
    <hyperlink ref="F1" location="Mündəricat!A1" display="Mündəricat" xr:uid="{00000000-0004-0000-0800-000000000000}"/>
  </hyperlinks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3338B3-B917-4E5E-870C-035A6718B76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D17</xm:sqref>
        </x14:conditionalFormatting>
        <x14:conditionalFormatting xmlns:xm="http://schemas.microsoft.com/office/excel/2006/main">
          <x14:cfRule type="dataBar" id="{FD2E798F-5138-4514-AC9B-0D08F9559D4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7A9B8E62-8257-4C44-93F8-7E2E2814F20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D2:D27</xm:sqref>
        </x14:conditionalFormatting>
        <x14:conditionalFormatting xmlns:xm="http://schemas.microsoft.com/office/excel/2006/main">
          <x14:cfRule type="dataBar" id="{0F9503D7-D048-478A-A52B-9AA27FE2D8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C18:D26 C2:D16</xm:sqref>
        </x14:conditionalFormatting>
        <x14:conditionalFormatting xmlns:xm="http://schemas.microsoft.com/office/excel/2006/main">
          <x14:cfRule type="dataBar" id="{F0DA324D-2A42-4EAF-B6F6-46CA3FD48BB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C18:C26 C2:C16</xm:sqref>
        </x14:conditionalFormatting>
        <x14:conditionalFormatting xmlns:xm="http://schemas.microsoft.com/office/excel/2006/main">
          <x14:cfRule type="dataBar" id="{58C7271B-5FC3-4AA8-91CF-76B4AA8B985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C18:C26</xm:sqref>
        </x14:conditionalFormatting>
        <x14:conditionalFormatting xmlns:xm="http://schemas.microsoft.com/office/excel/2006/main">
          <x14:cfRule type="dataBar" id="{5D41D887-9A38-4806-93FA-102314FCA9E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D2:D26</xm:sqref>
        </x14:conditionalFormatting>
        <x14:conditionalFormatting xmlns:xm="http://schemas.microsoft.com/office/excel/2006/main">
          <x14:cfRule type="dataBar" id="{31006D51-E1CB-4953-B004-231CA24123C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C2:C26</xm:sqref>
        </x14:conditionalFormatting>
        <x14:conditionalFormatting xmlns:xm="http://schemas.microsoft.com/office/excel/2006/main">
          <x14:cfRule type="dataBar" id="{08CECFE5-4DDB-4071-8848-722C2A60CFC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C2:C24</xm:sqref>
        </x14:conditionalFormatting>
        <x14:conditionalFormatting xmlns:xm="http://schemas.microsoft.com/office/excel/2006/main">
          <x14:cfRule type="dataBar" id="{59C805C9-AAF7-4ED6-92EE-4F81BE90AE1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Mündəricat</vt:lpstr>
      <vt:lpstr>2020 IVR - Ümumi göstəricilər</vt:lpstr>
      <vt:lpstr>2020 IIIR - Ümumi göstəricilər</vt:lpstr>
      <vt:lpstr>Aktivlər</vt:lpstr>
      <vt:lpstr>Dinamika  - Aktivlər</vt:lpstr>
      <vt:lpstr>Kredit Portfeli</vt:lpstr>
      <vt:lpstr>Dinamika - Kredit Portfeli</vt:lpstr>
      <vt:lpstr>Depozit Portfeli</vt:lpstr>
      <vt:lpstr>Dinamika - Depozit Portfeli</vt:lpstr>
      <vt:lpstr>Balans Kapitalı</vt:lpstr>
      <vt:lpstr>Dinamika  - Balans Kapitalı</vt:lpstr>
      <vt:lpstr>Nizamnamə Kapitalı</vt:lpstr>
      <vt:lpstr>Xalis Mənfəəti</vt:lpstr>
      <vt:lpstr>Xalis Əməliyyat Mənfəəti</vt:lpstr>
      <vt:lpstr>Faiz Gəlirləri</vt:lpstr>
      <vt:lpstr>Faiz Xərcləri</vt:lpstr>
      <vt:lpstr>Qeyri-Faiz Gəlirləri</vt:lpstr>
      <vt:lpstr>Qeyri-Faiz Xərcləri</vt:lpstr>
      <vt:lpstr>Ehtiyat ayırmaları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Redaktor</dc:creator>
  <cp:lastModifiedBy>user</cp:lastModifiedBy>
  <dcterms:created xsi:type="dcterms:W3CDTF">2017-08-07T11:39:20Z</dcterms:created>
  <dcterms:modified xsi:type="dcterms:W3CDTF">2021-02-03T12:57:47Z</dcterms:modified>
</cp:coreProperties>
</file>