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-120" yWindow="-120" windowWidth="20730" windowHeight="11160" tabRatio="736" firstSheet="12" activeTab="20"/>
  </bookViews>
  <sheets>
    <sheet name="Mündəricat" sheetId="49" r:id="rId1"/>
    <sheet name="2021 IR - Ümumi göstəricilər" sheetId="36" r:id="rId2"/>
    <sheet name="2020 IVR - Ümumi göstəricilər" sheetId="35" r:id="rId3"/>
    <sheet name="Aktivlər" sheetId="6" r:id="rId4"/>
    <sheet name="Dinamika  - Aktivlər" sheetId="23" r:id="rId5"/>
    <sheet name="Kredit Portfeli" sheetId="9" r:id="rId6"/>
    <sheet name="Dinamika - Kredit Portfeli" sheetId="24" r:id="rId7"/>
    <sheet name="Depozit Portfeli" sheetId="11" r:id="rId8"/>
    <sheet name="Dinamika - Depozit Portfeli" sheetId="25" r:id="rId9"/>
    <sheet name="Balans Kapitalı" sheetId="13" r:id="rId10"/>
    <sheet name="Dinamika  - Balans Kapitalı" sheetId="26" r:id="rId11"/>
    <sheet name="Nizamnamə Kapitalı" sheetId="31" r:id="rId12"/>
    <sheet name="Xalis Mənfəəti" sheetId="44" r:id="rId13"/>
    <sheet name="Xalis Əməliyyat Mənfəəti" sheetId="16" r:id="rId14"/>
    <sheet name="Faiz Gəlirləri" sheetId="17" r:id="rId15"/>
    <sheet name="Faiz Xərcləri" sheetId="18" r:id="rId16"/>
    <sheet name="Qeyri-Faiz Gəlirləri" sheetId="19" r:id="rId17"/>
    <sheet name="Qeyri-Faiz Xərcləri" sheetId="20" r:id="rId18"/>
    <sheet name="Ehtiyat ayırmaları" sheetId="21" r:id="rId19"/>
    <sheet name="ROA" sheetId="50" r:id="rId20"/>
    <sheet name="ROE" sheetId="52" r:id="rId21"/>
  </sheets>
  <calcPr calcId="144525"/>
</workbook>
</file>

<file path=xl/calcChain.xml><?xml version="1.0" encoding="utf-8"?>
<calcChain xmlns="http://schemas.openxmlformats.org/spreadsheetml/2006/main">
  <c r="E27" i="31" l="1"/>
  <c r="H7" i="13"/>
  <c r="H15" i="13"/>
  <c r="H21" i="13"/>
  <c r="H22" i="13"/>
  <c r="H23" i="13"/>
  <c r="H26" i="13"/>
  <c r="H27" i="13"/>
  <c r="I18" i="13"/>
  <c r="H18" i="13" s="1"/>
  <c r="I19" i="13"/>
  <c r="H19" i="13" s="1"/>
  <c r="I20" i="13"/>
  <c r="H20" i="13" s="1"/>
  <c r="F4" i="6"/>
  <c r="F12" i="6"/>
  <c r="F20" i="6"/>
  <c r="F2" i="6"/>
  <c r="J6" i="9"/>
  <c r="J10" i="9"/>
  <c r="J14" i="9"/>
  <c r="J20" i="9"/>
  <c r="J21" i="9"/>
  <c r="J22" i="9"/>
  <c r="J24" i="9"/>
  <c r="J25" i="9"/>
  <c r="J26" i="9"/>
  <c r="J28" i="9"/>
  <c r="J2" i="9"/>
  <c r="I4" i="11"/>
  <c r="I8" i="11"/>
  <c r="I12" i="11"/>
  <c r="I16" i="11"/>
  <c r="I20" i="11"/>
  <c r="I24" i="11"/>
  <c r="J17" i="11"/>
  <c r="I17" i="11" s="1"/>
  <c r="J18" i="11"/>
  <c r="I18" i="11" s="1"/>
  <c r="K18" i="9"/>
  <c r="J18" i="9" s="1"/>
  <c r="K19" i="9"/>
  <c r="J19" i="9" s="1"/>
  <c r="G18" i="6"/>
  <c r="F18" i="6" s="1"/>
  <c r="I17" i="36"/>
  <c r="I18" i="36"/>
  <c r="I3" i="13"/>
  <c r="H3" i="13" s="1"/>
  <c r="I4" i="13"/>
  <c r="H4" i="13" s="1"/>
  <c r="I5" i="13"/>
  <c r="H5" i="13" s="1"/>
  <c r="I6" i="13"/>
  <c r="H6" i="13" s="1"/>
  <c r="I7" i="13"/>
  <c r="I8" i="13"/>
  <c r="H8" i="13" s="1"/>
  <c r="I9" i="13"/>
  <c r="H9" i="13" s="1"/>
  <c r="I10" i="13"/>
  <c r="H10" i="13" s="1"/>
  <c r="I11" i="13"/>
  <c r="H11" i="13" s="1"/>
  <c r="I12" i="13"/>
  <c r="H12" i="13" s="1"/>
  <c r="I13" i="13"/>
  <c r="H13" i="13" s="1"/>
  <c r="I14" i="13"/>
  <c r="H14" i="13" s="1"/>
  <c r="I15" i="13"/>
  <c r="I16" i="13"/>
  <c r="H16" i="13" s="1"/>
  <c r="I17" i="13"/>
  <c r="H17" i="13" s="1"/>
  <c r="I21" i="13"/>
  <c r="I22" i="13"/>
  <c r="I23" i="13"/>
  <c r="I24" i="13"/>
  <c r="H24" i="13" s="1"/>
  <c r="I25" i="13"/>
  <c r="H25" i="13" s="1"/>
  <c r="I26" i="13"/>
  <c r="I27" i="13"/>
  <c r="J3" i="11"/>
  <c r="I3" i="11" s="1"/>
  <c r="J4" i="11"/>
  <c r="J5" i="11"/>
  <c r="I5" i="11" s="1"/>
  <c r="J6" i="11"/>
  <c r="I6" i="11" s="1"/>
  <c r="J7" i="11"/>
  <c r="I7" i="11" s="1"/>
  <c r="J8" i="11"/>
  <c r="J9" i="11"/>
  <c r="I9" i="11" s="1"/>
  <c r="J10" i="11"/>
  <c r="I10" i="11" s="1"/>
  <c r="J11" i="11"/>
  <c r="I11" i="11" s="1"/>
  <c r="J12" i="11"/>
  <c r="J13" i="11"/>
  <c r="I13" i="11" s="1"/>
  <c r="J14" i="11"/>
  <c r="I14" i="11" s="1"/>
  <c r="J15" i="11"/>
  <c r="I15" i="11" s="1"/>
  <c r="J16" i="11"/>
  <c r="J19" i="11"/>
  <c r="I19" i="11" s="1"/>
  <c r="J20" i="11"/>
  <c r="J21" i="11"/>
  <c r="I21" i="11" s="1"/>
  <c r="J22" i="11"/>
  <c r="I22" i="11" s="1"/>
  <c r="J23" i="11"/>
  <c r="I23" i="11" s="1"/>
  <c r="J24" i="11"/>
  <c r="J25" i="11"/>
  <c r="I25" i="11" s="1"/>
  <c r="J26" i="11"/>
  <c r="I26" i="11" s="1"/>
  <c r="J27" i="11"/>
  <c r="I27" i="11" s="1"/>
  <c r="K3" i="9"/>
  <c r="J3" i="9" s="1"/>
  <c r="K4" i="9"/>
  <c r="J4" i="9" s="1"/>
  <c r="K5" i="9"/>
  <c r="J5" i="9" s="1"/>
  <c r="K6" i="9"/>
  <c r="K7" i="9"/>
  <c r="J7" i="9" s="1"/>
  <c r="K8" i="9"/>
  <c r="J8" i="9" s="1"/>
  <c r="K9" i="9"/>
  <c r="J9" i="9" s="1"/>
  <c r="K10" i="9"/>
  <c r="K11" i="9"/>
  <c r="J11" i="9" s="1"/>
  <c r="K12" i="9"/>
  <c r="J12" i="9" s="1"/>
  <c r="K13" i="9"/>
  <c r="J13" i="9" s="1"/>
  <c r="K14" i="9"/>
  <c r="K15" i="9"/>
  <c r="J15" i="9" s="1"/>
  <c r="K16" i="9"/>
  <c r="J16" i="9" s="1"/>
  <c r="K17" i="9"/>
  <c r="J17" i="9" s="1"/>
  <c r="K20" i="9"/>
  <c r="K21" i="9"/>
  <c r="K22" i="9"/>
  <c r="K23" i="9"/>
  <c r="J23" i="9" s="1"/>
  <c r="K24" i="9"/>
  <c r="K25" i="9"/>
  <c r="K26" i="9"/>
  <c r="K27" i="9"/>
  <c r="J27" i="9" s="1"/>
  <c r="G3" i="6"/>
  <c r="F3" i="6" s="1"/>
  <c r="G4" i="6"/>
  <c r="G5" i="6"/>
  <c r="F5" i="6" s="1"/>
  <c r="G6" i="6"/>
  <c r="F6" i="6" s="1"/>
  <c r="G7" i="6"/>
  <c r="F7" i="6" s="1"/>
  <c r="G8" i="6"/>
  <c r="F8" i="6" s="1"/>
  <c r="G9" i="6"/>
  <c r="F9" i="6" s="1"/>
  <c r="G10" i="6"/>
  <c r="F10" i="6" s="1"/>
  <c r="G11" i="6"/>
  <c r="F11" i="6" s="1"/>
  <c r="G12" i="6"/>
  <c r="G13" i="6"/>
  <c r="F13" i="6" s="1"/>
  <c r="G14" i="6"/>
  <c r="F14" i="6" s="1"/>
  <c r="G15" i="6"/>
  <c r="F15" i="6" s="1"/>
  <c r="G16" i="6"/>
  <c r="F16" i="6" s="1"/>
  <c r="G17" i="6"/>
  <c r="F17" i="6" s="1"/>
  <c r="G19" i="6"/>
  <c r="F19" i="6" s="1"/>
  <c r="G20" i="6"/>
  <c r="G21" i="6"/>
  <c r="F21" i="6" s="1"/>
  <c r="G22" i="6"/>
  <c r="F22" i="6" s="1"/>
  <c r="G23" i="6"/>
  <c r="F23" i="6" s="1"/>
  <c r="G24" i="6"/>
  <c r="F24" i="6" s="1"/>
  <c r="G25" i="6"/>
  <c r="F25" i="6" s="1"/>
  <c r="G26" i="6"/>
  <c r="F26" i="6" s="1"/>
  <c r="G27" i="6"/>
  <c r="F27" i="6" s="1"/>
  <c r="D26" i="20"/>
  <c r="E22" i="31"/>
  <c r="E3" i="31"/>
  <c r="E6" i="31"/>
  <c r="D11" i="11"/>
  <c r="D19" i="11"/>
  <c r="I23" i="36"/>
  <c r="I24" i="36"/>
  <c r="I25" i="36"/>
  <c r="I12" i="36"/>
  <c r="E12" i="31"/>
  <c r="E24" i="31"/>
  <c r="E2" i="31"/>
  <c r="E21" i="31"/>
  <c r="E25" i="31"/>
  <c r="E19" i="31"/>
  <c r="E16" i="31"/>
  <c r="E23" i="31"/>
  <c r="E17" i="31"/>
  <c r="E11" i="31"/>
  <c r="E20" i="31"/>
  <c r="E8" i="31"/>
  <c r="E14" i="31"/>
  <c r="E5" i="31"/>
  <c r="E9" i="31"/>
  <c r="E13" i="31"/>
  <c r="E15" i="31"/>
  <c r="E10" i="31"/>
  <c r="E4" i="31"/>
  <c r="E26" i="31"/>
  <c r="E7" i="31"/>
  <c r="I2" i="13"/>
  <c r="H2" i="13" s="1"/>
  <c r="J2" i="11"/>
  <c r="I2" i="11" s="1"/>
  <c r="K2" i="9"/>
  <c r="G2" i="6"/>
  <c r="I14" i="36"/>
  <c r="I22" i="36"/>
  <c r="P2" i="36"/>
  <c r="Q2" i="36"/>
  <c r="R2" i="36"/>
  <c r="R23" i="36"/>
  <c r="R24" i="36"/>
  <c r="Q23" i="36"/>
  <c r="Q24" i="36"/>
  <c r="P23" i="36"/>
  <c r="P24" i="36"/>
  <c r="I2" i="36"/>
  <c r="I11" i="36"/>
  <c r="I3" i="36"/>
  <c r="I21" i="36"/>
  <c r="I16" i="36"/>
  <c r="I10" i="36"/>
  <c r="I4" i="36"/>
  <c r="I5" i="36"/>
  <c r="I6" i="36"/>
  <c r="I7" i="36"/>
  <c r="I8" i="36"/>
  <c r="L9" i="36"/>
  <c r="I26" i="36" l="1"/>
  <c r="I20" i="36"/>
  <c r="E20" i="36"/>
  <c r="O19" i="36" l="1"/>
  <c r="J27" i="36"/>
  <c r="J24" i="36"/>
  <c r="O24" i="36"/>
  <c r="I15" i="36"/>
  <c r="I13" i="36"/>
  <c r="J19" i="36" l="1"/>
  <c r="E8" i="36"/>
  <c r="M9" i="36" l="1"/>
  <c r="I9" i="36" s="1"/>
  <c r="J27" i="35" l="1"/>
  <c r="E18" i="31"/>
  <c r="I6" i="35"/>
  <c r="I26" i="35"/>
  <c r="J24" i="35"/>
  <c r="P24" i="35" s="1"/>
  <c r="O24" i="35"/>
  <c r="I25" i="35"/>
  <c r="I23" i="35"/>
  <c r="R23" i="35" s="1"/>
  <c r="I22" i="35"/>
  <c r="I21" i="35"/>
  <c r="R19" i="35"/>
  <c r="J19" i="35"/>
  <c r="R18" i="35"/>
  <c r="R21" i="35"/>
  <c r="R22" i="35"/>
  <c r="I20" i="35"/>
  <c r="R20" i="35" s="1"/>
  <c r="E20" i="35"/>
  <c r="O19" i="35"/>
  <c r="I16" i="35"/>
  <c r="P11" i="35"/>
  <c r="P13" i="35"/>
  <c r="P14" i="35"/>
  <c r="P15" i="35"/>
  <c r="P16" i="35"/>
  <c r="P17" i="35"/>
  <c r="P18" i="35"/>
  <c r="Q18" i="35" s="1"/>
  <c r="P19" i="35"/>
  <c r="Q19" i="35" s="1"/>
  <c r="P20" i="35"/>
  <c r="P21" i="35"/>
  <c r="Q21" i="35" s="1"/>
  <c r="R16" i="35"/>
  <c r="R17" i="35"/>
  <c r="R6" i="35"/>
  <c r="R8" i="35"/>
  <c r="R25" i="35"/>
  <c r="R26" i="35"/>
  <c r="R27" i="35"/>
  <c r="P2" i="35"/>
  <c r="P3" i="35"/>
  <c r="P4" i="35"/>
  <c r="P5" i="35"/>
  <c r="P6" i="35"/>
  <c r="P7" i="35"/>
  <c r="P8" i="35"/>
  <c r="P10" i="35"/>
  <c r="P22" i="35"/>
  <c r="Q22" i="35" s="1"/>
  <c r="P23" i="35"/>
  <c r="P25" i="35"/>
  <c r="P26" i="35"/>
  <c r="P27" i="35"/>
  <c r="I15" i="35"/>
  <c r="Q15" i="35" s="1"/>
  <c r="I14" i="35"/>
  <c r="R14" i="35" s="1"/>
  <c r="I13" i="35"/>
  <c r="R13" i="35" s="1"/>
  <c r="J12" i="35"/>
  <c r="I12" i="35" s="1"/>
  <c r="R12" i="35" s="1"/>
  <c r="I11" i="35"/>
  <c r="R11" i="35" s="1"/>
  <c r="I10" i="35"/>
  <c r="R10" i="35" s="1"/>
  <c r="I9" i="35"/>
  <c r="R9" i="35" s="1"/>
  <c r="L9" i="35"/>
  <c r="P9" i="35" s="1"/>
  <c r="M9" i="35"/>
  <c r="E8" i="35"/>
  <c r="I7" i="35"/>
  <c r="R7" i="35" s="1"/>
  <c r="I5" i="35"/>
  <c r="R5" i="35" s="1"/>
  <c r="I4" i="35"/>
  <c r="R4" i="35" s="1"/>
  <c r="I3" i="35"/>
  <c r="R3" i="35" s="1"/>
  <c r="I2" i="35"/>
  <c r="R2" i="35" s="1"/>
  <c r="R12" i="36"/>
  <c r="P9" i="36"/>
  <c r="R15" i="35" l="1"/>
  <c r="P12" i="35"/>
  <c r="Q20" i="35"/>
  <c r="I24" i="35"/>
  <c r="Q24" i="35" s="1"/>
  <c r="R24" i="35"/>
  <c r="Q4" i="35"/>
  <c r="Q9" i="36"/>
  <c r="R27" i="36" l="1"/>
  <c r="R6" i="36"/>
  <c r="R9" i="36"/>
  <c r="R4" i="36"/>
  <c r="R5" i="36"/>
  <c r="R18" i="36"/>
  <c r="R14" i="36" l="1"/>
  <c r="R3" i="36" l="1"/>
  <c r="R26" i="36"/>
  <c r="R25" i="36"/>
  <c r="P4" i="36"/>
  <c r="R22" i="36" l="1"/>
  <c r="R21" i="36"/>
  <c r="R20" i="36"/>
  <c r="R19" i="36" l="1"/>
  <c r="R17" i="36"/>
  <c r="R16" i="36"/>
  <c r="R15" i="36"/>
  <c r="R13" i="36"/>
  <c r="R11" i="36"/>
  <c r="R10" i="36" l="1"/>
  <c r="R8" i="36" l="1"/>
  <c r="P8" i="36"/>
  <c r="Q8" i="36" s="1"/>
  <c r="P7" i="36" l="1"/>
  <c r="Q7" i="36" s="1"/>
  <c r="R7" i="36"/>
  <c r="Q4" i="36" l="1"/>
  <c r="P27" i="36" l="1"/>
  <c r="Q27" i="36" s="1"/>
  <c r="P26" i="36"/>
  <c r="Q26" i="36" s="1"/>
  <c r="P25" i="36"/>
  <c r="Q25" i="36" s="1"/>
  <c r="P22" i="36"/>
  <c r="Q22" i="36" s="1"/>
  <c r="P21" i="36"/>
  <c r="Q21" i="36" s="1"/>
  <c r="P20" i="36"/>
  <c r="Q20" i="36" s="1"/>
  <c r="P19" i="36"/>
  <c r="Q19" i="36" s="1"/>
  <c r="P18" i="36"/>
  <c r="Q18" i="36" s="1"/>
  <c r="P17" i="36"/>
  <c r="Q17" i="36" s="1"/>
  <c r="P16" i="36"/>
  <c r="Q16" i="36" s="1"/>
  <c r="P15" i="36"/>
  <c r="Q15" i="36" s="1"/>
  <c r="P14" i="36"/>
  <c r="Q14" i="36" s="1"/>
  <c r="P13" i="36"/>
  <c r="Q13" i="36" s="1"/>
  <c r="P12" i="36"/>
  <c r="Q12" i="36" s="1"/>
  <c r="P11" i="36"/>
  <c r="Q11" i="36" s="1"/>
  <c r="P10" i="36"/>
  <c r="Q10" i="36" s="1"/>
  <c r="P6" i="36"/>
  <c r="Q6" i="36" s="1"/>
  <c r="P5" i="36"/>
  <c r="Q5" i="36" s="1"/>
  <c r="P3" i="36"/>
  <c r="Q3" i="36" s="1"/>
  <c r="Q27" i="35"/>
  <c r="Q26" i="35"/>
  <c r="Q23" i="35"/>
  <c r="Q17" i="35"/>
  <c r="Q14" i="35"/>
  <c r="Q13" i="35"/>
  <c r="Q10" i="35"/>
  <c r="Q9" i="35"/>
  <c r="Q8" i="35"/>
  <c r="Q6" i="35"/>
  <c r="Q5" i="35"/>
  <c r="Q7" i="35" l="1"/>
  <c r="Q12" i="35"/>
  <c r="Q2" i="35"/>
  <c r="Q16" i="35"/>
  <c r="Q11" i="35"/>
  <c r="Q3" i="35"/>
  <c r="Q25" i="35"/>
</calcChain>
</file>

<file path=xl/sharedStrings.xml><?xml version="1.0" encoding="utf-8"?>
<sst xmlns="http://schemas.openxmlformats.org/spreadsheetml/2006/main" count="665" uniqueCount="76">
  <si>
    <t>Sıra</t>
  </si>
  <si>
    <t>AccessBank QSC</t>
  </si>
  <si>
    <t>AFB Bank ASC</t>
  </si>
  <si>
    <t>Azər Türk Bank ASC</t>
  </si>
  <si>
    <t>Azərbaycan Sənaye Bankı ASC</t>
  </si>
  <si>
    <t>Bank Avrasiya ASC</t>
  </si>
  <si>
    <t>Bank BTB ASC</t>
  </si>
  <si>
    <t>Bank Melli İran Bakı filialı</t>
  </si>
  <si>
    <t>Bank Respublika ASC</t>
  </si>
  <si>
    <t>Bank VTB (Azərbaycan) ASC</t>
  </si>
  <si>
    <t>Expressbank ASC</t>
  </si>
  <si>
    <t>Kapital Bank ASC</t>
  </si>
  <si>
    <t>Muğanbank ASC</t>
  </si>
  <si>
    <t>Naxçıvanbank ASC</t>
  </si>
  <si>
    <t>Pakistan Milli Bankı NBP Bakı filialı</t>
  </si>
  <si>
    <t>PAŞA Bank ASC</t>
  </si>
  <si>
    <t>Rabitəbank ASC</t>
  </si>
  <si>
    <t>TuranBank ASC</t>
  </si>
  <si>
    <t>Unibank KB ASC</t>
  </si>
  <si>
    <t>Xalq Bank ASC</t>
  </si>
  <si>
    <t>Yapı Kredi Bank Azərbaycan QSC</t>
  </si>
  <si>
    <t>Günay Bank ASC</t>
  </si>
  <si>
    <t>Azərbaycan Beynəlxalq Bankı ASC</t>
  </si>
  <si>
    <t>Banklar</t>
  </si>
  <si>
    <t>Aktivlər 
(mln. manat)</t>
  </si>
  <si>
    <t xml:space="preserve">Cəmi Kreditlər 
(mln. manat) </t>
  </si>
  <si>
    <t>Depozit Portfeli 
(mln. manat)</t>
  </si>
  <si>
    <t>Balans Kapitalı 
(mln. manat)</t>
  </si>
  <si>
    <t>Xalis Mənfəət
 (mln. manat)</t>
  </si>
  <si>
    <t>Xalis Əməliyyat Mənfəəti 
(mln. manat)</t>
  </si>
  <si>
    <t>Faiz gəlirləri
 (mln. manat)</t>
  </si>
  <si>
    <t>Faiz xərcləri
 (mln. manat)</t>
  </si>
  <si>
    <t>Qeyri-faiz xərcləri 
(mln. manat)</t>
  </si>
  <si>
    <t>Bank of  Baku ASC</t>
  </si>
  <si>
    <t>Ziraat Bank Azərbaycan ASC</t>
  </si>
  <si>
    <t>=</t>
  </si>
  <si>
    <t>Qeyri-faiz gəlirləri 
(mln. manat)</t>
  </si>
  <si>
    <t>Premium Bank ASC</t>
  </si>
  <si>
    <t>Bank of Baku ASC</t>
  </si>
  <si>
    <t>XM yoxlama</t>
  </si>
  <si>
    <t>Yelo Bank ASC</t>
  </si>
  <si>
    <t>Hesablanmış XƏM</t>
  </si>
  <si>
    <t>Hesablanmış XƏM ilə Faktikinin fərqi</t>
  </si>
  <si>
    <t>o cümlədən, Nizamnamə Kapitalı (mln. manat)</t>
  </si>
  <si>
    <t>Aktivlər üzrə mümkün zərərin 
ödənilməsi üçün ehtiyat ayırmaları (mln. manat)</t>
  </si>
  <si>
    <t>Mənfəət vergisi</t>
  </si>
  <si>
    <t>Dinamika, mln . Manat</t>
  </si>
  <si>
    <t>Mündəricat</t>
  </si>
  <si>
    <t>Dinamika - Aktivlər</t>
  </si>
  <si>
    <t>Kredit Portfeli</t>
  </si>
  <si>
    <t>Dinamika - Kredit Portfeli</t>
  </si>
  <si>
    <t>Depozit Portfeli</t>
  </si>
  <si>
    <t>Dinamika - Depozit Portfeli</t>
  </si>
  <si>
    <t>Balans Kapitalı</t>
  </si>
  <si>
    <t>Dinamika - Balans Kapitalı</t>
  </si>
  <si>
    <t>Nizamnamə Kapitalı</t>
  </si>
  <si>
    <t>Xalis Mənfəət</t>
  </si>
  <si>
    <t xml:space="preserve">Xalis Əməliyyat Mənfəəti </t>
  </si>
  <si>
    <t>Faiz gəlirləri</t>
  </si>
  <si>
    <t>Faiz xərcləri</t>
  </si>
  <si>
    <t xml:space="preserve">Qeyri-faiz gəlirləri </t>
  </si>
  <si>
    <t xml:space="preserve">Qeyri-faiz xərcləri </t>
  </si>
  <si>
    <t xml:space="preserve">Aktivlər üzrə mümkün zərərin ödənilməsi üçün ehtiyat ayırmaları </t>
  </si>
  <si>
    <t>Aktivlər</t>
  </si>
  <si>
    <t>2020 IVR - Ümumi göstəricilər</t>
  </si>
  <si>
    <t>IVR/2020</t>
  </si>
  <si>
    <t>2020 IVR Nizamnamə Kapitalı (mln. manat)</t>
  </si>
  <si>
    <t>IR/2021</t>
  </si>
  <si>
    <t>IR/2021
Nisbi dinamika/Rüblük</t>
  </si>
  <si>
    <t xml:space="preserve">IR/2021
Mütləq dinamika/Rüblük </t>
  </si>
  <si>
    <t>2020 IR Nizamnamə Kapitalı (mln. manat)</t>
  </si>
  <si>
    <t>m/y - məlumat yoxdur</t>
  </si>
  <si>
    <t>2021 IR - Ümumi göstəricilər</t>
  </si>
  <si>
    <t>2021 IR
ROA,% 
(Xalis mənfəət/ Aktivlərin həcmi)</t>
  </si>
  <si>
    <t>2021 IR
ROE,% 
(Xalis mənfəət/ Balans kapitalı)</t>
  </si>
  <si>
    <t>Bank Sektoru - 2021 I RÜB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</si>
</sst>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Times New Roman"/>
      <family val="1"/>
    </font>
    <font>
      <sz val="11"/>
      <color theme="1"/>
      <name val="Times New Roman"/>
      <family val="1"/>
    </font>
    <font>
      <sz val="11"/>
      <color rgb="FF002060"/>
      <name val="Times New Roman"/>
      <family val="1"/>
    </font>
    <font>
      <b/>
      <sz val="11"/>
      <color theme="0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b/>
      <sz val="11"/>
      <color rgb="FF00B05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0" fontId="5" fillId="0" borderId="0"/>
    <xf numFmtId="0" fontId="13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/>
    <xf numFmtId="0" fontId="1" fillId="0" borderId="0" xfId="0" applyFont="1"/>
    <xf numFmtId="9" fontId="0" fillId="0" borderId="0" xfId="1" applyFont="1"/>
    <xf numFmtId="0" fontId="0" fillId="0" borderId="0" xfId="0"/>
    <xf numFmtId="165" fontId="0" fillId="0" borderId="0" xfId="0" applyNumberFormat="1"/>
    <xf numFmtId="165" fontId="3" fillId="0" borderId="0" xfId="0" applyNumberFormat="1" applyFont="1"/>
    <xf numFmtId="10" fontId="0" fillId="0" borderId="0" xfId="0" applyNumberFormat="1"/>
    <xf numFmtId="0" fontId="7" fillId="0" borderId="1" xfId="0" applyFont="1" applyBorder="1"/>
    <xf numFmtId="0" fontId="0" fillId="0" borderId="0" xfId="0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5" fontId="8" fillId="0" borderId="1" xfId="0" applyNumberFormat="1" applyFont="1" applyBorder="1"/>
    <xf numFmtId="0" fontId="9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65" fontId="11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2" fontId="0" fillId="0" borderId="4" xfId="1" applyNumberFormat="1" applyFont="1" applyBorder="1"/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65" fontId="8" fillId="0" borderId="3" xfId="0" applyNumberFormat="1" applyFont="1" applyBorder="1"/>
    <xf numFmtId="165" fontId="11" fillId="0" borderId="3" xfId="0" applyNumberFormat="1" applyFont="1" applyBorder="1" applyAlignment="1">
      <alignment horizontal="right" vertical="center" wrapText="1"/>
    </xf>
    <xf numFmtId="165" fontId="11" fillId="0" borderId="8" xfId="0" applyNumberFormat="1" applyFont="1" applyBorder="1" applyAlignment="1">
      <alignment horizontal="right" vertical="center" wrapText="1"/>
    </xf>
    <xf numFmtId="165" fontId="11" fillId="0" borderId="2" xfId="0" applyNumberFormat="1" applyFont="1" applyBorder="1" applyAlignment="1">
      <alignment horizontal="right" vertical="center" wrapText="1"/>
    </xf>
    <xf numFmtId="165" fontId="10" fillId="0" borderId="4" xfId="0" applyNumberFormat="1" applyFont="1" applyBorder="1" applyAlignment="1">
      <alignment horizontal="right" vertical="center" wrapText="1"/>
    </xf>
    <xf numFmtId="165" fontId="8" fillId="2" borderId="1" xfId="0" applyNumberFormat="1" applyFont="1" applyFill="1" applyBorder="1"/>
    <xf numFmtId="0" fontId="7" fillId="0" borderId="2" xfId="0" applyFont="1" applyBorder="1"/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9" fillId="0" borderId="3" xfId="0" applyFont="1" applyFill="1" applyBorder="1"/>
    <xf numFmtId="0" fontId="9" fillId="0" borderId="1" xfId="0" applyFont="1" applyBorder="1"/>
    <xf numFmtId="165" fontId="11" fillId="2" borderId="1" xfId="0" applyNumberFormat="1" applyFont="1" applyFill="1" applyBorder="1"/>
    <xf numFmtId="165" fontId="11" fillId="0" borderId="1" xfId="0" applyNumberFormat="1" applyFont="1" applyFill="1" applyBorder="1"/>
    <xf numFmtId="165" fontId="11" fillId="0" borderId="1" xfId="0" applyNumberFormat="1" applyFont="1" applyBorder="1"/>
    <xf numFmtId="0" fontId="9" fillId="0" borderId="2" xfId="0" applyFont="1" applyBorder="1"/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9" fillId="4" borderId="1" xfId="5" applyFont="1" applyFill="1" applyBorder="1" applyAlignment="1">
      <alignment wrapText="1"/>
    </xf>
    <xf numFmtId="0" fontId="9" fillId="3" borderId="1" xfId="5" applyFont="1" applyFill="1" applyBorder="1" applyAlignment="1">
      <alignment wrapText="1"/>
    </xf>
    <xf numFmtId="165" fontId="8" fillId="0" borderId="10" xfId="0" applyNumberFormat="1" applyFont="1" applyFill="1" applyBorder="1"/>
    <xf numFmtId="166" fontId="10" fillId="0" borderId="0" xfId="1" applyNumberFormat="1" applyFont="1"/>
    <xf numFmtId="0" fontId="10" fillId="0" borderId="0" xfId="0" applyFont="1"/>
    <xf numFmtId="165" fontId="10" fillId="0" borderId="0" xfId="0" applyNumberFormat="1" applyFont="1"/>
    <xf numFmtId="0" fontId="12" fillId="6" borderId="0" xfId="5" applyFont="1" applyFill="1" applyAlignment="1">
      <alignment horizontal="center" vertical="center"/>
    </xf>
    <xf numFmtId="0" fontId="9" fillId="3" borderId="1" xfId="5" applyFont="1" applyFill="1" applyBorder="1" applyAlignment="1">
      <alignment horizontal="center" vertical="center" wrapText="1"/>
    </xf>
    <xf numFmtId="0" fontId="9" fillId="4" borderId="1" xfId="5" applyFont="1" applyFill="1" applyBorder="1" applyAlignment="1">
      <alignment horizontal="center" vertical="center" wrapText="1"/>
    </xf>
    <xf numFmtId="0" fontId="7" fillId="2" borderId="1" xfId="0" applyFont="1" applyFill="1" applyBorder="1"/>
    <xf numFmtId="165" fontId="8" fillId="0" borderId="10" xfId="0" applyNumberFormat="1" applyFont="1" applyBorder="1"/>
    <xf numFmtId="0" fontId="14" fillId="5" borderId="1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Border="1" applyAlignment="1">
      <alignment vertical="center" wrapText="1"/>
    </xf>
    <xf numFmtId="165" fontId="11" fillId="0" borderId="0" xfId="0" applyNumberFormat="1" applyFont="1" applyFill="1" applyBorder="1" applyAlignment="1">
      <alignment horizontal="right" vertical="center" wrapText="1"/>
    </xf>
    <xf numFmtId="165" fontId="11" fillId="0" borderId="10" xfId="0" applyNumberFormat="1" applyFont="1" applyFill="1" applyBorder="1" applyAlignment="1">
      <alignment horizontal="right" vertical="center" wrapText="1"/>
    </xf>
    <xf numFmtId="165" fontId="11" fillId="0" borderId="13" xfId="0" applyNumberFormat="1" applyFont="1" applyFill="1" applyBorder="1" applyAlignment="1">
      <alignment horizontal="right" vertical="center" wrapText="1"/>
    </xf>
    <xf numFmtId="0" fontId="10" fillId="0" borderId="0" xfId="1" applyNumberFormat="1" applyFont="1"/>
    <xf numFmtId="165" fontId="10" fillId="0" borderId="0" xfId="1" applyNumberFormat="1" applyFont="1"/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/>
    <xf numFmtId="9" fontId="0" fillId="0" borderId="0" xfId="0" applyNumberFormat="1"/>
    <xf numFmtId="9" fontId="0" fillId="0" borderId="0" xfId="0" applyNumberFormat="1" applyAlignment="1">
      <alignment horizontal="center" vertical="center"/>
    </xf>
    <xf numFmtId="10" fontId="10" fillId="0" borderId="0" xfId="0" applyNumberFormat="1" applyFont="1"/>
    <xf numFmtId="10" fontId="10" fillId="0" borderId="0" xfId="0" applyNumberFormat="1" applyFont="1" applyAlignment="1">
      <alignment horizontal="center" vertical="center"/>
    </xf>
    <xf numFmtId="9" fontId="10" fillId="0" borderId="0" xfId="0" applyNumberFormat="1" applyFont="1"/>
    <xf numFmtId="0" fontId="3" fillId="0" borderId="0" xfId="0" applyNumberFormat="1" applyFont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65" fontId="11" fillId="0" borderId="1" xfId="0" applyNumberFormat="1" applyFont="1" applyFill="1" applyBorder="1" applyAlignment="1">
      <alignment horizontal="right" vertical="center" wrapText="1"/>
    </xf>
    <xf numFmtId="165" fontId="11" fillId="0" borderId="3" xfId="0" applyNumberFormat="1" applyFont="1" applyFill="1" applyBorder="1" applyAlignment="1">
      <alignment horizontal="right" vertical="center" wrapText="1"/>
    </xf>
    <xf numFmtId="165" fontId="10" fillId="0" borderId="4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right" vertical="center"/>
    </xf>
    <xf numFmtId="165" fontId="10" fillId="0" borderId="9" xfId="0" applyNumberFormat="1" applyFont="1" applyFill="1" applyBorder="1" applyAlignment="1">
      <alignment horizontal="right" vertical="center" wrapText="1"/>
    </xf>
    <xf numFmtId="0" fontId="15" fillId="6" borderId="14" xfId="5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right" vertical="center" wrapText="1"/>
    </xf>
    <xf numFmtId="165" fontId="11" fillId="2" borderId="1" xfId="0" applyNumberFormat="1" applyFont="1" applyFill="1" applyBorder="1" applyAlignment="1">
      <alignment horizontal="right" wrapText="1"/>
    </xf>
    <xf numFmtId="165" fontId="9" fillId="0" borderId="4" xfId="0" applyNumberFormat="1" applyFont="1" applyFill="1" applyBorder="1"/>
    <xf numFmtId="0" fontId="9" fillId="2" borderId="1" xfId="0" applyFont="1" applyFill="1" applyBorder="1"/>
    <xf numFmtId="0" fontId="0" fillId="2" borderId="0" xfId="0" applyFill="1"/>
    <xf numFmtId="164" fontId="10" fillId="0" borderId="0" xfId="2" applyFont="1"/>
    <xf numFmtId="2" fontId="0" fillId="0" borderId="0" xfId="2" applyNumberFormat="1" applyFont="1"/>
    <xf numFmtId="165" fontId="10" fillId="0" borderId="0" xfId="0" applyNumberFormat="1" applyFont="1" applyAlignment="1">
      <alignment horizontal="right" vertical="center" wrapText="1"/>
    </xf>
    <xf numFmtId="165" fontId="11" fillId="0" borderId="2" xfId="0" applyNumberFormat="1" applyFont="1" applyBorder="1"/>
    <xf numFmtId="165" fontId="11" fillId="0" borderId="0" xfId="0" applyNumberFormat="1" applyFont="1" applyBorder="1" applyAlignment="1">
      <alignment horizontal="right" vertical="center" wrapText="1"/>
    </xf>
    <xf numFmtId="9" fontId="0" fillId="0" borderId="1" xfId="1" applyFont="1" applyBorder="1"/>
    <xf numFmtId="165" fontId="0" fillId="0" borderId="1" xfId="0" applyNumberFormat="1" applyBorder="1"/>
    <xf numFmtId="165" fontId="16" fillId="0" borderId="4" xfId="0" applyNumberFormat="1" applyFont="1" applyFill="1" applyBorder="1"/>
    <xf numFmtId="166" fontId="0" fillId="0" borderId="0" xfId="1" applyNumberFormat="1" applyFont="1"/>
    <xf numFmtId="0" fontId="9" fillId="2" borderId="2" xfId="0" applyFont="1" applyFill="1" applyBorder="1"/>
    <xf numFmtId="165" fontId="8" fillId="0" borderId="1" xfId="0" applyNumberFormat="1" applyFont="1" applyFill="1" applyBorder="1"/>
    <xf numFmtId="9" fontId="0" fillId="0" borderId="0" xfId="1" applyFont="1" applyBorder="1"/>
    <xf numFmtId="165" fontId="0" fillId="0" borderId="0" xfId="0" applyNumberFormat="1" applyBorder="1"/>
    <xf numFmtId="10" fontId="8" fillId="0" borderId="1" xfId="1" applyNumberFormat="1" applyFont="1" applyBorder="1" applyAlignment="1">
      <alignment horizontal="center"/>
    </xf>
    <xf numFmtId="166" fontId="11" fillId="0" borderId="1" xfId="1" applyNumberFormat="1" applyFont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wrapText="1"/>
    </xf>
    <xf numFmtId="0" fontId="12" fillId="6" borderId="12" xfId="0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vertical="center"/>
    </xf>
  </cellXfs>
  <cellStyles count="6">
    <cellStyle name="Comma" xfId="2" builtinId="3"/>
    <cellStyle name="Hyperlink" xfId="5" builtinId="8"/>
    <cellStyle name="Normal" xfId="0" builtinId="0"/>
    <cellStyle name="Normal 2" xfId="4"/>
    <cellStyle name="Percent" xfId="1" builtinId="5"/>
    <cellStyle name="Обычный 2" xfId="3"/>
  </cellStyles>
  <dxfs count="135">
    <dxf>
      <font>
        <color rgb="FF002060"/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color rgb="FF002060"/>
        <name val="Times New Roman"/>
        <scheme val="none"/>
      </font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 outline="0">
        <bottom style="thin">
          <color rgb="FF002060"/>
        </bottom>
      </border>
    </dxf>
    <dxf>
      <fill>
        <patternFill patternType="solid">
          <fgColor indexed="64"/>
          <bgColor theme="9" tint="0.79998168889431442"/>
        </patternFill>
      </fill>
    </dxf>
    <dxf>
      <font>
        <color rgb="FF002060"/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color rgb="FF002060"/>
        <name val="Times New Roman"/>
        <scheme val="none"/>
      </font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 outline="0">
        <bottom style="thin">
          <color rgb="FF002060"/>
        </bottom>
      </border>
    </dxf>
    <dxf>
      <fill>
        <patternFill patternType="solid">
          <fgColor indexed="64"/>
          <bgColor theme="9" tint="0.79998168889431442"/>
        </patternFill>
      </fill>
    </dxf>
    <dxf>
      <font>
        <color rgb="FF002060"/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color rgb="FF002060"/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color rgb="FF002060"/>
        <name val="Times New Roman"/>
        <scheme val="none"/>
      </font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 outline="0">
        <bottom style="thin">
          <color rgb="FF002060"/>
        </bottom>
      </border>
    </dxf>
    <dxf>
      <fill>
        <patternFill patternType="solid">
          <fgColor indexed="64"/>
          <bgColor theme="9" tint="0.79998168889431442"/>
        </patternFill>
      </fill>
    </dxf>
    <dxf>
      <font>
        <color rgb="FF002060"/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color rgb="FF002060"/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color rgb="FF002060"/>
        <name val="Times New Roman"/>
        <scheme val="none"/>
      </font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 outline="0">
        <bottom style="thin">
          <color rgb="FF002060"/>
        </bottom>
      </border>
    </dxf>
    <dxf>
      <fill>
        <patternFill patternType="solid">
          <fgColor indexed="64"/>
          <bgColor theme="9" tint="0.79998168889431442"/>
        </patternFill>
      </fill>
    </dxf>
    <dxf>
      <font>
        <color rgb="FF002060"/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color rgb="FF002060"/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color rgb="FF002060"/>
        <name val="Times New Roman"/>
        <scheme val="none"/>
      </font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 outline="0">
        <bottom style="thin">
          <color rgb="FF002060"/>
        </bottom>
      </border>
    </dxf>
    <dxf>
      <fill>
        <patternFill patternType="solid">
          <fgColor indexed="64"/>
          <bgColor theme="9" tint="0.79998168889431442"/>
        </patternFill>
      </fill>
    </dxf>
    <dxf>
      <font>
        <color rgb="FF002060"/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color rgb="FF002060"/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color rgb="FF002060"/>
        <name val="Times New Roman"/>
        <scheme val="none"/>
      </font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 outline="0">
        <bottom style="thin">
          <color rgb="FF002060"/>
        </bottom>
      </border>
    </dxf>
    <dxf>
      <fill>
        <patternFill patternType="solid">
          <fgColor indexed="64"/>
          <bgColor theme="9" tint="0.79998168889431442"/>
        </patternFill>
      </fill>
    </dxf>
    <dxf>
      <font>
        <color rgb="FF002060"/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color rgb="FF002060"/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color rgb="FF002060"/>
        <name val="Times New Roman"/>
        <scheme val="none"/>
      </font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 outline="0">
        <bottom style="thin">
          <color rgb="FF002060"/>
        </bottom>
      </border>
    </dxf>
    <dxf>
      <fill>
        <patternFill patternType="solid">
          <fgColor indexed="64"/>
          <bgColor theme="9" tint="0.79998168889431442"/>
        </patternFill>
      </fill>
    </dxf>
    <dxf>
      <font>
        <color rgb="FF002060"/>
      </font>
      <numFmt numFmtId="165" formatCode="0.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color rgb="FF002060"/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rgb="FF002060"/>
        </left>
        <right/>
        <top style="thin">
          <color rgb="FF002060"/>
        </top>
        <bottom style="thin">
          <color rgb="FF002060"/>
        </bottom>
      </border>
    </dxf>
    <dxf>
      <font>
        <b/>
        <color rgb="FF002060"/>
        <name val="Times New Roman"/>
        <scheme val="none"/>
      </font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 outline="0">
        <bottom style="thin">
          <color rgb="FF002060"/>
        </bottom>
      </border>
    </dxf>
    <dxf>
      <fill>
        <patternFill patternType="solid">
          <fgColor indexed="64"/>
          <bgColor theme="9" tint="0.79998168889431442"/>
        </patternFill>
      </fill>
    </dxf>
    <dxf>
      <font>
        <color rgb="FF002060"/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color rgb="FF002060"/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color rgb="FF002060"/>
        <name val="Times New Roman"/>
        <scheme val="none"/>
      </font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 outline="0">
        <bottom style="thin">
          <color rgb="FF002060"/>
        </bottom>
      </border>
    </dxf>
    <dxf>
      <fill>
        <patternFill patternType="solid">
          <fgColor indexed="64"/>
          <bgColor theme="9" tint="0.79998168889431442"/>
        </patternFill>
      </fill>
    </dxf>
    <dxf>
      <font>
        <b/>
        <color rgb="FF002060"/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  <border diagonalUp="0" diagonalDown="0">
        <left style="thin">
          <color rgb="FF002060"/>
        </left>
        <right/>
        <top style="thin">
          <color rgb="FF002060"/>
        </top>
        <bottom style="thin">
          <color rgb="FF002060"/>
        </bottom>
      </border>
    </dxf>
    <dxf>
      <font>
        <color rgb="FF002060"/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 style="thin">
          <color rgb="FF002060"/>
        </vertical>
        <horizontal style="thin">
          <color rgb="FF00206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>
        <top style="thin">
          <color rgb="FF002060"/>
        </top>
      </border>
    </dxf>
    <dxf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/>
        <bottom/>
        <vertical style="thin">
          <color rgb="FF002060"/>
        </vertical>
        <horizontal style="thin">
          <color rgb="FF00206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2060"/>
        </left>
        <right/>
        <top style="thin">
          <color rgb="FF002060"/>
        </top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 style="thin">
          <color rgb="FF002060"/>
        </left>
        <right/>
        <top style="thin">
          <color rgb="FF002060"/>
        </top>
        <bottom style="thin">
          <color rgb="FF00206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 outline="0">
        <left style="thin">
          <color theme="1"/>
        </left>
        <top style="thin">
          <color theme="1"/>
        </top>
        <bottom style="thin">
          <color theme="1"/>
        </bottom>
      </border>
    </dxf>
    <dxf>
      <border outline="0"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/>
        <bottom/>
      </border>
    </dxf>
    <dxf>
      <font>
        <color rgb="FF002060"/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color rgb="FF002060"/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color rgb="FF002060"/>
        <name val="Times New Roman"/>
        <scheme val="none"/>
      </font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 style="thin">
          <color rgb="FF002060"/>
        </vertical>
        <horizontal style="thin">
          <color rgb="FF00206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>
        <top style="thin">
          <color rgb="FF002060"/>
        </top>
      </border>
    </dxf>
    <dxf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/>
        <bottom/>
        <vertical style="thin">
          <color rgb="FF002060"/>
        </vertical>
        <horizontal style="thin">
          <color rgb="FF00206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2060"/>
        </left>
        <right/>
        <top style="thin">
          <color rgb="FF002060"/>
        </top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 outline="0">
        <left style="thin">
          <color theme="1"/>
        </left>
        <top style="thin">
          <color theme="1"/>
        </top>
        <bottom style="thin">
          <color theme="1"/>
        </bottom>
      </border>
    </dxf>
    <dxf>
      <border outline="0"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/>
        <bottom/>
      </border>
    </dxf>
    <dxf>
      <font>
        <color rgb="FF002060"/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color rgb="FF002060"/>
      </font>
      <numFmt numFmtId="165" formatCode="0.0"/>
      <fill>
        <patternFill patternType="none">
          <fgColor indexed="64"/>
          <bgColor indexed="65"/>
        </patternFill>
      </fill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color rgb="FF002060"/>
      </font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 outline="0"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rgb="FF002060"/>
        </top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numFmt numFmtId="166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rgb="FF002060"/>
        </left>
        <right/>
        <top style="thin">
          <color rgb="FF002060"/>
        </top>
        <bottom style="thin">
          <color rgb="FF00206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border diagonalUp="0" diagonalDown="0" outline="0">
        <left style="thin">
          <color rgb="FF002060"/>
        </left>
        <right/>
        <top style="thin">
          <color rgb="FF002060"/>
        </top>
        <bottom style="thin">
          <color rgb="FF00206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 outline="0">
        <left style="thin">
          <color theme="1"/>
        </left>
        <top style="thin">
          <color theme="1"/>
        </top>
        <bottom style="thin">
          <color theme="1"/>
        </bottom>
      </border>
    </dxf>
    <dxf>
      <border outline="0"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rgb="FF002060"/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numFmt numFmtId="165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1"/>
        <color rgb="FF002060"/>
        <name val="Calibri"/>
        <scheme val="minor"/>
      </font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>
        <top style="thin">
          <color rgb="FF002060"/>
        </top>
      </border>
    </dxf>
    <dxf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border>
        <bottom style="thin">
          <color rgb="FF002060"/>
        </bottom>
      </border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rgb="FF002060"/>
        </top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numFmt numFmtId="166" formatCode="0.0%"/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alignment vertical="bottom" textRotation="0" wrapText="1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fill>
        <patternFill patternType="none">
          <fgColor indexed="64"/>
          <bgColor indexed="65"/>
        </patternFill>
      </fill>
      <alignment vertical="bottom" textRotation="0" wrapText="1" indent="0" justifyLastLine="0" shrinkToFit="0" readingOrder="0"/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 outline="0">
        <left style="thin">
          <color theme="1"/>
        </left>
        <top style="thin">
          <color theme="1"/>
        </top>
        <bottom style="thin">
          <color theme="1"/>
        </bottom>
      </border>
    </dxf>
    <dxf>
      <alignment vertical="bottom" textRotation="0" wrapText="1" indent="0" justifyLastLine="0" shrinkToFit="0" readingOrder="0"/>
    </dxf>
    <dxf>
      <border outline="0"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rgb="FF002060"/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2060"/>
        <name val="Times New Roman"/>
        <scheme val="none"/>
      </font>
      <numFmt numFmtId="165" formatCode="0.0"/>
      <fill>
        <patternFill patternType="none">
          <fgColor indexed="64"/>
          <bgColor indexed="65"/>
        </patternFill>
      </fill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strike val="0"/>
        <outline val="0"/>
        <shadow val="0"/>
        <u val="none"/>
        <vertAlign val="baseline"/>
        <sz val="11"/>
        <color rgb="FF002060"/>
        <name val="Times New Roman"/>
        <scheme val="none"/>
      </font>
      <border diagonalUp="0" diagonalDown="0"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2060"/>
        <name val="Times New Roman"/>
        <scheme val="none"/>
      </font>
    </dxf>
    <dxf>
      <border outline="0"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/>
        <bottom/>
      </border>
    </dxf>
    <dxf>
      <numFmt numFmtId="2" formatCode="0.00"/>
      <border diagonalUp="0" diagonalDown="0">
        <left style="thin">
          <color rgb="FF002060"/>
        </left>
        <right/>
        <top style="thin">
          <color rgb="FF002060"/>
        </top>
        <bottom style="thin">
          <color rgb="FF00206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numFmt numFmtId="165" formatCode="0.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scheme val="minor"/>
      </font>
      <numFmt numFmtId="165" formatCode="0.0"/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 outline="0">
        <top style="thin">
          <color rgb="FF002060"/>
        </top>
      </border>
    </dxf>
    <dxf>
      <border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 outline="0">
        <bottom style="thin">
          <color rgb="FF00206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0.0"/>
      <alignment horizontal="right" vertical="center" textRotation="0" wrapText="1" indent="0" justifyLastLine="0" shrinkToFit="0" readingOrder="0"/>
      <border diagonalUp="0" diagonalDown="0">
        <left style="thin">
          <color rgb="FF002060"/>
        </left>
        <right/>
        <top style="thin">
          <color rgb="FF002060"/>
        </top>
        <bottom style="thin">
          <color rgb="FF00206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numFmt numFmtId="165" formatCode="0.0"/>
      <alignment horizontal="right" vertical="center" textRotation="0" wrapText="1" indent="0" justifyLastLine="0" shrinkToFit="0" readingOrder="0"/>
      <border diagonalUp="0" diagonalDown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Times New Roman"/>
        <scheme val="none"/>
      </font>
      <numFmt numFmtId="165" formatCode="0.0"/>
      <alignment horizontal="right" vertical="center" textRotation="0" wrapText="1" indent="0" justifyLastLine="0" shrinkToFit="0" readingOrder="0"/>
      <border diagonalUp="0" diagonalDown="0">
        <left/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border outline="0">
        <top style="thin">
          <color rgb="FF002060"/>
        </top>
      </border>
    </dxf>
    <dxf>
      <border outline="0"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border outline="0">
        <bottom style="thin">
          <color rgb="FF00206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imes New Roman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2060"/>
        </left>
        <right style="thin">
          <color rgb="FF002060"/>
        </right>
        <top/>
        <bottom/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3" name="Table13" displayName="Table13" ref="P1:R27" totalsRowShown="0" headerRowDxfId="134" headerRowBorderDxfId="133" tableBorderDxfId="132" totalsRowBorderDxfId="131">
  <autoFilter ref="P1:R27"/>
  <tableColumns count="3">
    <tableColumn id="1" name="Hesablanmış XƏM" dataDxfId="130">
      <calculatedColumnFormula>J23-K23+L23-M23</calculatedColumnFormula>
    </tableColumn>
    <tableColumn id="2" name="Hesablanmış XƏM ilə Faktikinin fərqi" dataDxfId="129">
      <calculatedColumnFormula>Table13[[#This Row],[Hesablanmış XƏM]]-I23</calculatedColumnFormula>
    </tableColumn>
    <tableColumn id="3" name="XM yoxlama" dataDxfId="128">
      <calculatedColumnFormula>I23-N23-O2-H23</calculatedColumnFormula>
    </tableColumn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id="28" name="Table28" displayName="Table28" ref="A1:D27" totalsRowShown="0" headerRowDxfId="67" headerRowBorderDxfId="66" tableBorderDxfId="65">
  <autoFilter ref="A1:D27"/>
  <sortState ref="A2:D27">
    <sortCondition descending="1" ref="D1:D27"/>
  </sortState>
  <tableColumns count="4">
    <tableColumn id="1" name="Sıra" dataDxfId="64"/>
    <tableColumn id="2" name="Banklar" dataDxfId="63"/>
    <tableColumn id="5" name="IR/2021_x000a_Nisbi dinamika/Rüblük" dataDxfId="62" dataCellStyle="Percent"/>
    <tableColumn id="6" name="IR/2021_x000a_Mütləq dinamika/Rüblük " dataDxfId="61"/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id="8" name="Table8" displayName="Table8" ref="A1:E27" totalsRowShown="0" headerRowDxfId="60" headerRowBorderDxfId="59" tableBorderDxfId="58" totalsRowBorderDxfId="57">
  <autoFilter ref="A1:E27"/>
  <sortState ref="A2:E27">
    <sortCondition descending="1" ref="D1:D27"/>
  </sortState>
  <tableColumns count="5">
    <tableColumn id="1" name="Sıra" dataDxfId="56"/>
    <tableColumn id="2" name="Banklar" dataDxfId="55"/>
    <tableColumn id="4" name="2020 IVR Nizamnamə Kapitalı (mln. manat)" dataDxfId="54"/>
    <tableColumn id="5" name="2020 IR Nizamnamə Kapitalı (mln. manat)" dataDxfId="53"/>
    <tableColumn id="6" name="Dinamika, mln . Manat" dataDxfId="52">
      <calculatedColumnFormula>Table8[[#This Row],[2020 IVR Nizamnamə Kapitalı (mln. manat)]]-Table8[[#This Row],[2020 IR Nizamnamə Kapitalı (mln. manat)]]</calculatedColumnFormula>
    </tableColumn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id="37" name="Table4111314151618192238" displayName="Table4111314151618192238" ref="A1:D27" totalsRowShown="0" headerRowDxfId="51" headerRowBorderDxfId="50">
  <autoFilter ref="A1:D27"/>
  <sortState ref="A2:D27">
    <sortCondition descending="1" ref="D1:D27"/>
  </sortState>
  <tableColumns count="4">
    <tableColumn id="1" name="Sıra" dataDxfId="49"/>
    <tableColumn id="2" name="Banklar" dataDxfId="48"/>
    <tableColumn id="7" name="IVR/2020" dataDxfId="47"/>
    <tableColumn id="5" name="IR/2021" dataDxfId="46"/>
  </tableColumns>
  <tableStyleInfo name="TableStyleLight8" showFirstColumn="0" showLastColumn="0" showRowStripes="1" showColumnStripes="0"/>
</table>
</file>

<file path=xl/tables/table13.xml><?xml version="1.0" encoding="utf-8"?>
<table xmlns="http://schemas.openxmlformats.org/spreadsheetml/2006/main" id="21" name="Table41113141516181922" displayName="Table41113141516181922" ref="A1:D27" totalsRowShown="0" headerRowDxfId="45" headerRowBorderDxfId="44">
  <autoFilter ref="A1:D27"/>
  <sortState ref="A2:D27">
    <sortCondition descending="1" ref="D1:D27"/>
  </sortState>
  <tableColumns count="4">
    <tableColumn id="1" name="Sıra" dataDxfId="43"/>
    <tableColumn id="2" name="Banklar" dataDxfId="42"/>
    <tableColumn id="7" name="IVR/2020" dataDxfId="41"/>
    <tableColumn id="5" name="IR/2021" dataDxfId="40"/>
  </tableColumns>
  <tableStyleInfo name="TableStyleLight8" showFirstColumn="0" showLastColumn="0" showRowStripes="1" showColumnStripes="0"/>
</table>
</file>

<file path=xl/tables/table14.xml><?xml version="1.0" encoding="utf-8"?>
<table xmlns="http://schemas.openxmlformats.org/spreadsheetml/2006/main" id="20" name="Table41113141516181921" displayName="Table41113141516181921" ref="A1:D27" totalsRowShown="0" headerRowDxfId="39" headerRowBorderDxfId="38">
  <autoFilter ref="A1:D27"/>
  <sortState ref="A2:D27">
    <sortCondition descending="1" ref="D1:D27"/>
  </sortState>
  <tableColumns count="4">
    <tableColumn id="1" name="Sıra" dataDxfId="37"/>
    <tableColumn id="2" name="Banklar" dataDxfId="36"/>
    <tableColumn id="3" name="IVR/2020" dataDxfId="35"/>
    <tableColumn id="7" name="IR/2021" dataDxfId="34"/>
  </tableColumns>
  <tableStyleInfo name="TableStyleLight8" showFirstColumn="0" showLastColumn="0" showRowStripes="1" showColumnStripes="0"/>
</table>
</file>

<file path=xl/tables/table15.xml><?xml version="1.0" encoding="utf-8"?>
<table xmlns="http://schemas.openxmlformats.org/spreadsheetml/2006/main" id="18" name="Table41113141516181919" displayName="Table41113141516181919" ref="A1:D27" totalsRowShown="0" headerRowDxfId="33" headerRowBorderDxfId="32">
  <autoFilter ref="A1:D27"/>
  <sortState ref="A2:D27">
    <sortCondition descending="1" ref="D1:D27"/>
  </sortState>
  <tableColumns count="4">
    <tableColumn id="1" name="Sıra" dataDxfId="31"/>
    <tableColumn id="2" name="Banklar" dataDxfId="30"/>
    <tableColumn id="7" name="IVR/2020" dataDxfId="29"/>
    <tableColumn id="4" name="IR/2021" dataDxfId="28"/>
  </tableColumns>
  <tableStyleInfo name="TableStyleLight8" showFirstColumn="0" showLastColumn="0" showRowStripes="1" showColumnStripes="0"/>
</table>
</file>

<file path=xl/tables/table16.xml><?xml version="1.0" encoding="utf-8"?>
<table xmlns="http://schemas.openxmlformats.org/spreadsheetml/2006/main" id="12" name="Table41113141516181913" displayName="Table41113141516181913" ref="A1:D27" totalsRowShown="0" headerRowDxfId="27" headerRowBorderDxfId="26">
  <autoFilter ref="A1:D27"/>
  <sortState ref="A2:D27">
    <sortCondition descending="1" ref="D1:D27"/>
  </sortState>
  <tableColumns count="4">
    <tableColumn id="1" name="Sıra" dataDxfId="25"/>
    <tableColumn id="2" name="Banklar" dataDxfId="24"/>
    <tableColumn id="3" name="IVR/2020" dataDxfId="23"/>
    <tableColumn id="7" name="IR/2021" dataDxfId="22"/>
  </tableColumns>
  <tableStyleInfo name="TableStyleLight8" showFirstColumn="0" showLastColumn="0" showRowStripes="1" showColumnStripes="0"/>
</table>
</file>

<file path=xl/tables/table17.xml><?xml version="1.0" encoding="utf-8"?>
<table xmlns="http://schemas.openxmlformats.org/spreadsheetml/2006/main" id="10" name="Table41113141516181911" displayName="Table41113141516181911" ref="A1:D27" totalsRowShown="0" headerRowDxfId="21" headerRowBorderDxfId="20">
  <autoFilter ref="A1:D27"/>
  <sortState ref="A2:D27">
    <sortCondition descending="1" ref="D1:D27"/>
  </sortState>
  <tableColumns count="4">
    <tableColumn id="1" name="Sıra" dataDxfId="19"/>
    <tableColumn id="2" name="Banklar" dataDxfId="18"/>
    <tableColumn id="7" name="IVR/2020" dataDxfId="17"/>
    <tableColumn id="4" name="IR/2021" dataDxfId="16"/>
  </tableColumns>
  <tableStyleInfo name="TableStyleLight8" showFirstColumn="0" showLastColumn="0" showRowStripes="1" showColumnStripes="0"/>
</table>
</file>

<file path=xl/tables/table18.xml><?xml version="1.0" encoding="utf-8"?>
<table xmlns="http://schemas.openxmlformats.org/spreadsheetml/2006/main" id="19" name="Table411131415161819" displayName="Table411131415161819" ref="A1:D27" totalsRowShown="0" headerRowDxfId="15" headerRowBorderDxfId="14">
  <autoFilter ref="A1:D27"/>
  <sortState ref="A2:D27">
    <sortCondition descending="1" ref="D1:D27"/>
  </sortState>
  <tableColumns count="4">
    <tableColumn id="1" name="Sıra" dataDxfId="13"/>
    <tableColumn id="2" name="Banklar" dataDxfId="12"/>
    <tableColumn id="7" name="IVR/2020" dataDxfId="11"/>
    <tableColumn id="4" name="IR/2021" dataDxfId="10"/>
  </tableColumns>
  <tableStyleInfo name="TableStyleLight8" showFirstColumn="0" showLastColumn="0" showRowStripes="1" showColumnStripes="0"/>
</table>
</file>

<file path=xl/tables/table19.xml><?xml version="1.0" encoding="utf-8"?>
<table xmlns="http://schemas.openxmlformats.org/spreadsheetml/2006/main" id="1" name="Table4111314151618192" displayName="Table4111314151618192" ref="A1:C27" totalsRowShown="0" headerRowDxfId="9" headerRowBorderDxfId="8">
  <autoFilter ref="A1:C27"/>
  <sortState ref="A2:C27">
    <sortCondition descending="1" ref="C1:C27"/>
  </sortState>
  <tableColumns count="3">
    <tableColumn id="1" name="Sıra" dataDxfId="7"/>
    <tableColumn id="2" name="Banklar" dataDxfId="6"/>
    <tableColumn id="7" name="2021 IR_x000a_ROA,% _x000a_(Xalis mənfəət/ Aktivlərin həcmi)" dataDxfId="5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P1:R27" totalsRowShown="0" headerRowBorderDxfId="127" tableBorderDxfId="126" totalsRowBorderDxfId="125">
  <autoFilter ref="P1:R27"/>
  <tableColumns count="3">
    <tableColumn id="1" name="Hesablanmış XƏM" dataDxfId="124">
      <calculatedColumnFormula>J2-K2+L2-M2</calculatedColumnFormula>
    </tableColumn>
    <tableColumn id="2" name="Hesablanmış XƏM ilə Faktikinin fərqi" dataDxfId="123">
      <calculatedColumnFormula>I2-P2</calculatedColumnFormula>
    </tableColumn>
    <tableColumn id="3" name="XM yoxlama" dataDxfId="122">
      <calculatedColumnFormula>H2+N2-I2+O2</calculatedColumnFormula>
    </tableColumn>
  </tableColumns>
  <tableStyleInfo name="TableStyleLight8" showFirstColumn="0" showLastColumn="0" showRowStripes="1" showColumnStripes="0"/>
</table>
</file>

<file path=xl/tables/table20.xml><?xml version="1.0" encoding="utf-8"?>
<table xmlns="http://schemas.openxmlformats.org/spreadsheetml/2006/main" id="3" name="Table41113141516181925" displayName="Table41113141516181925" ref="A1:C27" totalsRowShown="0" headerRowDxfId="4" headerRowBorderDxfId="3">
  <autoFilter ref="A1:C27"/>
  <sortState ref="A2:C27">
    <sortCondition descending="1" ref="C1:C27"/>
  </sortState>
  <tableColumns count="3">
    <tableColumn id="1" name="Sıra" dataDxfId="2"/>
    <tableColumn id="2" name="Banklar" dataDxfId="1"/>
    <tableColumn id="4" name="2021 IR_x000a_ROE,% _x000a_(Xalis mənfəət/ Balans kapitalı)" dataDxfId="0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27" name="Table41113141516181928" displayName="Table41113141516181928" ref="A1:D27" totalsRowShown="0" headerRowDxfId="121" dataDxfId="119" headerRowBorderDxfId="120" tableBorderDxfId="118" totalsRowBorderDxfId="117">
  <autoFilter ref="A1:D27"/>
  <sortState ref="A2:D27">
    <sortCondition descending="1" ref="D1:D27"/>
  </sortState>
  <tableColumns count="4">
    <tableColumn id="1" name="Sıra" dataDxfId="116"/>
    <tableColumn id="2" name="Banklar" dataDxfId="115"/>
    <tableColumn id="3" name="IVR/2020" dataDxfId="114"/>
    <tableColumn id="7" name="IR/2021" dataDxfId="113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29" name="Table29" displayName="Table29" ref="A1:D27" totalsRowShown="0" headerRowDxfId="112" dataDxfId="110" headerRowBorderDxfId="111" tableBorderDxfId="109">
  <autoFilter ref="A1:D27"/>
  <sortState ref="A2:D27">
    <sortCondition descending="1" ref="D1:D27"/>
  </sortState>
  <tableColumns count="4">
    <tableColumn id="1" name="Sıra" dataDxfId="108"/>
    <tableColumn id="2" name="Banklar" dataDxfId="107"/>
    <tableColumn id="3" name="IR/2021_x000a_Nisbi dinamika/Rüblük" dataDxfId="106" dataCellStyle="Percent"/>
    <tableColumn id="4" name="IR/2021_x000a_Mütləq dinamika/Rüblük " dataDxfId="105" dataCellStyle="Comma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26" name="Table41113141516181927" displayName="Table41113141516181927" ref="A1:D27" totalsRowShown="0" headerRowDxfId="104" dataDxfId="102" headerRowBorderDxfId="103" tableBorderDxfId="101" totalsRowBorderDxfId="100">
  <autoFilter ref="A1:D27"/>
  <sortState ref="A2:D27">
    <sortCondition descending="1" ref="D1:D27"/>
  </sortState>
  <tableColumns count="4">
    <tableColumn id="1" name="Sıra" dataDxfId="99"/>
    <tableColumn id="2" name="Banklar" dataDxfId="98"/>
    <tableColumn id="3" name="IVR/2020" dataDxfId="97"/>
    <tableColumn id="7" name="IR/2021" dataDxfId="96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30" name="Table30" displayName="Table30" ref="A1:D27" totalsRowShown="0" headerRowDxfId="95" headerRowBorderDxfId="94" tableBorderDxfId="93">
  <autoFilter ref="A1:D27"/>
  <sortState ref="A2:D27">
    <sortCondition descending="1" ref="D1:D27"/>
  </sortState>
  <tableColumns count="4">
    <tableColumn id="1" name="Sıra" dataDxfId="92"/>
    <tableColumn id="2" name="Banklar" dataDxfId="91"/>
    <tableColumn id="3" name="IR/2021_x000a_Nisbi dinamika/Rüblük" dataDxfId="90" dataCellStyle="Percent"/>
    <tableColumn id="4" name="IR/2021_x000a_Mütləq dinamika/Rüblük " dataDxfId="89" dataCellStyle="Comma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25" name="Table41113141516181926" displayName="Table41113141516181926" ref="A1:D27" totalsRowShown="0" headerRowDxfId="88" headerRowBorderDxfId="87">
  <autoFilter ref="A1:D27"/>
  <sortState ref="A2:D27">
    <sortCondition descending="1" ref="D1:D27"/>
  </sortState>
  <tableColumns count="4">
    <tableColumn id="1" name="Sıra" dataDxfId="86"/>
    <tableColumn id="2" name="Banklar" dataDxfId="85"/>
    <tableColumn id="7" name="IVR/2020" dataDxfId="84"/>
    <tableColumn id="4" name="IR/2021" dataDxfId="83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id="31" name="Table31" displayName="Table31" ref="A1:D27" totalsRowShown="0" headerRowDxfId="82" headerRowBorderDxfId="81" tableBorderDxfId="80">
  <autoFilter ref="A1:D27"/>
  <sortState ref="A2:D27">
    <sortCondition descending="1" ref="D1:D27"/>
  </sortState>
  <tableColumns count="4">
    <tableColumn id="1" name="Sıra" dataDxfId="79"/>
    <tableColumn id="2" name="Banklar" dataDxfId="78"/>
    <tableColumn id="5" name="IR/2021_x000a_Nisbi dinamika/Rüblük" dataDxfId="77" dataCellStyle="Percent"/>
    <tableColumn id="6" name="IR/2021_x000a_Mütləq dinamika/Rüblük " dataDxfId="76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id="23" name="Table41113141516181924" displayName="Table41113141516181924" ref="A1:D27" totalsRowShown="0" headerRowDxfId="75" headerRowBorderDxfId="74" tableBorderDxfId="73" totalsRowBorderDxfId="72">
  <autoFilter ref="A1:D27"/>
  <sortState ref="A2:D27">
    <sortCondition descending="1" ref="D1:D27"/>
  </sortState>
  <tableColumns count="4">
    <tableColumn id="1" name="Sıra" dataDxfId="71"/>
    <tableColumn id="2" name="Banklar" dataDxfId="70"/>
    <tableColumn id="7" name="IVR/2020" dataDxfId="69"/>
    <tableColumn id="4" name="IR/2021" dataDxfId="68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zoomScale="85" zoomScaleNormal="85" workbookViewId="0">
      <selection activeCell="E16" sqref="E16"/>
    </sheetView>
  </sheetViews>
  <sheetFormatPr defaultRowHeight="15" x14ac:dyDescent="0.25"/>
  <cols>
    <col min="1" max="1" width="4.42578125" style="9" customWidth="1"/>
    <col min="2" max="2" width="44.5703125" customWidth="1"/>
  </cols>
  <sheetData>
    <row r="1" spans="1:2" s="4" customFormat="1" ht="24.75" customHeight="1" x14ac:dyDescent="0.25">
      <c r="A1" s="117" t="s">
        <v>75</v>
      </c>
      <c r="B1" s="117"/>
    </row>
    <row r="2" spans="1:2" x14ac:dyDescent="0.25">
      <c r="A2" s="115" t="s">
        <v>47</v>
      </c>
      <c r="B2" s="116"/>
    </row>
    <row r="3" spans="1:2" ht="16.5" customHeight="1" x14ac:dyDescent="0.25">
      <c r="A3" s="64">
        <v>1</v>
      </c>
      <c r="B3" s="56" t="s">
        <v>72</v>
      </c>
    </row>
    <row r="4" spans="1:2" s="4" customFormat="1" ht="16.5" customHeight="1" x14ac:dyDescent="0.25">
      <c r="A4" s="64">
        <v>2</v>
      </c>
      <c r="B4" s="56" t="s">
        <v>64</v>
      </c>
    </row>
    <row r="5" spans="1:2" x14ac:dyDescent="0.25">
      <c r="A5" s="64">
        <v>3</v>
      </c>
      <c r="B5" s="56" t="s">
        <v>63</v>
      </c>
    </row>
    <row r="6" spans="1:2" x14ac:dyDescent="0.25">
      <c r="A6" s="64">
        <v>4</v>
      </c>
      <c r="B6" s="56" t="s">
        <v>48</v>
      </c>
    </row>
    <row r="7" spans="1:2" x14ac:dyDescent="0.25">
      <c r="A7" s="64">
        <v>5</v>
      </c>
      <c r="B7" s="56" t="s">
        <v>49</v>
      </c>
    </row>
    <row r="8" spans="1:2" x14ac:dyDescent="0.25">
      <c r="A8" s="64">
        <v>6</v>
      </c>
      <c r="B8" s="56" t="s">
        <v>50</v>
      </c>
    </row>
    <row r="9" spans="1:2" ht="17.25" customHeight="1" x14ac:dyDescent="0.25">
      <c r="A9" s="64">
        <v>7</v>
      </c>
      <c r="B9" s="56" t="s">
        <v>51</v>
      </c>
    </row>
    <row r="10" spans="1:2" ht="17.25" customHeight="1" x14ac:dyDescent="0.25">
      <c r="A10" s="64">
        <v>8</v>
      </c>
      <c r="B10" s="56" t="s">
        <v>52</v>
      </c>
    </row>
    <row r="11" spans="1:2" x14ac:dyDescent="0.25">
      <c r="A11" s="64">
        <v>9</v>
      </c>
      <c r="B11" s="56" t="s">
        <v>53</v>
      </c>
    </row>
    <row r="12" spans="1:2" x14ac:dyDescent="0.25">
      <c r="A12" s="64">
        <v>10</v>
      </c>
      <c r="B12" s="56" t="s">
        <v>54</v>
      </c>
    </row>
    <row r="13" spans="1:2" x14ac:dyDescent="0.25">
      <c r="A13" s="64">
        <v>11</v>
      </c>
      <c r="B13" s="56" t="s">
        <v>55</v>
      </c>
    </row>
    <row r="14" spans="1:2" s="4" customFormat="1" x14ac:dyDescent="0.25">
      <c r="A14" s="63">
        <v>12</v>
      </c>
      <c r="B14" s="57" t="s">
        <v>56</v>
      </c>
    </row>
    <row r="15" spans="1:2" x14ac:dyDescent="0.25">
      <c r="A15" s="63">
        <v>13</v>
      </c>
      <c r="B15" s="57" t="s">
        <v>57</v>
      </c>
    </row>
    <row r="16" spans="1:2" x14ac:dyDescent="0.25">
      <c r="A16" s="63">
        <v>14</v>
      </c>
      <c r="B16" s="57" t="s">
        <v>58</v>
      </c>
    </row>
    <row r="17" spans="1:2" x14ac:dyDescent="0.25">
      <c r="A17" s="63">
        <v>15</v>
      </c>
      <c r="B17" s="57" t="s">
        <v>59</v>
      </c>
    </row>
    <row r="18" spans="1:2" x14ac:dyDescent="0.25">
      <c r="A18" s="63">
        <v>16</v>
      </c>
      <c r="B18" s="57" t="s">
        <v>60</v>
      </c>
    </row>
    <row r="19" spans="1:2" x14ac:dyDescent="0.25">
      <c r="A19" s="63">
        <v>17</v>
      </c>
      <c r="B19" s="57" t="s">
        <v>61</v>
      </c>
    </row>
    <row r="20" spans="1:2" ht="32.25" customHeight="1" x14ac:dyDescent="0.25">
      <c r="A20" s="63">
        <v>18</v>
      </c>
      <c r="B20" s="57" t="s">
        <v>62</v>
      </c>
    </row>
    <row r="21" spans="1:2" x14ac:dyDescent="0.25">
      <c r="A21"/>
    </row>
  </sheetData>
  <mergeCells count="2">
    <mergeCell ref="A2:B2"/>
    <mergeCell ref="A1:B1"/>
  </mergeCells>
  <hyperlinks>
    <hyperlink ref="B13" location="'Nizamnamə Kapitalı'!A1" display="Nizamnamə Kapitalı"/>
    <hyperlink ref="B12" location="'Dinamika  - Balans Kapitalı'!A1" display="Dinamika - Balans Kapitalı"/>
    <hyperlink ref="B11" location="'Balans Kapitalı'!A1" display="Balans Kapitalı"/>
    <hyperlink ref="B10" location="'Dinamika - Depozit Portfeli'!A1" display="Dinamika - Depozit Portfeli"/>
    <hyperlink ref="B9" location="'Depozit Portfeli'!A1" display="Depozit Portfeli"/>
    <hyperlink ref="B8" location="'Dinamika - Kredit Portfeli'!A1" display="Dinamika - Kredit Portfeli"/>
    <hyperlink ref="B7" location="'Kredit Portfeli'!A1" display="Kredit Portfeli"/>
    <hyperlink ref="B6" location="'Dinamika  - Aktivlər'!A1" display="Dinamika - Aktivlər"/>
    <hyperlink ref="B5" location="Aktivlər!A1" display="Akrivlər"/>
    <hyperlink ref="B19" location="'Qeyri-Faiz Xərcləri'!A1" display="Qeyri-faiz xərcləri "/>
    <hyperlink ref="B18" location="'Qeyri-Faiz Gəlirləri'!A1" display="Qeyri-faiz gəlirləri "/>
    <hyperlink ref="B17" location="'Faiz Xərcləri'!A1" display="Faiz xərcləri"/>
    <hyperlink ref="B16" location="'Faiz Gəlirləri'!A1" display="Faiz gəlirləri"/>
    <hyperlink ref="B15" location="'Xalis Əməliyyat Mənfəəti'!A1" display="Xalis Əməliyyat Mənfəəti "/>
    <hyperlink ref="B14" location="'Xalis Mənfəəti'!A1" display="Xalis Mənfəət"/>
    <hyperlink ref="B4" location="'2020 IVR - Ümumi göstəricilər'!A1" display="2020 IVR - Ümumi göstəricilər"/>
    <hyperlink ref="B20" location="'Ehtiyat ayırmaları'!A1" display="Aktivlər üzrə mümkün zərərin ödənilməsi üçün ehtiyat ayırmaları "/>
    <hyperlink ref="B3" location="'2021 IR - Ümumi göstəricilər'!A1" display="2021 IR - Ümumi göstəricilə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30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A2" sqref="A2:A27"/>
    </sheetView>
  </sheetViews>
  <sheetFormatPr defaultRowHeight="15" x14ac:dyDescent="0.25"/>
  <cols>
    <col min="1" max="1" width="9.140625" style="1"/>
    <col min="2" max="2" width="41.42578125" style="1" customWidth="1"/>
    <col min="3" max="3" width="20.7109375" style="1" customWidth="1"/>
    <col min="4" max="4" width="21.42578125" style="1" customWidth="1"/>
    <col min="5" max="5" width="12.85546875" style="1" customWidth="1"/>
    <col min="6" max="6" width="21" style="4" customWidth="1"/>
    <col min="7" max="7" width="9.140625" style="1" customWidth="1"/>
    <col min="8" max="8" width="7.28515625" hidden="1" customWidth="1"/>
    <col min="9" max="9" width="5.7109375" style="1" hidden="1" customWidth="1"/>
    <col min="10" max="10" width="13" style="7" customWidth="1"/>
    <col min="11" max="16384" width="9.140625" style="1"/>
  </cols>
  <sheetData>
    <row r="1" spans="1:9" x14ac:dyDescent="0.25">
      <c r="A1" s="42" t="s">
        <v>0</v>
      </c>
      <c r="B1" s="43" t="s">
        <v>23</v>
      </c>
      <c r="C1" s="43" t="s">
        <v>65</v>
      </c>
      <c r="D1" s="44" t="s">
        <v>67</v>
      </c>
      <c r="F1" s="62" t="s">
        <v>47</v>
      </c>
    </row>
    <row r="2" spans="1:9" x14ac:dyDescent="0.25">
      <c r="A2" s="45">
        <v>1</v>
      </c>
      <c r="B2" s="46" t="s">
        <v>22</v>
      </c>
      <c r="C2" s="13">
        <v>1326.6023399999999</v>
      </c>
      <c r="D2" s="95">
        <v>1366.64356</v>
      </c>
      <c r="G2" s="5"/>
      <c r="H2" s="108">
        <f>I2/C2</f>
        <v>3.0183287630866133E-2</v>
      </c>
      <c r="I2" s="5">
        <f>Table41113141516181924[[#This Row],[IR/2021]]-Table41113141516181924[[#This Row],[IVR/2020]]</f>
        <v>40.041220000000067</v>
      </c>
    </row>
    <row r="3" spans="1:9" x14ac:dyDescent="0.25">
      <c r="A3" s="45">
        <v>2</v>
      </c>
      <c r="B3" s="46" t="s">
        <v>11</v>
      </c>
      <c r="C3" s="13">
        <v>634.19500000000005</v>
      </c>
      <c r="D3" s="20">
        <v>678.50099999999998</v>
      </c>
      <c r="G3" s="5"/>
      <c r="H3" s="108">
        <f t="shared" ref="H3:H27" si="0">I3/C3</f>
        <v>6.986179329701421E-2</v>
      </c>
      <c r="I3" s="5">
        <f>Table41113141516181924[[#This Row],[IR/2021]]-Table41113141516181924[[#This Row],[IVR/2020]]</f>
        <v>44.305999999999926</v>
      </c>
    </row>
    <row r="4" spans="1:9" x14ac:dyDescent="0.25">
      <c r="A4" s="45">
        <v>3</v>
      </c>
      <c r="B4" s="46" t="s">
        <v>15</v>
      </c>
      <c r="C4" s="13">
        <v>514.14499999999998</v>
      </c>
      <c r="D4" s="20">
        <v>563.673</v>
      </c>
      <c r="G4" s="5"/>
      <c r="H4" s="108">
        <f t="shared" si="0"/>
        <v>9.6330801622110537E-2</v>
      </c>
      <c r="I4" s="5">
        <f>Table41113141516181924[[#This Row],[IR/2021]]-Table41113141516181924[[#This Row],[IVR/2020]]</f>
        <v>49.52800000000002</v>
      </c>
    </row>
    <row r="5" spans="1:9" x14ac:dyDescent="0.25">
      <c r="A5" s="45">
        <v>4</v>
      </c>
      <c r="B5" s="46" t="s">
        <v>19</v>
      </c>
      <c r="C5" s="13">
        <v>436.78804000000002</v>
      </c>
      <c r="D5" s="20">
        <v>436.1361</v>
      </c>
      <c r="G5" s="5"/>
      <c r="H5" s="108">
        <f t="shared" si="0"/>
        <v>-1.4925774982300901E-3</v>
      </c>
      <c r="I5" s="5">
        <f>Table41113141516181924[[#This Row],[IR/2021]]-Table41113141516181924[[#This Row],[IVR/2020]]</f>
        <v>-0.65194000000002461</v>
      </c>
    </row>
    <row r="6" spans="1:9" x14ac:dyDescent="0.25">
      <c r="A6" s="45">
        <v>5</v>
      </c>
      <c r="B6" s="46" t="s">
        <v>37</v>
      </c>
      <c r="C6" s="13">
        <v>180.506</v>
      </c>
      <c r="D6" s="20">
        <v>186.37899999999999</v>
      </c>
      <c r="G6" s="5"/>
      <c r="H6" s="108">
        <f t="shared" si="0"/>
        <v>3.25363145823407E-2</v>
      </c>
      <c r="I6" s="5">
        <f>Table41113141516181924[[#This Row],[IR/2021]]-Table41113141516181924[[#This Row],[IVR/2020]]</f>
        <v>5.8729999999999905</v>
      </c>
    </row>
    <row r="7" spans="1:9" x14ac:dyDescent="0.25">
      <c r="A7" s="45">
        <v>6</v>
      </c>
      <c r="B7" s="46" t="s">
        <v>10</v>
      </c>
      <c r="C7" s="13">
        <v>121.05800000000001</v>
      </c>
      <c r="D7" s="20">
        <v>124.023</v>
      </c>
      <c r="G7" s="5"/>
      <c r="H7" s="108">
        <f t="shared" si="0"/>
        <v>2.4492392076525211E-2</v>
      </c>
      <c r="I7" s="5">
        <f>Table41113141516181924[[#This Row],[IR/2021]]-Table41113141516181924[[#This Row],[IVR/2020]]</f>
        <v>2.9649999999999892</v>
      </c>
    </row>
    <row r="8" spans="1:9" x14ac:dyDescent="0.25">
      <c r="A8" s="45">
        <v>7</v>
      </c>
      <c r="B8" s="46" t="s">
        <v>4</v>
      </c>
      <c r="C8" s="13">
        <v>104.14494999999999</v>
      </c>
      <c r="D8" s="89">
        <v>104.97268</v>
      </c>
      <c r="G8" s="5"/>
      <c r="H8" s="108">
        <f t="shared" si="0"/>
        <v>7.9478649708891562E-3</v>
      </c>
      <c r="I8" s="5">
        <f>Table41113141516181924[[#This Row],[IR/2021]]-Table41113141516181924[[#This Row],[IVR/2020]]</f>
        <v>0.82773000000000252</v>
      </c>
    </row>
    <row r="9" spans="1:9" x14ac:dyDescent="0.25">
      <c r="A9" s="45">
        <v>8</v>
      </c>
      <c r="B9" s="46" t="s">
        <v>16</v>
      </c>
      <c r="C9" s="13">
        <v>98.715000000000003</v>
      </c>
      <c r="D9" s="20">
        <v>101.21</v>
      </c>
      <c r="G9" s="5"/>
      <c r="H9" s="108">
        <f t="shared" si="0"/>
        <v>2.5274780935014843E-2</v>
      </c>
      <c r="I9" s="5">
        <f>Table41113141516181924[[#This Row],[IR/2021]]-Table41113141516181924[[#This Row],[IVR/2020]]</f>
        <v>2.4949999999999903</v>
      </c>
    </row>
    <row r="10" spans="1:9" x14ac:dyDescent="0.25">
      <c r="A10" s="45">
        <v>9</v>
      </c>
      <c r="B10" s="46" t="s">
        <v>18</v>
      </c>
      <c r="C10" s="13">
        <v>96.766000000000005</v>
      </c>
      <c r="D10" s="20">
        <v>97.698999999999998</v>
      </c>
      <c r="G10" s="5"/>
      <c r="H10" s="108">
        <f t="shared" si="0"/>
        <v>9.6418163404500823E-3</v>
      </c>
      <c r="I10" s="5">
        <f>Table41113141516181924[[#This Row],[IR/2021]]-Table41113141516181924[[#This Row],[IVR/2020]]</f>
        <v>0.93299999999999272</v>
      </c>
    </row>
    <row r="11" spans="1:9" x14ac:dyDescent="0.25">
      <c r="A11" s="45">
        <v>10</v>
      </c>
      <c r="B11" s="46" t="s">
        <v>1</v>
      </c>
      <c r="C11" s="13">
        <v>95.823999999999998</v>
      </c>
      <c r="D11" s="20">
        <v>95.724999999999994</v>
      </c>
      <c r="G11" s="5"/>
      <c r="H11" s="108">
        <f t="shared" si="0"/>
        <v>-1.0331440975121448E-3</v>
      </c>
      <c r="I11" s="5">
        <f>Table41113141516181924[[#This Row],[IR/2021]]-Table41113141516181924[[#This Row],[IVR/2020]]</f>
        <v>-9.9000000000003752E-2</v>
      </c>
    </row>
    <row r="12" spans="1:9" x14ac:dyDescent="0.25">
      <c r="A12" s="45">
        <v>11</v>
      </c>
      <c r="B12" s="46" t="s">
        <v>13</v>
      </c>
      <c r="C12" s="13">
        <v>91.626369999999994</v>
      </c>
      <c r="D12" s="20">
        <v>93.503770000000003</v>
      </c>
      <c r="G12" s="5"/>
      <c r="H12" s="108">
        <f t="shared" si="0"/>
        <v>2.0489734560039961E-2</v>
      </c>
      <c r="I12" s="5">
        <f>Table41113141516181924[[#This Row],[IR/2021]]-Table41113141516181924[[#This Row],[IVR/2020]]</f>
        <v>1.8774000000000086</v>
      </c>
    </row>
    <row r="13" spans="1:9" x14ac:dyDescent="0.25">
      <c r="A13" s="45">
        <v>12</v>
      </c>
      <c r="B13" s="46" t="s">
        <v>12</v>
      </c>
      <c r="C13" s="13">
        <v>86.879073899999995</v>
      </c>
      <c r="D13" s="20">
        <v>93.43338</v>
      </c>
      <c r="G13" s="5"/>
      <c r="H13" s="108">
        <f t="shared" si="0"/>
        <v>7.5441712322396257E-2</v>
      </c>
      <c r="I13" s="5">
        <f>Table41113141516181924[[#This Row],[IR/2021]]-Table41113141516181924[[#This Row],[IVR/2020]]</f>
        <v>6.5543061000000051</v>
      </c>
    </row>
    <row r="14" spans="1:9" x14ac:dyDescent="0.25">
      <c r="A14" s="45">
        <v>13</v>
      </c>
      <c r="B14" s="46" t="s">
        <v>8</v>
      </c>
      <c r="C14" s="13">
        <v>80.892439999999993</v>
      </c>
      <c r="D14" s="20">
        <v>84.255319999999998</v>
      </c>
      <c r="G14" s="5"/>
      <c r="H14" s="108">
        <f t="shared" si="0"/>
        <v>4.1572240867008142E-2</v>
      </c>
      <c r="I14" s="5">
        <f>Table41113141516181924[[#This Row],[IR/2021]]-Table41113141516181924[[#This Row],[IVR/2020]]</f>
        <v>3.3628800000000041</v>
      </c>
    </row>
    <row r="15" spans="1:9" x14ac:dyDescent="0.25">
      <c r="A15" s="45">
        <v>14</v>
      </c>
      <c r="B15" s="46" t="s">
        <v>20</v>
      </c>
      <c r="C15" s="13">
        <v>81.924260000000004</v>
      </c>
      <c r="D15" s="20">
        <v>81.96454</v>
      </c>
      <c r="G15" s="5"/>
      <c r="H15" s="108">
        <f t="shared" si="0"/>
        <v>4.9167365075980735E-4</v>
      </c>
      <c r="I15" s="5">
        <f>Table41113141516181924[[#This Row],[IR/2021]]-Table41113141516181924[[#This Row],[IVR/2020]]</f>
        <v>4.0279999999995653E-2</v>
      </c>
    </row>
    <row r="16" spans="1:9" x14ac:dyDescent="0.25">
      <c r="A16" s="45">
        <v>15</v>
      </c>
      <c r="B16" s="46" t="s">
        <v>2</v>
      </c>
      <c r="C16" s="13">
        <v>77.086010000000002</v>
      </c>
      <c r="D16" s="20">
        <v>81.490780000000001</v>
      </c>
      <c r="G16" s="5"/>
      <c r="H16" s="108">
        <f t="shared" si="0"/>
        <v>5.7140977980310551E-2</v>
      </c>
      <c r="I16" s="5">
        <f>Table41113141516181924[[#This Row],[IR/2021]]-Table41113141516181924[[#This Row],[IVR/2020]]</f>
        <v>4.4047699999999992</v>
      </c>
    </row>
    <row r="17" spans="1:9" x14ac:dyDescent="0.25">
      <c r="A17" s="45">
        <v>16</v>
      </c>
      <c r="B17" s="46" t="s">
        <v>33</v>
      </c>
      <c r="C17" s="13">
        <v>76.398390000000006</v>
      </c>
      <c r="D17" s="20">
        <v>80.892210000000006</v>
      </c>
      <c r="G17" s="5"/>
      <c r="H17" s="108">
        <f t="shared" si="0"/>
        <v>5.8820873057665209E-2</v>
      </c>
      <c r="I17" s="5">
        <f>Table41113141516181924[[#This Row],[IR/2021]]-Table41113141516181924[[#This Row],[IVR/2020]]</f>
        <v>4.4938199999999995</v>
      </c>
    </row>
    <row r="18" spans="1:9" x14ac:dyDescent="0.25">
      <c r="A18" s="45">
        <v>17</v>
      </c>
      <c r="B18" s="46" t="s">
        <v>17</v>
      </c>
      <c r="C18" s="13">
        <v>80.435000000000002</v>
      </c>
      <c r="D18" s="20">
        <v>80.638000000000005</v>
      </c>
      <c r="G18" s="5"/>
      <c r="H18" s="108">
        <f t="shared" si="0"/>
        <v>2.523776962765002E-3</v>
      </c>
      <c r="I18" s="5">
        <f>Table41113141516181924[[#This Row],[IR/2021]]-Table41113141516181924[[#This Row],[IVR/2020]]</f>
        <v>0.20300000000000296</v>
      </c>
    </row>
    <row r="19" spans="1:9" x14ac:dyDescent="0.25">
      <c r="A19" s="45">
        <v>18</v>
      </c>
      <c r="B19" s="46" t="s">
        <v>34</v>
      </c>
      <c r="C19" s="13">
        <v>74.130669999999995</v>
      </c>
      <c r="D19" s="20">
        <v>75.079269999999994</v>
      </c>
      <c r="G19" s="5"/>
      <c r="H19" s="108">
        <f t="shared" si="0"/>
        <v>1.2796323033367958E-2</v>
      </c>
      <c r="I19" s="5">
        <f>Table41113141516181924[[#This Row],[IR/2021]]-Table41113141516181924[[#This Row],[IVR/2020]]</f>
        <v>0.948599999999999</v>
      </c>
    </row>
    <row r="20" spans="1:9" x14ac:dyDescent="0.25">
      <c r="A20" s="45">
        <v>19</v>
      </c>
      <c r="B20" s="46" t="s">
        <v>5</v>
      </c>
      <c r="C20" s="13">
        <v>71.147599999999997</v>
      </c>
      <c r="D20" s="20">
        <v>71.472880000000004</v>
      </c>
      <c r="G20" s="5"/>
      <c r="H20" s="108">
        <f t="shared" si="0"/>
        <v>4.571904041738674E-3</v>
      </c>
      <c r="I20" s="5">
        <f>Table41113141516181924[[#This Row],[IR/2021]]-Table41113141516181924[[#This Row],[IVR/2020]]</f>
        <v>0.32528000000000645</v>
      </c>
    </row>
    <row r="21" spans="1:9" x14ac:dyDescent="0.25">
      <c r="A21" s="45">
        <v>20</v>
      </c>
      <c r="B21" s="46" t="s">
        <v>21</v>
      </c>
      <c r="C21" s="13">
        <v>65.077560000000005</v>
      </c>
      <c r="D21" s="20">
        <v>65.931640000000002</v>
      </c>
      <c r="G21" s="5"/>
      <c r="H21" s="108">
        <f t="shared" si="0"/>
        <v>1.3124032308525336E-2</v>
      </c>
      <c r="I21" s="5">
        <f>Table41113141516181924[[#This Row],[IR/2021]]-Table41113141516181924[[#This Row],[IVR/2020]]</f>
        <v>0.85407999999999618</v>
      </c>
    </row>
    <row r="22" spans="1:9" x14ac:dyDescent="0.25">
      <c r="A22" s="45">
        <v>21</v>
      </c>
      <c r="B22" s="46" t="s">
        <v>9</v>
      </c>
      <c r="C22" s="13">
        <v>63.924149999999997</v>
      </c>
      <c r="D22" s="89">
        <v>64.129660000000001</v>
      </c>
      <c r="G22" s="5"/>
      <c r="H22" s="108">
        <f t="shared" si="0"/>
        <v>3.2149039134662543E-3</v>
      </c>
      <c r="I22" s="5">
        <f>Table41113141516181924[[#This Row],[IR/2021]]-Table41113141516181924[[#This Row],[IVR/2020]]</f>
        <v>0.20551000000000386</v>
      </c>
    </row>
    <row r="23" spans="1:9" x14ac:dyDescent="0.25">
      <c r="A23" s="45">
        <v>22</v>
      </c>
      <c r="B23" s="46" t="s">
        <v>40</v>
      </c>
      <c r="C23" s="13">
        <v>57.084679999999999</v>
      </c>
      <c r="D23" s="20">
        <v>62.962719999999997</v>
      </c>
      <c r="G23" s="5"/>
      <c r="H23" s="108">
        <f t="shared" si="0"/>
        <v>0.10297053430097179</v>
      </c>
      <c r="I23" s="5">
        <f>Table41113141516181924[[#This Row],[IR/2021]]-Table41113141516181924[[#This Row],[IVR/2020]]</f>
        <v>5.8780399999999986</v>
      </c>
    </row>
    <row r="24" spans="1:9" x14ac:dyDescent="0.25">
      <c r="A24" s="45">
        <v>23</v>
      </c>
      <c r="B24" s="46" t="s">
        <v>3</v>
      </c>
      <c r="C24" s="13">
        <v>55.911000000000001</v>
      </c>
      <c r="D24" s="20">
        <v>56.353000000000002</v>
      </c>
      <c r="G24" s="5"/>
      <c r="H24" s="108">
        <f t="shared" si="0"/>
        <v>7.9054211157017426E-3</v>
      </c>
      <c r="I24" s="5">
        <f>Table41113141516181924[[#This Row],[IR/2021]]-Table41113141516181924[[#This Row],[IVR/2020]]</f>
        <v>0.44200000000000017</v>
      </c>
    </row>
    <row r="25" spans="1:9" x14ac:dyDescent="0.25">
      <c r="A25" s="45">
        <v>24</v>
      </c>
      <c r="B25" s="46" t="s">
        <v>6</v>
      </c>
      <c r="C25" s="13">
        <v>53.98</v>
      </c>
      <c r="D25" s="20">
        <v>54.454999999999998</v>
      </c>
      <c r="G25" s="5"/>
      <c r="H25" s="108">
        <f t="shared" si="0"/>
        <v>8.7995553908855398E-3</v>
      </c>
      <c r="I25" s="5">
        <f>Table41113141516181924[[#This Row],[IR/2021]]-Table41113141516181924[[#This Row],[IVR/2020]]</f>
        <v>0.47500000000000142</v>
      </c>
    </row>
    <row r="26" spans="1:9" x14ac:dyDescent="0.25">
      <c r="A26" s="45">
        <v>25</v>
      </c>
      <c r="B26" s="46" t="s">
        <v>7</v>
      </c>
      <c r="C26" s="13">
        <v>37.378783560000002</v>
      </c>
      <c r="D26" s="20">
        <v>37.99320754</v>
      </c>
      <c r="G26" s="5"/>
      <c r="H26" s="108">
        <f t="shared" si="0"/>
        <v>1.6437773557123163E-2</v>
      </c>
      <c r="I26" s="5">
        <f>Table41113141516181924[[#This Row],[IR/2021]]-Table41113141516181924[[#This Row],[IVR/2020]]</f>
        <v>0.61442397999999798</v>
      </c>
    </row>
    <row r="27" spans="1:9" x14ac:dyDescent="0.25">
      <c r="A27" s="45">
        <v>26</v>
      </c>
      <c r="B27" s="50" t="s">
        <v>14</v>
      </c>
      <c r="C27" s="13">
        <v>9.5322700000000005</v>
      </c>
      <c r="D27" s="20">
        <v>9.4533500000000004</v>
      </c>
      <c r="G27" s="5"/>
      <c r="H27" s="108">
        <f t="shared" si="0"/>
        <v>-8.2792451325864776E-3</v>
      </c>
      <c r="I27" s="5">
        <f>Table41113141516181924[[#This Row],[IR/2021]]-Table41113141516181924[[#This Row],[IVR/2020]]</f>
        <v>-7.8920000000000101E-2</v>
      </c>
    </row>
    <row r="28" spans="1:9" x14ac:dyDescent="0.25">
      <c r="G28" s="5"/>
    </row>
    <row r="29" spans="1:9" x14ac:dyDescent="0.25">
      <c r="G29" s="5"/>
    </row>
    <row r="30" spans="1:9" x14ac:dyDescent="0.25">
      <c r="B30" s="4"/>
    </row>
  </sheetData>
  <hyperlinks>
    <hyperlink ref="F1" location="Mündəricat!A1" display="Mündəricat"/>
  </hyperlink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F30"/>
  <sheetViews>
    <sheetView zoomScale="70" zoomScaleNormal="70" workbookViewId="0">
      <selection activeCell="A2" sqref="A2:A27"/>
    </sheetView>
  </sheetViews>
  <sheetFormatPr defaultRowHeight="15" x14ac:dyDescent="0.25"/>
  <cols>
    <col min="2" max="2" width="40.140625" customWidth="1"/>
    <col min="3" max="3" width="31.28515625" customWidth="1"/>
    <col min="4" max="4" width="29.7109375" customWidth="1"/>
    <col min="6" max="6" width="17.7109375" customWidth="1"/>
  </cols>
  <sheetData>
    <row r="1" spans="1:6" ht="30" x14ac:dyDescent="0.25">
      <c r="A1" s="38" t="s">
        <v>0</v>
      </c>
      <c r="B1" s="39" t="s">
        <v>23</v>
      </c>
      <c r="C1" s="39" t="s">
        <v>68</v>
      </c>
      <c r="D1" s="40" t="s">
        <v>69</v>
      </c>
      <c r="F1" s="62" t="s">
        <v>47</v>
      </c>
    </row>
    <row r="2" spans="1:6" x14ac:dyDescent="0.25">
      <c r="A2" s="45">
        <v>1</v>
      </c>
      <c r="B2" s="8" t="s">
        <v>15</v>
      </c>
      <c r="C2" s="111">
        <v>9.6330801622110537E-2</v>
      </c>
      <c r="D2" s="112">
        <v>49.52800000000002</v>
      </c>
    </row>
    <row r="3" spans="1:6" x14ac:dyDescent="0.25">
      <c r="A3" s="45">
        <v>2</v>
      </c>
      <c r="B3" s="8" t="s">
        <v>11</v>
      </c>
      <c r="C3" s="3">
        <v>6.986179329701421E-2</v>
      </c>
      <c r="D3" s="5">
        <v>44.305999999999926</v>
      </c>
    </row>
    <row r="4" spans="1:6" x14ac:dyDescent="0.25">
      <c r="A4" s="45">
        <v>3</v>
      </c>
      <c r="B4" s="8" t="s">
        <v>22</v>
      </c>
      <c r="C4" s="3">
        <v>3.0183287630866133E-2</v>
      </c>
      <c r="D4" s="5">
        <v>40.041220000000067</v>
      </c>
    </row>
    <row r="5" spans="1:6" x14ac:dyDescent="0.25">
      <c r="A5" s="45">
        <v>4</v>
      </c>
      <c r="B5" s="8" t="s">
        <v>12</v>
      </c>
      <c r="C5" s="104">
        <v>7.5441712322396257E-2</v>
      </c>
      <c r="D5" s="104">
        <v>6.5543061000000051</v>
      </c>
    </row>
    <row r="6" spans="1:6" x14ac:dyDescent="0.25">
      <c r="A6" s="45">
        <v>5</v>
      </c>
      <c r="B6" s="8" t="s">
        <v>40</v>
      </c>
      <c r="C6" s="111">
        <v>0.10297053430097179</v>
      </c>
      <c r="D6" s="112">
        <v>5.8780399999999986</v>
      </c>
    </row>
    <row r="7" spans="1:6" x14ac:dyDescent="0.25">
      <c r="A7" s="45">
        <v>6</v>
      </c>
      <c r="B7" s="8" t="s">
        <v>37</v>
      </c>
      <c r="C7" s="111">
        <v>3.25363145823407E-2</v>
      </c>
      <c r="D7" s="112">
        <v>5.8729999999999905</v>
      </c>
    </row>
    <row r="8" spans="1:6" x14ac:dyDescent="0.25">
      <c r="A8" s="45">
        <v>7</v>
      </c>
      <c r="B8" s="8" t="s">
        <v>33</v>
      </c>
      <c r="C8" s="104">
        <v>5.8820873057665209E-2</v>
      </c>
      <c r="D8" s="104">
        <v>4.4938199999999995</v>
      </c>
    </row>
    <row r="9" spans="1:6" x14ac:dyDescent="0.25">
      <c r="A9" s="45">
        <v>8</v>
      </c>
      <c r="B9" s="8" t="s">
        <v>2</v>
      </c>
      <c r="C9" s="3">
        <v>5.7140977980310551E-2</v>
      </c>
      <c r="D9" s="5">
        <v>4.4047699999999992</v>
      </c>
    </row>
    <row r="10" spans="1:6" x14ac:dyDescent="0.25">
      <c r="A10" s="45">
        <v>9</v>
      </c>
      <c r="B10" s="8" t="s">
        <v>8</v>
      </c>
      <c r="C10" s="104">
        <v>4.1572240867008142E-2</v>
      </c>
      <c r="D10" s="104">
        <v>3.3628800000000041</v>
      </c>
    </row>
    <row r="11" spans="1:6" x14ac:dyDescent="0.25">
      <c r="A11" s="45">
        <v>10</v>
      </c>
      <c r="B11" s="8" t="s">
        <v>10</v>
      </c>
      <c r="C11" s="3">
        <v>2.4492392076525211E-2</v>
      </c>
      <c r="D11" s="5">
        <v>2.9649999999999892</v>
      </c>
    </row>
    <row r="12" spans="1:6" x14ac:dyDescent="0.25">
      <c r="A12" s="45">
        <v>11</v>
      </c>
      <c r="B12" s="8" t="s">
        <v>16</v>
      </c>
      <c r="C12" s="104">
        <v>2.5274780935014843E-2</v>
      </c>
      <c r="D12" s="104">
        <v>2.4949999999999903</v>
      </c>
    </row>
    <row r="13" spans="1:6" x14ac:dyDescent="0.25">
      <c r="A13" s="45">
        <v>12</v>
      </c>
      <c r="B13" s="8" t="s">
        <v>13</v>
      </c>
      <c r="C13" s="111">
        <v>2.0489734560039961E-2</v>
      </c>
      <c r="D13" s="112">
        <v>1.8774000000000086</v>
      </c>
    </row>
    <row r="14" spans="1:6" x14ac:dyDescent="0.25">
      <c r="A14" s="45">
        <v>13</v>
      </c>
      <c r="B14" s="8" t="s">
        <v>34</v>
      </c>
      <c r="C14" s="111">
        <v>1.2796323033367958E-2</v>
      </c>
      <c r="D14" s="112">
        <v>0.948599999999999</v>
      </c>
    </row>
    <row r="15" spans="1:6" x14ac:dyDescent="0.25">
      <c r="A15" s="45">
        <v>14</v>
      </c>
      <c r="B15" s="8" t="s">
        <v>18</v>
      </c>
      <c r="C15" s="104">
        <v>9.6418163404500823E-3</v>
      </c>
      <c r="D15" s="104">
        <v>0.93299999999999272</v>
      </c>
    </row>
    <row r="16" spans="1:6" x14ac:dyDescent="0.25">
      <c r="A16" s="45">
        <v>15</v>
      </c>
      <c r="B16" s="8" t="s">
        <v>21</v>
      </c>
      <c r="C16" s="20">
        <v>1.3124032308525336E-2</v>
      </c>
      <c r="D16" s="20">
        <v>0.85407999999999618</v>
      </c>
    </row>
    <row r="17" spans="1:4" x14ac:dyDescent="0.25">
      <c r="A17" s="45">
        <v>16</v>
      </c>
      <c r="B17" s="8" t="s">
        <v>4</v>
      </c>
      <c r="C17" s="105">
        <v>7.9478649708891562E-3</v>
      </c>
      <c r="D17" s="106">
        <v>0.82773000000000252</v>
      </c>
    </row>
    <row r="18" spans="1:4" x14ac:dyDescent="0.25">
      <c r="A18" s="45">
        <v>17</v>
      </c>
      <c r="B18" s="8" t="s">
        <v>7</v>
      </c>
      <c r="C18" s="105">
        <v>1.6437773557123163E-2</v>
      </c>
      <c r="D18" s="106">
        <v>0.61442397999999798</v>
      </c>
    </row>
    <row r="19" spans="1:4" x14ac:dyDescent="0.25">
      <c r="A19" s="45">
        <v>18</v>
      </c>
      <c r="B19" s="8" t="s">
        <v>6</v>
      </c>
      <c r="C19" s="105">
        <v>8.7995553908855398E-3</v>
      </c>
      <c r="D19" s="106">
        <v>0.47500000000000142</v>
      </c>
    </row>
    <row r="20" spans="1:4" x14ac:dyDescent="0.25">
      <c r="A20" s="45">
        <v>19</v>
      </c>
      <c r="B20" s="8" t="s">
        <v>3</v>
      </c>
      <c r="C20" s="105">
        <v>7.9054211157017426E-3</v>
      </c>
      <c r="D20" s="106">
        <v>0.44200000000000017</v>
      </c>
    </row>
    <row r="21" spans="1:4" x14ac:dyDescent="0.25">
      <c r="A21" s="45">
        <v>20</v>
      </c>
      <c r="B21" s="8" t="s">
        <v>5</v>
      </c>
      <c r="C21" s="20">
        <v>4.571904041738674E-3</v>
      </c>
      <c r="D21" s="20">
        <v>0.32528000000000645</v>
      </c>
    </row>
    <row r="22" spans="1:4" x14ac:dyDescent="0.25">
      <c r="A22" s="45">
        <v>21</v>
      </c>
      <c r="B22" s="8" t="s">
        <v>9</v>
      </c>
      <c r="C22" s="20">
        <v>3.2149039134662543E-3</v>
      </c>
      <c r="D22" s="20">
        <v>0.20551000000000386</v>
      </c>
    </row>
    <row r="23" spans="1:4" x14ac:dyDescent="0.25">
      <c r="A23" s="45">
        <v>22</v>
      </c>
      <c r="B23" s="8" t="s">
        <v>17</v>
      </c>
      <c r="C23" s="20">
        <v>2.523776962765002E-3</v>
      </c>
      <c r="D23" s="20">
        <v>0.20300000000000296</v>
      </c>
    </row>
    <row r="24" spans="1:4" x14ac:dyDescent="0.25">
      <c r="A24" s="45">
        <v>23</v>
      </c>
      <c r="B24" s="8" t="s">
        <v>20</v>
      </c>
      <c r="C24" s="20">
        <v>4.9167365075980735E-4</v>
      </c>
      <c r="D24" s="20">
        <v>4.0279999999995653E-2</v>
      </c>
    </row>
    <row r="25" spans="1:4" x14ac:dyDescent="0.25">
      <c r="A25" s="45">
        <v>24</v>
      </c>
      <c r="B25" s="8" t="s">
        <v>14</v>
      </c>
      <c r="C25" s="20">
        <v>-8.2792451325864776E-3</v>
      </c>
      <c r="D25" s="20">
        <v>-7.8920000000000101E-2</v>
      </c>
    </row>
    <row r="26" spans="1:4" x14ac:dyDescent="0.25">
      <c r="A26" s="45">
        <v>25</v>
      </c>
      <c r="B26" s="8" t="s">
        <v>1</v>
      </c>
      <c r="C26" s="20">
        <v>-1.0331440975121448E-3</v>
      </c>
      <c r="D26" s="20">
        <v>-9.9000000000003752E-2</v>
      </c>
    </row>
    <row r="27" spans="1:4" x14ac:dyDescent="0.25">
      <c r="A27" s="45">
        <v>26</v>
      </c>
      <c r="B27" s="33" t="s">
        <v>19</v>
      </c>
      <c r="C27" s="105">
        <v>-1.4925774982300901E-3</v>
      </c>
      <c r="D27" s="106">
        <v>-0.65194000000002461</v>
      </c>
    </row>
    <row r="30" spans="1:4" x14ac:dyDescent="0.25">
      <c r="B30" s="4"/>
    </row>
  </sheetData>
  <conditionalFormatting sqref="D2:D15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{03E6F8CF-2411-4D83-9D2B-B058CACAD8F8}</x14:id>
        </ext>
      </extLst>
    </cfRule>
  </conditionalFormatting>
  <conditionalFormatting sqref="C2:D15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{2EF63BA7-DD44-4DA8-AB8A-A413810F965F}</x14:id>
        </ext>
      </extLst>
    </cfRule>
  </conditionalFormatting>
  <conditionalFormatting sqref="C2:C15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{F234CA5E-2612-4E7F-BA53-C433DDA4AA64}</x14:id>
        </ext>
      </extLst>
    </cfRule>
  </conditionalFormatting>
  <conditionalFormatting sqref="D2:D15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{A020452A-DCA2-4FD3-85FC-076A07B6A40F}</x14:id>
        </ext>
      </extLst>
    </cfRule>
  </conditionalFormatting>
  <conditionalFormatting sqref="C2:C15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{2DBF5650-29C3-4D70-A06E-47B16E5C86AB}</x14:id>
        </ext>
      </extLst>
    </cfRule>
  </conditionalFormatting>
  <conditionalFormatting sqref="C2:C1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{F2B3B203-D6B9-4299-9FB7-F7FDA63413AC}</x14:id>
        </ext>
      </extLst>
    </cfRule>
  </conditionalFormatting>
  <conditionalFormatting sqref="C2:D2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{71D42750-8D11-42E7-987D-73B3299CA086}</x14:id>
        </ext>
      </extLst>
    </cfRule>
  </conditionalFormatting>
  <conditionalFormatting sqref="C2:C2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{CE791CAE-0E0D-4EEC-B854-959AA5E99EC5}</x14:id>
        </ext>
      </extLst>
    </cfRule>
  </conditionalFormatting>
  <hyperlinks>
    <hyperlink ref="F1" location="Mündəricat!A1" display="Mündəricat"/>
  </hyperlinks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E6F8CF-2411-4D83-9D2B-B058CACAD8F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D2:D15</xm:sqref>
        </x14:conditionalFormatting>
        <x14:conditionalFormatting xmlns:xm="http://schemas.microsoft.com/office/excel/2006/main">
          <x14:cfRule type="dataBar" id="{2EF63BA7-DD44-4DA8-AB8A-A413810F965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C2:D15</xm:sqref>
        </x14:conditionalFormatting>
        <x14:conditionalFormatting xmlns:xm="http://schemas.microsoft.com/office/excel/2006/main">
          <x14:cfRule type="dataBar" id="{F234CA5E-2612-4E7F-BA53-C433DDA4AA6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C2:C15</xm:sqref>
        </x14:conditionalFormatting>
        <x14:conditionalFormatting xmlns:xm="http://schemas.microsoft.com/office/excel/2006/main">
          <x14:cfRule type="dataBar" id="{A020452A-DCA2-4FD3-85FC-076A07B6A40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D2:D15</xm:sqref>
        </x14:conditionalFormatting>
        <x14:conditionalFormatting xmlns:xm="http://schemas.microsoft.com/office/excel/2006/main">
          <x14:cfRule type="dataBar" id="{2DBF5650-29C3-4D70-A06E-47B16E5C86A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C2:C15</xm:sqref>
        </x14:conditionalFormatting>
        <x14:conditionalFormatting xmlns:xm="http://schemas.microsoft.com/office/excel/2006/main">
          <x14:cfRule type="dataBar" id="{F2B3B203-D6B9-4299-9FB7-F7FDA63413A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C2:C15</xm:sqref>
        </x14:conditionalFormatting>
        <x14:conditionalFormatting xmlns:xm="http://schemas.microsoft.com/office/excel/2006/main">
          <x14:cfRule type="dataBar" id="{71D42750-8D11-42E7-987D-73B3299CA08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C2:D27</xm:sqref>
        </x14:conditionalFormatting>
        <x14:conditionalFormatting xmlns:xm="http://schemas.microsoft.com/office/excel/2006/main">
          <x14:cfRule type="dataBar" id="{CE791CAE-0E0D-4EEC-B854-959AA5E99EC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C2:C27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G27"/>
  <sheetViews>
    <sheetView zoomScale="70" zoomScaleNormal="70" workbookViewId="0">
      <selection activeCell="A2" sqref="A2:A27"/>
    </sheetView>
  </sheetViews>
  <sheetFormatPr defaultRowHeight="15" x14ac:dyDescent="0.25"/>
  <cols>
    <col min="2" max="2" width="43.7109375" customWidth="1"/>
    <col min="3" max="3" width="30.140625" customWidth="1"/>
    <col min="4" max="4" width="31.85546875" customWidth="1"/>
    <col min="5" max="5" width="25" customWidth="1"/>
    <col min="7" max="7" width="17.85546875" customWidth="1"/>
  </cols>
  <sheetData>
    <row r="1" spans="1:7" ht="34.5" customHeight="1" x14ac:dyDescent="0.25">
      <c r="A1" s="42" t="s">
        <v>0</v>
      </c>
      <c r="B1" s="43" t="s">
        <v>23</v>
      </c>
      <c r="C1" s="51" t="s">
        <v>66</v>
      </c>
      <c r="D1" s="51" t="s">
        <v>70</v>
      </c>
      <c r="E1" s="52" t="s">
        <v>46</v>
      </c>
      <c r="G1" s="62" t="s">
        <v>47</v>
      </c>
    </row>
    <row r="2" spans="1:7" x14ac:dyDescent="0.25">
      <c r="A2" s="45">
        <v>1</v>
      </c>
      <c r="B2" s="46" t="s">
        <v>22</v>
      </c>
      <c r="C2" s="13">
        <v>1224.4777799999999</v>
      </c>
      <c r="D2" s="20">
        <v>1224.4777799999999</v>
      </c>
      <c r="E2" s="97">
        <f>Table8[[#This Row],[2020 IVR Nizamnamə Kapitalı (mln. manat)]]-Table8[[#This Row],[2020 IR Nizamnamə Kapitalı (mln. manat)]]</f>
        <v>0</v>
      </c>
    </row>
    <row r="3" spans="1:7" x14ac:dyDescent="0.25">
      <c r="A3" s="45">
        <v>2</v>
      </c>
      <c r="B3" s="46" t="s">
        <v>40</v>
      </c>
      <c r="C3" s="13">
        <v>378</v>
      </c>
      <c r="D3" s="20">
        <v>378</v>
      </c>
      <c r="E3" s="97">
        <f>Table8[[#This Row],[2020 IVR Nizamnamə Kapitalı (mln. manat)]]-Table8[[#This Row],[2020 IR Nizamnamə Kapitalı (mln. manat)]]</f>
        <v>0</v>
      </c>
    </row>
    <row r="4" spans="1:7" x14ac:dyDescent="0.25">
      <c r="A4" s="45">
        <v>3</v>
      </c>
      <c r="B4" s="46" t="s">
        <v>19</v>
      </c>
      <c r="C4" s="13">
        <v>364.77253999999999</v>
      </c>
      <c r="D4" s="73">
        <v>364.77253999999999</v>
      </c>
      <c r="E4" s="97">
        <f>Table8[[#This Row],[2020 IVR Nizamnamə Kapitalı (mln. manat)]]-Table8[[#This Row],[2020 IR Nizamnamə Kapitalı (mln. manat)]]</f>
        <v>0</v>
      </c>
    </row>
    <row r="5" spans="1:7" x14ac:dyDescent="0.25">
      <c r="A5" s="45">
        <v>4</v>
      </c>
      <c r="B5" s="46" t="s">
        <v>15</v>
      </c>
      <c r="C5" s="13">
        <v>354.512</v>
      </c>
      <c r="D5" s="20">
        <v>354.512</v>
      </c>
      <c r="E5" s="97">
        <f>Table8[[#This Row],[2020 IVR Nizamnamə Kapitalı (mln. manat)]]-Table8[[#This Row],[2020 IR Nizamnamə Kapitalı (mln. manat)]]</f>
        <v>0</v>
      </c>
    </row>
    <row r="6" spans="1:7" x14ac:dyDescent="0.25">
      <c r="A6" s="45">
        <v>5</v>
      </c>
      <c r="B6" s="46" t="s">
        <v>9</v>
      </c>
      <c r="C6" s="13">
        <v>315.815</v>
      </c>
      <c r="D6" s="89">
        <v>315.815</v>
      </c>
      <c r="E6" s="97">
        <f>Table8[[#This Row],[2020 IVR Nizamnamə Kapitalı (mln. manat)]]-Table8[[#This Row],[2020 IR Nizamnamə Kapitalı (mln. manat)]]</f>
        <v>0</v>
      </c>
    </row>
    <row r="7" spans="1:7" x14ac:dyDescent="0.25">
      <c r="A7" s="45">
        <v>6</v>
      </c>
      <c r="B7" s="46" t="s">
        <v>1</v>
      </c>
      <c r="C7" s="13">
        <v>258.71800000000002</v>
      </c>
      <c r="D7" s="20">
        <v>258.71800000000002</v>
      </c>
      <c r="E7" s="97">
        <f>Table8[[#This Row],[2020 IVR Nizamnamə Kapitalı (mln. manat)]]-Table8[[#This Row],[2020 IR Nizamnamə Kapitalı (mln. manat)]]</f>
        <v>0</v>
      </c>
    </row>
    <row r="8" spans="1:7" x14ac:dyDescent="0.25">
      <c r="A8" s="45">
        <v>7</v>
      </c>
      <c r="B8" s="46" t="s">
        <v>11</v>
      </c>
      <c r="C8" s="13">
        <v>245.85</v>
      </c>
      <c r="D8" s="20">
        <v>245.85</v>
      </c>
      <c r="E8" s="97">
        <f>Table8[[#This Row],[2020 IVR Nizamnamə Kapitalı (mln. manat)]]-Table8[[#This Row],[2020 IR Nizamnamə Kapitalı (mln. manat)]]</f>
        <v>0</v>
      </c>
    </row>
    <row r="9" spans="1:7" x14ac:dyDescent="0.25">
      <c r="A9" s="45">
        <v>8</v>
      </c>
      <c r="B9" s="46" t="s">
        <v>37</v>
      </c>
      <c r="C9" s="13">
        <v>154.601</v>
      </c>
      <c r="D9" s="20">
        <v>154.601</v>
      </c>
      <c r="E9" s="97">
        <f>Table8[[#This Row],[2020 IVR Nizamnamə Kapitalı (mln. manat)]]-Table8[[#This Row],[2020 IR Nizamnamə Kapitalı (mln. manat)]]</f>
        <v>0</v>
      </c>
    </row>
    <row r="10" spans="1:7" x14ac:dyDescent="0.25">
      <c r="A10" s="45">
        <v>9</v>
      </c>
      <c r="B10" s="46" t="s">
        <v>18</v>
      </c>
      <c r="C10" s="13">
        <v>125.68600000000001</v>
      </c>
      <c r="D10" s="20">
        <v>125.68600000000001</v>
      </c>
      <c r="E10" s="97">
        <f>Table8[[#This Row],[2020 IVR Nizamnamə Kapitalı (mln. manat)]]-Table8[[#This Row],[2020 IR Nizamnamə Kapitalı (mln. manat)]]</f>
        <v>0</v>
      </c>
    </row>
    <row r="11" spans="1:7" x14ac:dyDescent="0.25">
      <c r="A11" s="45">
        <v>10</v>
      </c>
      <c r="B11" s="46" t="s">
        <v>10</v>
      </c>
      <c r="C11" s="13">
        <v>112.545</v>
      </c>
      <c r="D11" s="20">
        <v>112.545</v>
      </c>
      <c r="E11" s="97">
        <f>Table8[[#This Row],[2020 IVR Nizamnamə Kapitalı (mln. manat)]]-Table8[[#This Row],[2020 IR Nizamnamə Kapitalı (mln. manat)]]</f>
        <v>0</v>
      </c>
    </row>
    <row r="12" spans="1:7" x14ac:dyDescent="0.25">
      <c r="A12" s="45">
        <v>11</v>
      </c>
      <c r="B12" s="46" t="s">
        <v>12</v>
      </c>
      <c r="C12" s="13">
        <v>102.5</v>
      </c>
      <c r="D12" s="20">
        <v>107.5</v>
      </c>
      <c r="E12" s="107">
        <f>Table8[[#This Row],[2020 IR Nizamnamə Kapitalı (mln. manat)]]-Table8[[#This Row],[2020 IVR Nizamnamə Kapitalı (mln. manat)]]</f>
        <v>5</v>
      </c>
    </row>
    <row r="13" spans="1:7" x14ac:dyDescent="0.25">
      <c r="A13" s="45">
        <v>12</v>
      </c>
      <c r="B13" s="46" t="s">
        <v>16</v>
      </c>
      <c r="C13" s="13">
        <v>101.3</v>
      </c>
      <c r="D13" s="20">
        <v>101.3</v>
      </c>
      <c r="E13" s="97">
        <f>Table8[[#This Row],[2020 IVR Nizamnamə Kapitalı (mln. manat)]]-Table8[[#This Row],[2020 IR Nizamnamə Kapitalı (mln. manat)]]</f>
        <v>0</v>
      </c>
    </row>
    <row r="14" spans="1:7" x14ac:dyDescent="0.25">
      <c r="A14" s="45">
        <v>13</v>
      </c>
      <c r="B14" s="46" t="s">
        <v>13</v>
      </c>
      <c r="C14" s="13">
        <v>82.43</v>
      </c>
      <c r="D14" s="20">
        <v>82.43</v>
      </c>
      <c r="E14" s="97">
        <f>Table8[[#This Row],[2020 IVR Nizamnamə Kapitalı (mln. manat)]]-Table8[[#This Row],[2020 IR Nizamnamə Kapitalı (mln. manat)]]</f>
        <v>0</v>
      </c>
    </row>
    <row r="15" spans="1:7" x14ac:dyDescent="0.25">
      <c r="A15" s="45">
        <v>14</v>
      </c>
      <c r="B15" s="46" t="s">
        <v>17</v>
      </c>
      <c r="C15" s="13">
        <v>75.004999999999995</v>
      </c>
      <c r="D15" s="20">
        <v>75.004999999999995</v>
      </c>
      <c r="E15" s="97">
        <f>Table8[[#This Row],[2020 IVR Nizamnamə Kapitalı (mln. manat)]]-Table8[[#This Row],[2020 IR Nizamnamə Kapitalı (mln. manat)]]</f>
        <v>0</v>
      </c>
    </row>
    <row r="16" spans="1:7" x14ac:dyDescent="0.25">
      <c r="A16" s="45">
        <v>15</v>
      </c>
      <c r="B16" s="46" t="s">
        <v>7</v>
      </c>
      <c r="C16" s="13">
        <v>73.611171440000007</v>
      </c>
      <c r="D16" s="20">
        <v>73.611171440000007</v>
      </c>
      <c r="E16" s="97">
        <f>Table8[[#This Row],[2020 IVR Nizamnamə Kapitalı (mln. manat)]]-Table8[[#This Row],[2020 IR Nizamnamə Kapitalı (mln. manat)]]</f>
        <v>0</v>
      </c>
    </row>
    <row r="17" spans="1:5" x14ac:dyDescent="0.25">
      <c r="A17" s="45">
        <v>16</v>
      </c>
      <c r="B17" s="46" t="s">
        <v>8</v>
      </c>
      <c r="C17" s="13">
        <v>73.461089999999999</v>
      </c>
      <c r="D17" s="20">
        <v>73.461089999999999</v>
      </c>
      <c r="E17" s="97">
        <f>Table8[[#This Row],[2020 IVR Nizamnamə Kapitalı (mln. manat)]]-Table8[[#This Row],[2020 IR Nizamnamə Kapitalı (mln. manat)]]</f>
        <v>0</v>
      </c>
    </row>
    <row r="18" spans="1:5" x14ac:dyDescent="0.25">
      <c r="A18" s="45">
        <v>17</v>
      </c>
      <c r="B18" s="46" t="s">
        <v>2</v>
      </c>
      <c r="C18" s="13">
        <v>70.393345999999994</v>
      </c>
      <c r="D18" s="20">
        <v>70.393460000000005</v>
      </c>
      <c r="E18" s="97">
        <f>Table8[[#This Row],[2020 IVR Nizamnamə Kapitalı (mln. manat)]]-Table8[[#This Row],[2020 IR Nizamnamə Kapitalı (mln. manat)]]</f>
        <v>-1.1400000001060562E-4</v>
      </c>
    </row>
    <row r="19" spans="1:5" x14ac:dyDescent="0.25">
      <c r="A19" s="45">
        <v>18</v>
      </c>
      <c r="B19" s="46" t="s">
        <v>6</v>
      </c>
      <c r="C19" s="13">
        <v>66.45</v>
      </c>
      <c r="D19" s="95">
        <v>66.45</v>
      </c>
      <c r="E19" s="97">
        <f>Table8[[#This Row],[2020 IVR Nizamnamə Kapitalı (mln. manat)]]-Table8[[#This Row],[2020 IR Nizamnamə Kapitalı (mln. manat)]]</f>
        <v>0</v>
      </c>
    </row>
    <row r="20" spans="1:5" x14ac:dyDescent="0.25">
      <c r="A20" s="45">
        <v>19</v>
      </c>
      <c r="B20" s="46" t="s">
        <v>21</v>
      </c>
      <c r="C20" s="13">
        <v>64.910089999999997</v>
      </c>
      <c r="D20" s="20">
        <v>64.910089999999997</v>
      </c>
      <c r="E20" s="97">
        <f>Table8[[#This Row],[2020 IVR Nizamnamə Kapitalı (mln. manat)]]-Table8[[#This Row],[2020 IR Nizamnamə Kapitalı (mln. manat)]]</f>
        <v>0</v>
      </c>
    </row>
    <row r="21" spans="1:5" x14ac:dyDescent="0.25">
      <c r="A21" s="45">
        <v>20</v>
      </c>
      <c r="B21" s="46" t="s">
        <v>4</v>
      </c>
      <c r="C21" s="13">
        <v>60</v>
      </c>
      <c r="D21" s="89">
        <v>60</v>
      </c>
      <c r="E21" s="97">
        <f>Table8[[#This Row],[2020 IVR Nizamnamə Kapitalı (mln. manat)]]-Table8[[#This Row],[2020 IR Nizamnamə Kapitalı (mln. manat)]]</f>
        <v>0</v>
      </c>
    </row>
    <row r="22" spans="1:5" x14ac:dyDescent="0.25">
      <c r="A22" s="45">
        <v>21</v>
      </c>
      <c r="B22" s="46" t="s">
        <v>20</v>
      </c>
      <c r="C22" s="13">
        <v>55.380699999999997</v>
      </c>
      <c r="D22" s="20">
        <v>55.380699999999997</v>
      </c>
      <c r="E22" s="97">
        <f>Table8[[#This Row],[2020 IVR Nizamnamə Kapitalı (mln. manat)]]-Table8[[#This Row],[2020 IR Nizamnamə Kapitalı (mln. manat)]]</f>
        <v>0</v>
      </c>
    </row>
    <row r="23" spans="1:5" x14ac:dyDescent="0.25">
      <c r="A23" s="45">
        <v>22</v>
      </c>
      <c r="B23" s="46" t="s">
        <v>38</v>
      </c>
      <c r="C23" s="13">
        <v>52.87</v>
      </c>
      <c r="D23" s="20">
        <v>52.87</v>
      </c>
      <c r="E23" s="97">
        <f>Table8[[#This Row],[2020 IVR Nizamnamə Kapitalı (mln. manat)]]-Table8[[#This Row],[2020 IR Nizamnamə Kapitalı (mln. manat)]]</f>
        <v>0</v>
      </c>
    </row>
    <row r="24" spans="1:5" x14ac:dyDescent="0.25">
      <c r="A24" s="45">
        <v>23</v>
      </c>
      <c r="B24" s="46" t="s">
        <v>3</v>
      </c>
      <c r="C24" s="13">
        <v>50</v>
      </c>
      <c r="D24" s="20">
        <v>50</v>
      </c>
      <c r="E24" s="97">
        <f>Table8[[#This Row],[2020 IVR Nizamnamə Kapitalı (mln. manat)]]-Table8[[#This Row],[2020 IR Nizamnamə Kapitalı (mln. manat)]]</f>
        <v>0</v>
      </c>
    </row>
    <row r="25" spans="1:5" x14ac:dyDescent="0.25">
      <c r="A25" s="45">
        <v>24</v>
      </c>
      <c r="B25" s="46" t="s">
        <v>5</v>
      </c>
      <c r="C25" s="13">
        <v>50</v>
      </c>
      <c r="D25" s="20">
        <v>50</v>
      </c>
      <c r="E25" s="97">
        <f>Table8[[#This Row],[2020 IVR Nizamnamə Kapitalı (mln. manat)]]-Table8[[#This Row],[2020 IR Nizamnamə Kapitalı (mln. manat)]]</f>
        <v>0</v>
      </c>
    </row>
    <row r="26" spans="1:5" x14ac:dyDescent="0.25">
      <c r="A26" s="45">
        <v>25</v>
      </c>
      <c r="B26" s="46" t="s">
        <v>34</v>
      </c>
      <c r="C26" s="13">
        <v>50</v>
      </c>
      <c r="D26" s="20">
        <v>50</v>
      </c>
      <c r="E26" s="97">
        <f>Table8[[#This Row],[2020 IVR Nizamnamə Kapitalı (mln. manat)]]-Table8[[#This Row],[2020 IR Nizamnamə Kapitalı (mln. manat)]]</f>
        <v>0</v>
      </c>
    </row>
    <row r="27" spans="1:5" x14ac:dyDescent="0.25">
      <c r="A27" s="45">
        <v>26</v>
      </c>
      <c r="B27" s="50" t="s">
        <v>14</v>
      </c>
      <c r="C27" s="13">
        <v>9.42</v>
      </c>
      <c r="D27" s="13">
        <v>9.42</v>
      </c>
      <c r="E27" s="97">
        <f>Table8[[#This Row],[2020 IVR Nizamnamə Kapitalı (mln. manat)]]-Table8[[#This Row],[2020 IR Nizamnamə Kapitalı (mln. manat)]]</f>
        <v>0</v>
      </c>
    </row>
  </sheetData>
  <conditionalFormatting sqref="B1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{D74FF2DA-6C47-4265-9A42-12E5A3D04797}</x14:id>
        </ext>
      </extLst>
    </cfRule>
  </conditionalFormatting>
  <hyperlinks>
    <hyperlink ref="G1" location="Mündəricat!A1" display="Mündəricat"/>
  </hyperlink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4FF2DA-6C47-4265-9A42-12E5A3D0479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B16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F27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A2" sqref="A2:A27"/>
    </sheetView>
  </sheetViews>
  <sheetFormatPr defaultRowHeight="15" x14ac:dyDescent="0.25"/>
  <cols>
    <col min="1" max="1" width="9.140625" style="4"/>
    <col min="2" max="2" width="42.7109375" style="4" customWidth="1"/>
    <col min="3" max="3" width="17" style="4" customWidth="1"/>
    <col min="4" max="4" width="19" style="4" customWidth="1"/>
    <col min="5" max="5" width="22.85546875" style="4" customWidth="1"/>
    <col min="6" max="6" width="18.7109375" style="4" customWidth="1"/>
    <col min="7" max="16384" width="9.140625" style="4"/>
  </cols>
  <sheetData>
    <row r="1" spans="1:6" x14ac:dyDescent="0.25">
      <c r="A1" s="53" t="s">
        <v>0</v>
      </c>
      <c r="B1" s="54" t="s">
        <v>23</v>
      </c>
      <c r="C1" s="55" t="s">
        <v>65</v>
      </c>
      <c r="D1" s="71" t="s">
        <v>67</v>
      </c>
      <c r="F1" s="62" t="s">
        <v>47</v>
      </c>
    </row>
    <row r="2" spans="1:6" x14ac:dyDescent="0.25">
      <c r="A2" s="45">
        <v>1</v>
      </c>
      <c r="B2" s="46" t="s">
        <v>11</v>
      </c>
      <c r="C2" s="13">
        <v>302.69799999999998</v>
      </c>
      <c r="D2" s="20">
        <v>55.534999999999997</v>
      </c>
    </row>
    <row r="3" spans="1:6" x14ac:dyDescent="0.25">
      <c r="A3" s="45">
        <v>2</v>
      </c>
      <c r="B3" s="46" t="s">
        <v>22</v>
      </c>
      <c r="C3" s="13">
        <v>129.39115000000001</v>
      </c>
      <c r="D3" s="20">
        <v>32.39517</v>
      </c>
    </row>
    <row r="4" spans="1:6" x14ac:dyDescent="0.25">
      <c r="A4" s="45">
        <v>3</v>
      </c>
      <c r="B4" s="46" t="s">
        <v>15</v>
      </c>
      <c r="C4" s="13">
        <v>84.251999999999995</v>
      </c>
      <c r="D4" s="20">
        <v>18.786000000000001</v>
      </c>
    </row>
    <row r="5" spans="1:6" x14ac:dyDescent="0.25">
      <c r="A5" s="45">
        <v>4</v>
      </c>
      <c r="B5" s="46" t="s">
        <v>40</v>
      </c>
      <c r="C5" s="13">
        <v>-39.748800000000003</v>
      </c>
      <c r="D5" s="20">
        <v>5.6700699999999999</v>
      </c>
    </row>
    <row r="6" spans="1:6" x14ac:dyDescent="0.25">
      <c r="A6" s="45">
        <v>5</v>
      </c>
      <c r="B6" s="46" t="s">
        <v>37</v>
      </c>
      <c r="C6" s="13">
        <v>3.964</v>
      </c>
      <c r="D6" s="20">
        <v>5.3449999999999998</v>
      </c>
    </row>
    <row r="7" spans="1:6" x14ac:dyDescent="0.25">
      <c r="A7" s="45">
        <v>6</v>
      </c>
      <c r="B7" s="46" t="s">
        <v>19</v>
      </c>
      <c r="C7" s="13">
        <v>25.77477</v>
      </c>
      <c r="D7" s="20">
        <v>4.7119499999999999</v>
      </c>
    </row>
    <row r="8" spans="1:6" x14ac:dyDescent="0.25">
      <c r="A8" s="45">
        <v>7</v>
      </c>
      <c r="B8" s="46" t="s">
        <v>2</v>
      </c>
      <c r="C8" s="13">
        <v>5.38889</v>
      </c>
      <c r="D8" s="20">
        <v>4.4250800000000003</v>
      </c>
    </row>
    <row r="9" spans="1:6" x14ac:dyDescent="0.25">
      <c r="A9" s="45">
        <v>8</v>
      </c>
      <c r="B9" s="46" t="s">
        <v>33</v>
      </c>
      <c r="C9" s="13">
        <v>12.67299</v>
      </c>
      <c r="D9" s="20">
        <v>4.1095499999999996</v>
      </c>
    </row>
    <row r="10" spans="1:6" x14ac:dyDescent="0.25">
      <c r="A10" s="45">
        <v>9</v>
      </c>
      <c r="B10" s="46" t="s">
        <v>16</v>
      </c>
      <c r="C10" s="13">
        <v>2.1800000000000002</v>
      </c>
      <c r="D10" s="20">
        <v>3.4950000000000001</v>
      </c>
    </row>
    <row r="11" spans="1:6" x14ac:dyDescent="0.25">
      <c r="A11" s="45">
        <v>10</v>
      </c>
      <c r="B11" s="46" t="s">
        <v>10</v>
      </c>
      <c r="C11" s="13">
        <v>6.8289999999999997</v>
      </c>
      <c r="D11" s="20">
        <v>3.1294200000000001</v>
      </c>
    </row>
    <row r="12" spans="1:6" s="99" customFormat="1" x14ac:dyDescent="0.25">
      <c r="A12" s="45">
        <v>11</v>
      </c>
      <c r="B12" s="46" t="s">
        <v>8</v>
      </c>
      <c r="C12" s="13">
        <v>6.0214699999999999</v>
      </c>
      <c r="D12" s="20">
        <v>2.8774799999999998</v>
      </c>
    </row>
    <row r="13" spans="1:6" x14ac:dyDescent="0.25">
      <c r="A13" s="45">
        <v>12</v>
      </c>
      <c r="B13" s="46" t="s">
        <v>13</v>
      </c>
      <c r="C13" s="13">
        <v>7.3234700000000004</v>
      </c>
      <c r="D13" s="20">
        <v>2.2399800000000001</v>
      </c>
    </row>
    <row r="14" spans="1:6" x14ac:dyDescent="0.25">
      <c r="A14" s="45">
        <v>13</v>
      </c>
      <c r="B14" s="46" t="s">
        <v>12</v>
      </c>
      <c r="C14" s="13">
        <v>0.70743999999999996</v>
      </c>
      <c r="D14" s="20">
        <v>1.5932200000000001</v>
      </c>
    </row>
    <row r="15" spans="1:6" x14ac:dyDescent="0.25">
      <c r="A15" s="45">
        <v>14</v>
      </c>
      <c r="B15" s="46" t="s">
        <v>21</v>
      </c>
      <c r="C15" s="13">
        <v>0.40803</v>
      </c>
      <c r="D15" s="20">
        <v>0.87890000000000001</v>
      </c>
    </row>
    <row r="16" spans="1:6" x14ac:dyDescent="0.25">
      <c r="A16" s="45">
        <v>15</v>
      </c>
      <c r="B16" s="46" t="s">
        <v>7</v>
      </c>
      <c r="C16" s="13">
        <v>0.78428832000000004</v>
      </c>
      <c r="D16" s="20">
        <v>0.61442397999999998</v>
      </c>
    </row>
    <row r="17" spans="1:4" x14ac:dyDescent="0.25">
      <c r="A17" s="45">
        <v>16</v>
      </c>
      <c r="B17" s="46" t="s">
        <v>18</v>
      </c>
      <c r="C17" s="13">
        <v>11.021000000000001</v>
      </c>
      <c r="D17" s="20">
        <v>0.59099999999999997</v>
      </c>
    </row>
    <row r="18" spans="1:4" x14ac:dyDescent="0.25">
      <c r="A18" s="45">
        <v>17</v>
      </c>
      <c r="B18" s="46" t="s">
        <v>3</v>
      </c>
      <c r="C18" s="13">
        <v>0.42299999999999999</v>
      </c>
      <c r="D18" s="20">
        <v>0.52</v>
      </c>
    </row>
    <row r="19" spans="1:4" x14ac:dyDescent="0.25">
      <c r="A19" s="45">
        <v>18</v>
      </c>
      <c r="B19" s="46" t="s">
        <v>34</v>
      </c>
      <c r="C19" s="13">
        <v>2.1114299999999999</v>
      </c>
      <c r="D19" s="20">
        <v>0.49245</v>
      </c>
    </row>
    <row r="20" spans="1:4" x14ac:dyDescent="0.25">
      <c r="A20" s="45">
        <v>19</v>
      </c>
      <c r="B20" s="46" t="s">
        <v>4</v>
      </c>
      <c r="C20" s="13">
        <v>5.1844239999999999</v>
      </c>
      <c r="D20" s="89">
        <v>0.41602</v>
      </c>
    </row>
    <row r="21" spans="1:4" x14ac:dyDescent="0.25">
      <c r="A21" s="45">
        <v>20</v>
      </c>
      <c r="B21" s="46" t="s">
        <v>6</v>
      </c>
      <c r="C21" s="13">
        <v>-9.1300000000000008</v>
      </c>
      <c r="D21" s="20">
        <v>0.36499999999999999</v>
      </c>
    </row>
    <row r="22" spans="1:4" x14ac:dyDescent="0.25">
      <c r="A22" s="45">
        <v>21</v>
      </c>
      <c r="B22" s="46" t="s">
        <v>5</v>
      </c>
      <c r="C22" s="13">
        <v>1.2260800000000001</v>
      </c>
      <c r="D22" s="20">
        <v>0.35059000000000001</v>
      </c>
    </row>
    <row r="23" spans="1:4" x14ac:dyDescent="0.25">
      <c r="A23" s="45">
        <v>22</v>
      </c>
      <c r="B23" s="98" t="s">
        <v>9</v>
      </c>
      <c r="C23" s="32">
        <v>3.8600500000000002</v>
      </c>
      <c r="D23" s="89">
        <v>0.17906</v>
      </c>
    </row>
    <row r="24" spans="1:4" x14ac:dyDescent="0.25">
      <c r="A24" s="45">
        <v>23</v>
      </c>
      <c r="B24" s="46" t="s">
        <v>1</v>
      </c>
      <c r="C24" s="13">
        <v>2.621</v>
      </c>
      <c r="D24" s="20">
        <v>0.13500000000000001</v>
      </c>
    </row>
    <row r="25" spans="1:4" x14ac:dyDescent="0.25">
      <c r="A25" s="45">
        <v>24</v>
      </c>
      <c r="B25" s="46" t="s">
        <v>17</v>
      </c>
      <c r="C25" s="13">
        <v>0.68400000000000005</v>
      </c>
      <c r="D25" s="20">
        <v>0.105</v>
      </c>
    </row>
    <row r="26" spans="1:4" x14ac:dyDescent="0.25">
      <c r="A26" s="45">
        <v>25</v>
      </c>
      <c r="B26" s="46" t="s">
        <v>14</v>
      </c>
      <c r="C26" s="13">
        <v>-0.21229000000000001</v>
      </c>
      <c r="D26" s="20">
        <v>-6.966E-2</v>
      </c>
    </row>
    <row r="27" spans="1:4" x14ac:dyDescent="0.25">
      <c r="A27" s="45">
        <v>26</v>
      </c>
      <c r="B27" s="50" t="s">
        <v>20</v>
      </c>
      <c r="C27" s="13">
        <v>1.3734200000000001</v>
      </c>
      <c r="D27" s="20">
        <v>-0.12214999999999999</v>
      </c>
    </row>
  </sheetData>
  <conditionalFormatting sqref="B1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{9B74B8A0-41FE-4965-9B94-E6F033647458}</x14:id>
        </ext>
      </extLst>
    </cfRule>
  </conditionalFormatting>
  <hyperlinks>
    <hyperlink ref="F1" location="Mündəricat!A1" display="Mündəricat"/>
  </hyperlinks>
  <pageMargins left="0.7" right="0.7" top="0.75" bottom="0.75" header="0.3" footer="0.3"/>
  <pageSetup paperSize="9" orientation="portrait" horizontalDpi="4294967295" verticalDpi="4294967295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B74B8A0-41FE-4965-9B94-E6F03364745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F29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A2" sqref="A2:A27"/>
    </sheetView>
  </sheetViews>
  <sheetFormatPr defaultRowHeight="15" x14ac:dyDescent="0.25"/>
  <cols>
    <col min="1" max="1" width="9.140625" style="1"/>
    <col min="2" max="2" width="42.7109375" style="1" customWidth="1"/>
    <col min="3" max="3" width="17" style="1" customWidth="1"/>
    <col min="4" max="4" width="19" style="1" customWidth="1"/>
    <col min="5" max="5" width="9.140625" style="1"/>
    <col min="6" max="6" width="16.28515625" style="1" customWidth="1"/>
    <col min="7" max="16384" width="9.140625" style="1"/>
  </cols>
  <sheetData>
    <row r="1" spans="1:6" x14ac:dyDescent="0.25">
      <c r="A1" s="53" t="s">
        <v>0</v>
      </c>
      <c r="B1" s="54" t="s">
        <v>23</v>
      </c>
      <c r="C1" s="55" t="s">
        <v>65</v>
      </c>
      <c r="D1" s="71" t="s">
        <v>67</v>
      </c>
      <c r="F1" s="62" t="s">
        <v>47</v>
      </c>
    </row>
    <row r="2" spans="1:6" x14ac:dyDescent="0.25">
      <c r="A2" s="45">
        <v>1</v>
      </c>
      <c r="B2" s="46" t="s">
        <v>11</v>
      </c>
      <c r="C2" s="13">
        <v>338.28899999999999</v>
      </c>
      <c r="D2" s="13">
        <v>90.637999999999977</v>
      </c>
    </row>
    <row r="3" spans="1:6" x14ac:dyDescent="0.25">
      <c r="A3" s="45">
        <v>2</v>
      </c>
      <c r="B3" s="46" t="s">
        <v>22</v>
      </c>
      <c r="C3" s="13">
        <v>203.21208000000001</v>
      </c>
      <c r="D3" s="13">
        <v>63.909030000000001</v>
      </c>
      <c r="E3" s="4"/>
    </row>
    <row r="4" spans="1:6" x14ac:dyDescent="0.25">
      <c r="A4" s="45">
        <v>3</v>
      </c>
      <c r="B4" s="46" t="s">
        <v>15</v>
      </c>
      <c r="C4" s="13">
        <v>127.03400000000001</v>
      </c>
      <c r="D4" s="13">
        <v>36.351999999999997</v>
      </c>
      <c r="E4" s="4"/>
    </row>
    <row r="5" spans="1:6" x14ac:dyDescent="0.25">
      <c r="A5" s="45">
        <v>4</v>
      </c>
      <c r="B5" s="46" t="s">
        <v>19</v>
      </c>
      <c r="C5" s="13">
        <v>52.143409999999989</v>
      </c>
      <c r="D5" s="13">
        <v>8.1702700000000004</v>
      </c>
      <c r="E5" s="4"/>
    </row>
    <row r="6" spans="1:6" x14ac:dyDescent="0.25">
      <c r="A6" s="45">
        <v>5</v>
      </c>
      <c r="B6" s="46" t="s">
        <v>16</v>
      </c>
      <c r="C6" s="13">
        <v>18.024000000000001</v>
      </c>
      <c r="D6" s="20">
        <v>6.0459999999999994</v>
      </c>
      <c r="E6" s="4"/>
    </row>
    <row r="7" spans="1:6" x14ac:dyDescent="0.25">
      <c r="A7" s="45">
        <v>6</v>
      </c>
      <c r="B7" s="98" t="s">
        <v>33</v>
      </c>
      <c r="C7" s="32">
        <v>13.527850000000001</v>
      </c>
      <c r="D7" s="20">
        <v>4.1845300000000023</v>
      </c>
      <c r="E7" s="4"/>
    </row>
    <row r="8" spans="1:6" x14ac:dyDescent="0.25">
      <c r="A8" s="45">
        <v>7</v>
      </c>
      <c r="B8" s="46" t="s">
        <v>18</v>
      </c>
      <c r="C8" s="13">
        <v>20.227000000000004</v>
      </c>
      <c r="D8" s="20">
        <v>4.1169999999999973</v>
      </c>
      <c r="E8" s="4"/>
    </row>
    <row r="9" spans="1:6" x14ac:dyDescent="0.25">
      <c r="A9" s="45">
        <v>8</v>
      </c>
      <c r="B9" s="46" t="s">
        <v>10</v>
      </c>
      <c r="C9" s="13">
        <v>11.890999999999998</v>
      </c>
      <c r="D9" s="13">
        <v>3.1582099999999995</v>
      </c>
      <c r="E9" s="4"/>
    </row>
    <row r="10" spans="1:6" x14ac:dyDescent="0.25">
      <c r="A10" s="45">
        <v>9</v>
      </c>
      <c r="B10" s="46" t="s">
        <v>2</v>
      </c>
      <c r="C10" s="13">
        <v>14.684369999999998</v>
      </c>
      <c r="D10" s="13">
        <v>2.9969399999999995</v>
      </c>
      <c r="E10" s="4"/>
    </row>
    <row r="11" spans="1:6" x14ac:dyDescent="0.25">
      <c r="A11" s="45">
        <v>10</v>
      </c>
      <c r="B11" s="46" t="s">
        <v>13</v>
      </c>
      <c r="C11" s="13">
        <v>11.55517</v>
      </c>
      <c r="D11" s="13">
        <v>2.6728900000000002</v>
      </c>
      <c r="E11" s="4"/>
    </row>
    <row r="12" spans="1:6" x14ac:dyDescent="0.25">
      <c r="A12" s="45">
        <v>11</v>
      </c>
      <c r="B12" s="46" t="s">
        <v>20</v>
      </c>
      <c r="C12" s="13">
        <v>16.86543</v>
      </c>
      <c r="D12" s="20">
        <v>1.8219099999999999</v>
      </c>
      <c r="E12" s="4"/>
    </row>
    <row r="13" spans="1:6" x14ac:dyDescent="0.25">
      <c r="A13" s="45">
        <v>12</v>
      </c>
      <c r="B13" s="98" t="s">
        <v>5</v>
      </c>
      <c r="C13" s="32">
        <v>5.5480299999999989</v>
      </c>
      <c r="D13" s="20">
        <v>1.7043600000000003</v>
      </c>
      <c r="E13" s="4"/>
    </row>
    <row r="14" spans="1:6" x14ac:dyDescent="0.25">
      <c r="A14" s="45">
        <v>13</v>
      </c>
      <c r="B14" s="46" t="s">
        <v>12</v>
      </c>
      <c r="C14" s="13">
        <v>-2.2191600000000022</v>
      </c>
      <c r="D14" s="20">
        <v>1.6921300000000006</v>
      </c>
      <c r="E14" s="4"/>
    </row>
    <row r="15" spans="1:6" x14ac:dyDescent="0.25">
      <c r="A15" s="45">
        <v>14</v>
      </c>
      <c r="B15" s="98" t="s">
        <v>8</v>
      </c>
      <c r="C15" s="32">
        <v>16.349209999999985</v>
      </c>
      <c r="D15" s="20">
        <v>1.574069999999999</v>
      </c>
      <c r="E15" s="4"/>
    </row>
    <row r="16" spans="1:6" x14ac:dyDescent="0.25">
      <c r="A16" s="45">
        <v>15</v>
      </c>
      <c r="B16" s="46" t="s">
        <v>34</v>
      </c>
      <c r="C16" s="13">
        <v>5.8047399999999998</v>
      </c>
      <c r="D16" s="13">
        <v>1.4847399999999999</v>
      </c>
      <c r="E16" s="4"/>
    </row>
    <row r="17" spans="1:5" x14ac:dyDescent="0.25">
      <c r="A17" s="45">
        <v>16</v>
      </c>
      <c r="B17" s="46" t="s">
        <v>21</v>
      </c>
      <c r="C17" s="13">
        <v>1.9482499999999998</v>
      </c>
      <c r="D17" s="20">
        <v>1.3997099999999998</v>
      </c>
      <c r="E17" s="4"/>
    </row>
    <row r="18" spans="1:5" x14ac:dyDescent="0.25">
      <c r="A18" s="45">
        <v>17</v>
      </c>
      <c r="B18" s="46" t="s">
        <v>40</v>
      </c>
      <c r="C18" s="13">
        <v>-2.4457400000000007</v>
      </c>
      <c r="D18" s="13">
        <v>0.97887000000000235</v>
      </c>
      <c r="E18" s="4"/>
    </row>
    <row r="19" spans="1:5" x14ac:dyDescent="0.25">
      <c r="A19" s="45">
        <v>18</v>
      </c>
      <c r="B19" s="98" t="s">
        <v>4</v>
      </c>
      <c r="C19" s="32">
        <v>5.8612700000000011</v>
      </c>
      <c r="D19" s="32">
        <v>0.6717499999999994</v>
      </c>
      <c r="E19" s="4"/>
    </row>
    <row r="20" spans="1:5" x14ac:dyDescent="0.25">
      <c r="A20" s="45">
        <v>19</v>
      </c>
      <c r="B20" s="98" t="s">
        <v>7</v>
      </c>
      <c r="C20" s="32">
        <v>1.1578535099999998</v>
      </c>
      <c r="D20" s="32">
        <v>0.63243072999999994</v>
      </c>
      <c r="E20" s="4"/>
    </row>
    <row r="21" spans="1:5" x14ac:dyDescent="0.25">
      <c r="A21" s="45">
        <v>20</v>
      </c>
      <c r="B21" s="46" t="s">
        <v>3</v>
      </c>
      <c r="C21" s="13">
        <v>0.83300000000000196</v>
      </c>
      <c r="D21" s="13">
        <v>0.63199999999999967</v>
      </c>
      <c r="E21" s="4"/>
    </row>
    <row r="22" spans="1:5" x14ac:dyDescent="0.25">
      <c r="A22" s="45">
        <v>21</v>
      </c>
      <c r="B22" s="46" t="s">
        <v>17</v>
      </c>
      <c r="C22" s="13">
        <v>1.1010000000000062</v>
      </c>
      <c r="D22" s="20">
        <v>0.11599999999999966</v>
      </c>
      <c r="E22" s="4"/>
    </row>
    <row r="23" spans="1:5" x14ac:dyDescent="0.25">
      <c r="A23" s="45">
        <v>22</v>
      </c>
      <c r="B23" s="98" t="s">
        <v>6</v>
      </c>
      <c r="C23" s="32">
        <v>1.944</v>
      </c>
      <c r="D23" s="32">
        <v>6.0000000000000497E-2</v>
      </c>
      <c r="E23" s="4"/>
    </row>
    <row r="24" spans="1:5" x14ac:dyDescent="0.25">
      <c r="A24" s="45">
        <v>23</v>
      </c>
      <c r="B24" s="46" t="s">
        <v>14</v>
      </c>
      <c r="C24" s="13">
        <v>-0.2142</v>
      </c>
      <c r="D24" s="20">
        <v>-7.9220000000000013E-2</v>
      </c>
      <c r="E24" s="4"/>
    </row>
    <row r="25" spans="1:5" x14ac:dyDescent="0.25">
      <c r="A25" s="45">
        <v>24</v>
      </c>
      <c r="B25" s="46" t="s">
        <v>37</v>
      </c>
      <c r="C25" s="13">
        <v>2.5860000000000056</v>
      </c>
      <c r="D25" s="13">
        <v>-0.66199999999999992</v>
      </c>
      <c r="E25" s="4"/>
    </row>
    <row r="26" spans="1:5" x14ac:dyDescent="0.25">
      <c r="A26" s="45">
        <v>25</v>
      </c>
      <c r="B26" s="46" t="s">
        <v>1</v>
      </c>
      <c r="C26" s="13">
        <v>2.01400000000001</v>
      </c>
      <c r="D26" s="20">
        <v>-0.75699999999999967</v>
      </c>
      <c r="E26" s="4"/>
    </row>
    <row r="27" spans="1:5" x14ac:dyDescent="0.25">
      <c r="A27" s="45">
        <v>26</v>
      </c>
      <c r="B27" s="109" t="s">
        <v>9</v>
      </c>
      <c r="C27" s="32">
        <v>-8.7248300000000008</v>
      </c>
      <c r="D27" s="20">
        <v>-1.0677199999999996</v>
      </c>
      <c r="E27" s="4"/>
    </row>
    <row r="29" spans="1:5" x14ac:dyDescent="0.25">
      <c r="B29" s="4"/>
    </row>
  </sheetData>
  <conditionalFormatting sqref="B1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{4F7B4B76-5BA3-488A-9A5C-D0C331F4EECB}</x14:id>
        </ext>
      </extLst>
    </cfRule>
  </conditionalFormatting>
  <hyperlinks>
    <hyperlink ref="F1" location="Mündəricat!A1" display="Mündəricat"/>
  </hyperlinks>
  <pageMargins left="0.7" right="0.7" top="0.75" bottom="0.75" header="0.3" footer="0.3"/>
  <pageSetup paperSize="9" orientation="portrait" horizontalDpi="4294967295" verticalDpi="4294967295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7B4B76-5BA3-488A-9A5C-D0C331F4EEC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B16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29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A2" sqref="A2:A27"/>
    </sheetView>
  </sheetViews>
  <sheetFormatPr defaultRowHeight="15" x14ac:dyDescent="0.25"/>
  <cols>
    <col min="1" max="1" width="9.5703125" style="1" customWidth="1"/>
    <col min="2" max="2" width="44.42578125" style="1" customWidth="1"/>
    <col min="3" max="3" width="20.5703125" style="1" customWidth="1"/>
    <col min="4" max="4" width="18.7109375" style="1" customWidth="1"/>
    <col min="5" max="5" width="13" style="1" customWidth="1"/>
    <col min="6" max="6" width="14.42578125" style="1" customWidth="1"/>
    <col min="7" max="16384" width="9.140625" style="1"/>
  </cols>
  <sheetData>
    <row r="1" spans="1:9" x14ac:dyDescent="0.25">
      <c r="A1" s="53" t="s">
        <v>0</v>
      </c>
      <c r="B1" s="54" t="s">
        <v>23</v>
      </c>
      <c r="C1" s="55" t="s">
        <v>65</v>
      </c>
      <c r="D1" s="71" t="s">
        <v>67</v>
      </c>
      <c r="F1" s="62" t="s">
        <v>47</v>
      </c>
      <c r="I1" s="1" t="s">
        <v>35</v>
      </c>
    </row>
    <row r="2" spans="1:9" x14ac:dyDescent="0.25">
      <c r="A2" s="45">
        <v>1</v>
      </c>
      <c r="B2" s="46" t="s">
        <v>11</v>
      </c>
      <c r="C2" s="13">
        <v>440.18299999999999</v>
      </c>
      <c r="D2" s="20">
        <v>111.764</v>
      </c>
    </row>
    <row r="3" spans="1:9" x14ac:dyDescent="0.25">
      <c r="A3" s="45">
        <v>2</v>
      </c>
      <c r="B3" s="46" t="s">
        <v>22</v>
      </c>
      <c r="C3" s="13">
        <v>406.24439000000001</v>
      </c>
      <c r="D3" s="20">
        <v>106.16333</v>
      </c>
    </row>
    <row r="4" spans="1:9" x14ac:dyDescent="0.25">
      <c r="A4" s="45">
        <v>3</v>
      </c>
      <c r="B4" s="46" t="s">
        <v>15</v>
      </c>
      <c r="C4" s="13">
        <v>220.77100000000002</v>
      </c>
      <c r="D4" s="20">
        <v>62.754999999999995</v>
      </c>
    </row>
    <row r="5" spans="1:9" x14ac:dyDescent="0.25">
      <c r="A5" s="45">
        <v>4</v>
      </c>
      <c r="B5" s="46" t="s">
        <v>18</v>
      </c>
      <c r="C5" s="13">
        <v>87.724000000000004</v>
      </c>
      <c r="D5" s="20">
        <v>25.84</v>
      </c>
    </row>
    <row r="6" spans="1:9" x14ac:dyDescent="0.25">
      <c r="A6" s="45">
        <v>5</v>
      </c>
      <c r="B6" s="46" t="s">
        <v>19</v>
      </c>
      <c r="C6" s="13">
        <v>98.572469999999996</v>
      </c>
      <c r="D6" s="20">
        <v>24.190329999999999</v>
      </c>
    </row>
    <row r="7" spans="1:9" x14ac:dyDescent="0.25">
      <c r="A7" s="45">
        <v>6</v>
      </c>
      <c r="B7" s="46" t="s">
        <v>1</v>
      </c>
      <c r="C7" s="13">
        <v>94.227000000000004</v>
      </c>
      <c r="D7" s="20">
        <v>22.613</v>
      </c>
    </row>
    <row r="8" spans="1:9" x14ac:dyDescent="0.25">
      <c r="A8" s="45">
        <v>7</v>
      </c>
      <c r="B8" s="46" t="s">
        <v>8</v>
      </c>
      <c r="C8" s="13">
        <v>72.967609999999993</v>
      </c>
      <c r="D8" s="20">
        <v>18.327729999999999</v>
      </c>
    </row>
    <row r="9" spans="1:9" x14ac:dyDescent="0.25">
      <c r="A9" s="45">
        <v>8</v>
      </c>
      <c r="B9" s="46" t="s">
        <v>33</v>
      </c>
      <c r="C9" s="13">
        <v>53.602170000000001</v>
      </c>
      <c r="D9" s="20">
        <v>14.074630000000001</v>
      </c>
    </row>
    <row r="10" spans="1:9" x14ac:dyDescent="0.25">
      <c r="A10" s="45">
        <v>9</v>
      </c>
      <c r="B10" s="46" t="s">
        <v>40</v>
      </c>
      <c r="C10" s="13">
        <v>53.53875</v>
      </c>
      <c r="D10" s="89">
        <v>13.787610000000001</v>
      </c>
    </row>
    <row r="11" spans="1:9" x14ac:dyDescent="0.25">
      <c r="A11" s="45">
        <v>10</v>
      </c>
      <c r="B11" s="46" t="s">
        <v>16</v>
      </c>
      <c r="C11" s="13">
        <v>46.173000000000002</v>
      </c>
      <c r="D11" s="20">
        <v>12.488</v>
      </c>
    </row>
    <row r="12" spans="1:9" x14ac:dyDescent="0.25">
      <c r="A12" s="45">
        <v>11</v>
      </c>
      <c r="B12" s="46" t="s">
        <v>17</v>
      </c>
      <c r="C12" s="13">
        <v>36.206000000000003</v>
      </c>
      <c r="D12" s="20">
        <v>9.3659999999999997</v>
      </c>
    </row>
    <row r="13" spans="1:9" x14ac:dyDescent="0.25">
      <c r="A13" s="45">
        <v>12</v>
      </c>
      <c r="B13" s="46" t="s">
        <v>10</v>
      </c>
      <c r="C13" s="13">
        <v>39.192</v>
      </c>
      <c r="D13" s="20">
        <v>9.2877399999999994</v>
      </c>
    </row>
    <row r="14" spans="1:9" x14ac:dyDescent="0.25">
      <c r="A14" s="45">
        <v>13</v>
      </c>
      <c r="B14" s="46" t="s">
        <v>37</v>
      </c>
      <c r="C14" s="13">
        <v>34.770000000000003</v>
      </c>
      <c r="D14" s="20">
        <v>8.3019999999999996</v>
      </c>
    </row>
    <row r="15" spans="1:9" x14ac:dyDescent="0.25">
      <c r="A15" s="45">
        <v>14</v>
      </c>
      <c r="B15" s="46" t="s">
        <v>4</v>
      </c>
      <c r="C15" s="13">
        <v>32.306170000000002</v>
      </c>
      <c r="D15" s="89">
        <v>7.3253599999999999</v>
      </c>
    </row>
    <row r="16" spans="1:9" x14ac:dyDescent="0.25">
      <c r="A16" s="45">
        <v>15</v>
      </c>
      <c r="B16" s="46" t="s">
        <v>12</v>
      </c>
      <c r="C16" s="13">
        <v>27.700759999999999</v>
      </c>
      <c r="D16" s="20">
        <v>6.3048900000000003</v>
      </c>
    </row>
    <row r="17" spans="1:4" x14ac:dyDescent="0.25">
      <c r="A17" s="45">
        <v>16</v>
      </c>
      <c r="B17" s="46" t="s">
        <v>20</v>
      </c>
      <c r="C17" s="13">
        <v>32.630409999999998</v>
      </c>
      <c r="D17" s="20">
        <v>6.2380199999999997</v>
      </c>
    </row>
    <row r="18" spans="1:4" x14ac:dyDescent="0.25">
      <c r="A18" s="45">
        <v>17</v>
      </c>
      <c r="B18" s="46" t="s">
        <v>6</v>
      </c>
      <c r="C18" s="13">
        <v>26.100999999999999</v>
      </c>
      <c r="D18" s="20">
        <v>6.101</v>
      </c>
    </row>
    <row r="19" spans="1:4" x14ac:dyDescent="0.25">
      <c r="A19" s="45">
        <v>18</v>
      </c>
      <c r="B19" s="46" t="s">
        <v>2</v>
      </c>
      <c r="C19" s="13">
        <v>27.317710000000002</v>
      </c>
      <c r="D19" s="20">
        <v>5.2122099999999998</v>
      </c>
    </row>
    <row r="20" spans="1:4" x14ac:dyDescent="0.25">
      <c r="A20" s="45">
        <v>19</v>
      </c>
      <c r="B20" s="46" t="s">
        <v>3</v>
      </c>
      <c r="C20" s="13">
        <v>21.135999999999999</v>
      </c>
      <c r="D20" s="20">
        <v>4.8979999999999997</v>
      </c>
    </row>
    <row r="21" spans="1:4" x14ac:dyDescent="0.25">
      <c r="A21" s="45">
        <v>20</v>
      </c>
      <c r="B21" s="46" t="s">
        <v>34</v>
      </c>
      <c r="C21" s="13">
        <v>15.608600000000001</v>
      </c>
      <c r="D21" s="20">
        <v>4.8207599999999999</v>
      </c>
    </row>
    <row r="22" spans="1:4" x14ac:dyDescent="0.25">
      <c r="A22" s="45">
        <v>21</v>
      </c>
      <c r="B22" s="46" t="s">
        <v>21</v>
      </c>
      <c r="C22" s="13">
        <v>12.93829</v>
      </c>
      <c r="D22" s="20">
        <v>3.3816299999999999</v>
      </c>
    </row>
    <row r="23" spans="1:4" x14ac:dyDescent="0.25">
      <c r="A23" s="45">
        <v>22</v>
      </c>
      <c r="B23" s="46" t="s">
        <v>9</v>
      </c>
      <c r="C23" s="13">
        <v>9.5640300000000007</v>
      </c>
      <c r="D23" s="20">
        <v>3.2058300000000002</v>
      </c>
    </row>
    <row r="24" spans="1:4" x14ac:dyDescent="0.25">
      <c r="A24" s="45">
        <v>23</v>
      </c>
      <c r="B24" s="46" t="s">
        <v>13</v>
      </c>
      <c r="C24" s="13">
        <v>11.967320000000001</v>
      </c>
      <c r="D24" s="20">
        <v>3.02759</v>
      </c>
    </row>
    <row r="25" spans="1:4" x14ac:dyDescent="0.25">
      <c r="A25" s="45">
        <v>24</v>
      </c>
      <c r="B25" s="46" t="s">
        <v>5</v>
      </c>
      <c r="C25" s="13">
        <v>10.957039999999999</v>
      </c>
      <c r="D25" s="20">
        <v>2.9080900000000001</v>
      </c>
    </row>
    <row r="26" spans="1:4" x14ac:dyDescent="0.25">
      <c r="A26" s="45">
        <v>25</v>
      </c>
      <c r="B26" s="46" t="s">
        <v>7</v>
      </c>
      <c r="C26" s="13">
        <v>2.75840234</v>
      </c>
      <c r="D26" s="20">
        <v>0.78436307000000005</v>
      </c>
    </row>
    <row r="27" spans="1:4" x14ac:dyDescent="0.25">
      <c r="A27" s="45">
        <v>26</v>
      </c>
      <c r="B27" s="50" t="s">
        <v>14</v>
      </c>
      <c r="C27" s="13">
        <v>0.38984000000000002</v>
      </c>
      <c r="D27" s="20">
        <v>0.12759000000000001</v>
      </c>
    </row>
    <row r="28" spans="1:4" x14ac:dyDescent="0.25">
      <c r="C28" s="4"/>
    </row>
    <row r="29" spans="1:4" x14ac:dyDescent="0.25">
      <c r="B29" s="4"/>
      <c r="C29" s="4"/>
    </row>
  </sheetData>
  <conditionalFormatting sqref="B1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{3D550F50-9BB6-41C7-94F8-ADEA315C66FC}</x14:id>
        </ext>
      </extLst>
    </cfRule>
  </conditionalFormatting>
  <hyperlinks>
    <hyperlink ref="F1" location="Mündəricat!A1" display="Mündəricat"/>
  </hyperlinks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550F50-9BB6-41C7-94F8-ADEA315C66F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F29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A2" sqref="A2:A27"/>
    </sheetView>
  </sheetViews>
  <sheetFormatPr defaultRowHeight="15" x14ac:dyDescent="0.25"/>
  <cols>
    <col min="1" max="1" width="9.42578125" style="1" customWidth="1"/>
    <col min="2" max="2" width="40.28515625" style="1" customWidth="1"/>
    <col min="3" max="3" width="19.5703125" style="1" customWidth="1"/>
    <col min="4" max="4" width="19" style="1" customWidth="1"/>
    <col min="5" max="5" width="9.140625" style="1"/>
    <col min="6" max="6" width="18.5703125" style="1" customWidth="1"/>
    <col min="7" max="16384" width="9.140625" style="1"/>
  </cols>
  <sheetData>
    <row r="1" spans="1:6" x14ac:dyDescent="0.25">
      <c r="A1" s="53" t="s">
        <v>0</v>
      </c>
      <c r="B1" s="54" t="s">
        <v>23</v>
      </c>
      <c r="C1" s="55" t="s">
        <v>65</v>
      </c>
      <c r="D1" s="71" t="s">
        <v>67</v>
      </c>
      <c r="F1" s="62" t="s">
        <v>47</v>
      </c>
    </row>
    <row r="2" spans="1:6" x14ac:dyDescent="0.25">
      <c r="A2" s="45">
        <v>1</v>
      </c>
      <c r="B2" s="46" t="s">
        <v>22</v>
      </c>
      <c r="C2" s="13">
        <v>104.2756</v>
      </c>
      <c r="D2" s="20">
        <v>26.71087</v>
      </c>
    </row>
    <row r="3" spans="1:6" x14ac:dyDescent="0.25">
      <c r="A3" s="45">
        <v>2</v>
      </c>
      <c r="B3" s="46" t="s">
        <v>11</v>
      </c>
      <c r="C3" s="13">
        <v>50.8</v>
      </c>
      <c r="D3" s="20">
        <v>15.239000000000001</v>
      </c>
    </row>
    <row r="4" spans="1:6" x14ac:dyDescent="0.25">
      <c r="A4" s="45">
        <v>3</v>
      </c>
      <c r="B4" s="46" t="s">
        <v>15</v>
      </c>
      <c r="C4" s="13">
        <v>45.033000000000001</v>
      </c>
      <c r="D4" s="20">
        <v>12.928000000000001</v>
      </c>
    </row>
    <row r="5" spans="1:6" x14ac:dyDescent="0.25">
      <c r="A5" s="45">
        <v>4</v>
      </c>
      <c r="B5" s="46" t="s">
        <v>1</v>
      </c>
      <c r="C5" s="13">
        <v>44.509</v>
      </c>
      <c r="D5" s="20">
        <v>10.404</v>
      </c>
    </row>
    <row r="6" spans="1:6" x14ac:dyDescent="0.25">
      <c r="A6" s="45">
        <v>5</v>
      </c>
      <c r="B6" s="46" t="s">
        <v>18</v>
      </c>
      <c r="C6" s="13">
        <v>28.038</v>
      </c>
      <c r="D6" s="20">
        <v>8.3849999999999998</v>
      </c>
    </row>
    <row r="7" spans="1:6" x14ac:dyDescent="0.25">
      <c r="A7" s="45">
        <v>6</v>
      </c>
      <c r="B7" s="46" t="s">
        <v>8</v>
      </c>
      <c r="C7" s="13">
        <v>27.463249999999999</v>
      </c>
      <c r="D7" s="20">
        <v>7.03071</v>
      </c>
    </row>
    <row r="8" spans="1:6" x14ac:dyDescent="0.25">
      <c r="A8" s="45">
        <v>7</v>
      </c>
      <c r="B8" s="46" t="s">
        <v>17</v>
      </c>
      <c r="C8" s="13">
        <v>22.585999999999999</v>
      </c>
      <c r="D8" s="20">
        <v>6.093</v>
      </c>
    </row>
    <row r="9" spans="1:6" x14ac:dyDescent="0.25">
      <c r="A9" s="45">
        <v>8</v>
      </c>
      <c r="B9" s="46" t="s">
        <v>12</v>
      </c>
      <c r="C9" s="13">
        <v>19.781659999999999</v>
      </c>
      <c r="D9" s="20">
        <v>5.9041600000000001</v>
      </c>
    </row>
    <row r="10" spans="1:6" x14ac:dyDescent="0.25">
      <c r="A10" s="45">
        <v>9</v>
      </c>
      <c r="B10" s="46" t="s">
        <v>37</v>
      </c>
      <c r="C10" s="13">
        <v>19.684999999999999</v>
      </c>
      <c r="D10" s="20">
        <v>4.9779999999999998</v>
      </c>
    </row>
    <row r="11" spans="1:6" x14ac:dyDescent="0.25">
      <c r="A11" s="45">
        <v>10</v>
      </c>
      <c r="B11" s="46" t="s">
        <v>4</v>
      </c>
      <c r="C11" s="13">
        <v>16.782900000000001</v>
      </c>
      <c r="D11" s="20">
        <v>4.5222800000000003</v>
      </c>
    </row>
    <row r="12" spans="1:6" x14ac:dyDescent="0.25">
      <c r="A12" s="45">
        <v>11</v>
      </c>
      <c r="B12" s="46" t="s">
        <v>19</v>
      </c>
      <c r="C12" s="13">
        <v>19.676179999999999</v>
      </c>
      <c r="D12" s="20">
        <v>4.3832899999999997</v>
      </c>
    </row>
    <row r="13" spans="1:6" x14ac:dyDescent="0.25">
      <c r="A13" s="45">
        <v>12</v>
      </c>
      <c r="B13" s="46" t="s">
        <v>40</v>
      </c>
      <c r="C13" s="13">
        <v>18.965170000000001</v>
      </c>
      <c r="D13" s="20">
        <v>3.84639</v>
      </c>
    </row>
    <row r="14" spans="1:6" x14ac:dyDescent="0.25">
      <c r="A14" s="45">
        <v>13</v>
      </c>
      <c r="B14" s="46" t="s">
        <v>6</v>
      </c>
      <c r="C14" s="13">
        <v>14.163</v>
      </c>
      <c r="D14" s="20">
        <v>3.6339999999999999</v>
      </c>
    </row>
    <row r="15" spans="1:6" x14ac:dyDescent="0.25">
      <c r="A15" s="45">
        <v>14</v>
      </c>
      <c r="B15" s="46" t="s">
        <v>33</v>
      </c>
      <c r="C15" s="13">
        <v>11.644360000000001</v>
      </c>
      <c r="D15" s="20">
        <v>2.8873099999999998</v>
      </c>
    </row>
    <row r="16" spans="1:6" x14ac:dyDescent="0.25">
      <c r="A16" s="45">
        <v>15</v>
      </c>
      <c r="B16" s="46" t="s">
        <v>16</v>
      </c>
      <c r="C16" s="66">
        <v>11.571999999999999</v>
      </c>
      <c r="D16" s="20">
        <v>2.8820000000000001</v>
      </c>
    </row>
    <row r="17" spans="1:4" x14ac:dyDescent="0.25">
      <c r="A17" s="45">
        <v>16</v>
      </c>
      <c r="B17" s="46" t="s">
        <v>21</v>
      </c>
      <c r="C17" s="13">
        <v>7.7748200000000001</v>
      </c>
      <c r="D17" s="20">
        <v>1.99573</v>
      </c>
    </row>
    <row r="18" spans="1:4" x14ac:dyDescent="0.25">
      <c r="A18" s="45">
        <v>17</v>
      </c>
      <c r="B18" s="46" t="s">
        <v>34</v>
      </c>
      <c r="C18" s="13">
        <v>5.9981</v>
      </c>
      <c r="D18" s="20">
        <v>1.77643</v>
      </c>
    </row>
    <row r="19" spans="1:4" x14ac:dyDescent="0.25">
      <c r="A19" s="45">
        <v>18</v>
      </c>
      <c r="B19" s="46" t="s">
        <v>10</v>
      </c>
      <c r="C19" s="13">
        <v>7.4779999999999998</v>
      </c>
      <c r="D19" s="20">
        <v>1.5286500000000001</v>
      </c>
    </row>
    <row r="20" spans="1:4" x14ac:dyDescent="0.25">
      <c r="A20" s="45">
        <v>19</v>
      </c>
      <c r="B20" s="46" t="s">
        <v>3</v>
      </c>
      <c r="C20" s="13">
        <v>6.3780000000000001</v>
      </c>
      <c r="D20" s="20">
        <v>1.359</v>
      </c>
    </row>
    <row r="21" spans="1:4" x14ac:dyDescent="0.25">
      <c r="A21" s="45">
        <v>20</v>
      </c>
      <c r="B21" s="46" t="s">
        <v>9</v>
      </c>
      <c r="C21" s="13">
        <v>3.2324999999999999</v>
      </c>
      <c r="D21" s="20">
        <v>1.0101800000000001</v>
      </c>
    </row>
    <row r="22" spans="1:4" x14ac:dyDescent="0.25">
      <c r="A22" s="45">
        <v>21</v>
      </c>
      <c r="B22" s="46" t="s">
        <v>5</v>
      </c>
      <c r="C22" s="13">
        <v>1.94581</v>
      </c>
      <c r="D22" s="20">
        <v>0.44708999999999999</v>
      </c>
    </row>
    <row r="23" spans="1:4" x14ac:dyDescent="0.25">
      <c r="A23" s="45">
        <v>22</v>
      </c>
      <c r="B23" s="46" t="s">
        <v>2</v>
      </c>
      <c r="C23" s="13">
        <v>2.0036800000000001</v>
      </c>
      <c r="D23" s="20">
        <v>0.41880000000000001</v>
      </c>
    </row>
    <row r="24" spans="1:4" x14ac:dyDescent="0.25">
      <c r="A24" s="45">
        <v>23</v>
      </c>
      <c r="B24" s="46" t="s">
        <v>20</v>
      </c>
      <c r="C24" s="13">
        <v>1.7190799999999999</v>
      </c>
      <c r="D24" s="20">
        <v>0.34398000000000001</v>
      </c>
    </row>
    <row r="25" spans="1:4" x14ac:dyDescent="0.25">
      <c r="A25" s="45">
        <v>24</v>
      </c>
      <c r="B25" s="46" t="s">
        <v>13</v>
      </c>
      <c r="C25" s="13">
        <v>0.76375999999999999</v>
      </c>
      <c r="D25" s="20">
        <v>0.20735999999999999</v>
      </c>
    </row>
    <row r="26" spans="1:4" x14ac:dyDescent="0.25">
      <c r="A26" s="45">
        <v>25</v>
      </c>
      <c r="B26" s="46" t="s">
        <v>7</v>
      </c>
      <c r="C26" s="13">
        <v>0.25291606999999999</v>
      </c>
      <c r="D26" s="20">
        <v>7.5773229999999997E-2</v>
      </c>
    </row>
    <row r="27" spans="1:4" x14ac:dyDescent="0.25">
      <c r="A27" s="45">
        <v>26</v>
      </c>
      <c r="B27" s="50" t="s">
        <v>14</v>
      </c>
      <c r="C27" s="13">
        <v>2.0310000000000002E-2</v>
      </c>
      <c r="D27" s="20">
        <v>1.6129999999999999E-2</v>
      </c>
    </row>
    <row r="28" spans="1:4" x14ac:dyDescent="0.25">
      <c r="C28" s="4"/>
    </row>
    <row r="29" spans="1:4" x14ac:dyDescent="0.25">
      <c r="B29" s="4"/>
      <c r="C29" s="4"/>
    </row>
  </sheetData>
  <conditionalFormatting sqref="B1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{C95E0E8D-C83F-4FCE-A301-951D0ECDFA75}</x14:id>
        </ext>
      </extLst>
    </cfRule>
  </conditionalFormatting>
  <hyperlinks>
    <hyperlink ref="F1" location="Mündəricat!A1" display="Mündəricat"/>
  </hyperlinks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95E0E8D-C83F-4FCE-A301-951D0ECDFA7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B16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F29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A2" sqref="A2:A27"/>
    </sheetView>
  </sheetViews>
  <sheetFormatPr defaultRowHeight="15" x14ac:dyDescent="0.25"/>
  <cols>
    <col min="1" max="1" width="9.140625" style="1"/>
    <col min="2" max="2" width="40.85546875" style="1" customWidth="1"/>
    <col min="3" max="3" width="18.140625" style="1" customWidth="1"/>
    <col min="4" max="4" width="18.28515625" style="1" customWidth="1"/>
    <col min="5" max="5" width="9.140625" style="1"/>
    <col min="6" max="6" width="16.140625" style="1" customWidth="1"/>
    <col min="7" max="16384" width="9.140625" style="1"/>
  </cols>
  <sheetData>
    <row r="1" spans="1:6" x14ac:dyDescent="0.25">
      <c r="A1" s="53" t="s">
        <v>0</v>
      </c>
      <c r="B1" s="54" t="s">
        <v>23</v>
      </c>
      <c r="C1" s="55" t="s">
        <v>65</v>
      </c>
      <c r="D1" s="71" t="s">
        <v>67</v>
      </c>
      <c r="F1" s="62" t="s">
        <v>47</v>
      </c>
    </row>
    <row r="2" spans="1:6" x14ac:dyDescent="0.25">
      <c r="A2" s="45">
        <v>1</v>
      </c>
      <c r="B2" s="46" t="s">
        <v>11</v>
      </c>
      <c r="C2" s="13">
        <v>216.44</v>
      </c>
      <c r="D2" s="20">
        <v>58.762</v>
      </c>
    </row>
    <row r="3" spans="1:6" x14ac:dyDescent="0.25">
      <c r="A3" s="45">
        <v>2</v>
      </c>
      <c r="B3" s="46" t="s">
        <v>22</v>
      </c>
      <c r="C3" s="13">
        <v>125.38966000000001</v>
      </c>
      <c r="D3" s="20">
        <v>30.069659999999999</v>
      </c>
    </row>
    <row r="4" spans="1:6" x14ac:dyDescent="0.25">
      <c r="A4" s="45">
        <v>3</v>
      </c>
      <c r="B4" s="46" t="s">
        <v>15</v>
      </c>
      <c r="C4" s="13">
        <v>95.207999999999998</v>
      </c>
      <c r="D4" s="20">
        <v>23.378</v>
      </c>
    </row>
    <row r="5" spans="1:6" x14ac:dyDescent="0.25">
      <c r="A5" s="45">
        <v>4</v>
      </c>
      <c r="B5" s="46" t="s">
        <v>12</v>
      </c>
      <c r="C5" s="13">
        <v>18.157309999999999</v>
      </c>
      <c r="D5" s="20">
        <v>9.2950099999999996</v>
      </c>
    </row>
    <row r="6" spans="1:6" x14ac:dyDescent="0.25">
      <c r="A6" s="45">
        <v>5</v>
      </c>
      <c r="B6" s="46" t="s">
        <v>18</v>
      </c>
      <c r="C6" s="13">
        <v>30.797999999999998</v>
      </c>
      <c r="D6" s="20">
        <v>7.0709999999999997</v>
      </c>
    </row>
    <row r="7" spans="1:6" x14ac:dyDescent="0.25">
      <c r="A7" s="45">
        <v>6</v>
      </c>
      <c r="B7" s="46" t="s">
        <v>16</v>
      </c>
      <c r="C7" s="13">
        <v>13.952999999999999</v>
      </c>
      <c r="D7" s="20">
        <v>6.0640000000000001</v>
      </c>
    </row>
    <row r="8" spans="1:6" x14ac:dyDescent="0.25">
      <c r="A8" s="45">
        <v>7</v>
      </c>
      <c r="B8" s="46" t="s">
        <v>8</v>
      </c>
      <c r="C8" s="13">
        <v>26.006160000000001</v>
      </c>
      <c r="D8" s="20">
        <v>4.6960899999999999</v>
      </c>
    </row>
    <row r="9" spans="1:6" x14ac:dyDescent="0.25">
      <c r="A9" s="45">
        <v>8</v>
      </c>
      <c r="B9" s="46" t="s">
        <v>10</v>
      </c>
      <c r="C9" s="13">
        <v>13.291</v>
      </c>
      <c r="D9" s="20">
        <v>3.3452799999999998</v>
      </c>
    </row>
    <row r="10" spans="1:6" x14ac:dyDescent="0.25">
      <c r="A10" s="45">
        <v>9</v>
      </c>
      <c r="B10" s="46" t="s">
        <v>33</v>
      </c>
      <c r="C10" s="13">
        <v>9.3978999999999999</v>
      </c>
      <c r="D10" s="20">
        <v>3.28409</v>
      </c>
    </row>
    <row r="11" spans="1:6" x14ac:dyDescent="0.25">
      <c r="A11" s="45">
        <v>10</v>
      </c>
      <c r="B11" s="46" t="s">
        <v>20</v>
      </c>
      <c r="C11" s="13">
        <v>12.899620000000001</v>
      </c>
      <c r="D11" s="20">
        <v>2.8571300000000002</v>
      </c>
    </row>
    <row r="12" spans="1:6" x14ac:dyDescent="0.25">
      <c r="A12" s="45">
        <v>11</v>
      </c>
      <c r="B12" s="46" t="s">
        <v>37</v>
      </c>
      <c r="C12" s="13">
        <v>14.061999999999999</v>
      </c>
      <c r="D12" s="20">
        <v>2.7010000000000001</v>
      </c>
    </row>
    <row r="13" spans="1:6" x14ac:dyDescent="0.25">
      <c r="A13" s="45">
        <v>12</v>
      </c>
      <c r="B13" s="46" t="s">
        <v>21</v>
      </c>
      <c r="C13" s="13">
        <v>5.6503800000000002</v>
      </c>
      <c r="D13" s="20">
        <v>2.3993799999999998</v>
      </c>
    </row>
    <row r="14" spans="1:6" x14ac:dyDescent="0.25">
      <c r="A14" s="45">
        <v>13</v>
      </c>
      <c r="B14" s="46" t="s">
        <v>6</v>
      </c>
      <c r="C14" s="13">
        <v>5.0369999999999999</v>
      </c>
      <c r="D14" s="20">
        <v>2.0670000000000002</v>
      </c>
    </row>
    <row r="15" spans="1:6" x14ac:dyDescent="0.25">
      <c r="A15" s="45">
        <v>14</v>
      </c>
      <c r="B15" s="46" t="s">
        <v>3</v>
      </c>
      <c r="C15" s="13">
        <v>9.891</v>
      </c>
      <c r="D15" s="20">
        <v>2.032</v>
      </c>
    </row>
    <row r="16" spans="1:6" x14ac:dyDescent="0.25">
      <c r="A16" s="45">
        <v>15</v>
      </c>
      <c r="B16" s="46" t="s">
        <v>2</v>
      </c>
      <c r="C16" s="13">
        <v>7.8409399999999998</v>
      </c>
      <c r="D16" s="20">
        <v>1.84964</v>
      </c>
    </row>
    <row r="17" spans="1:4" x14ac:dyDescent="0.25">
      <c r="A17" s="45">
        <v>16</v>
      </c>
      <c r="B17" s="46" t="s">
        <v>9</v>
      </c>
      <c r="C17" s="13">
        <v>3.7747899999999999</v>
      </c>
      <c r="D17" s="20">
        <v>1.7376199999999999</v>
      </c>
    </row>
    <row r="18" spans="1:4" x14ac:dyDescent="0.25">
      <c r="A18" s="45">
        <v>17</v>
      </c>
      <c r="B18" s="46" t="s">
        <v>34</v>
      </c>
      <c r="C18" s="13">
        <v>6.7036300000000004</v>
      </c>
      <c r="D18" s="20">
        <v>1.55209</v>
      </c>
    </row>
    <row r="19" spans="1:4" x14ac:dyDescent="0.25">
      <c r="A19" s="45">
        <v>18</v>
      </c>
      <c r="B19" s="46" t="s">
        <v>4</v>
      </c>
      <c r="C19" s="13">
        <v>5.3179999999999996</v>
      </c>
      <c r="D19" s="20">
        <v>1.47359</v>
      </c>
    </row>
    <row r="20" spans="1:4" x14ac:dyDescent="0.25">
      <c r="A20" s="45">
        <v>19</v>
      </c>
      <c r="B20" s="46" t="s">
        <v>19</v>
      </c>
      <c r="C20" s="13">
        <v>27.507650000000002</v>
      </c>
      <c r="D20" s="20">
        <v>1.3989199999999999</v>
      </c>
    </row>
    <row r="21" spans="1:4" x14ac:dyDescent="0.25">
      <c r="A21" s="45">
        <v>20</v>
      </c>
      <c r="B21" s="46" t="s">
        <v>1</v>
      </c>
      <c r="C21" s="13">
        <v>9.5429999999999993</v>
      </c>
      <c r="D21" s="20">
        <v>1.2809999999999999</v>
      </c>
    </row>
    <row r="22" spans="1:4" x14ac:dyDescent="0.25">
      <c r="A22" s="45">
        <v>21</v>
      </c>
      <c r="B22" s="46" t="s">
        <v>13</v>
      </c>
      <c r="C22" s="13">
        <v>4.9592099999999997</v>
      </c>
      <c r="D22" s="20">
        <v>1.08538</v>
      </c>
    </row>
    <row r="23" spans="1:4" x14ac:dyDescent="0.25">
      <c r="A23" s="45">
        <v>22</v>
      </c>
      <c r="B23" s="46" t="s">
        <v>17</v>
      </c>
      <c r="C23" s="13">
        <v>4.1219999999999999</v>
      </c>
      <c r="D23" s="20">
        <v>0.97299999999999998</v>
      </c>
    </row>
    <row r="24" spans="1:4" x14ac:dyDescent="0.25">
      <c r="A24" s="45">
        <v>23</v>
      </c>
      <c r="B24" s="46" t="s">
        <v>40</v>
      </c>
      <c r="C24" s="13">
        <v>3.78335</v>
      </c>
      <c r="D24" s="20">
        <v>0.65356000000000003</v>
      </c>
    </row>
    <row r="25" spans="1:4" x14ac:dyDescent="0.25">
      <c r="A25" s="45">
        <v>24</v>
      </c>
      <c r="B25" s="46" t="s">
        <v>5</v>
      </c>
      <c r="C25" s="13">
        <v>1.51386</v>
      </c>
      <c r="D25" s="20">
        <v>0.41039999999999999</v>
      </c>
    </row>
    <row r="26" spans="1:4" x14ac:dyDescent="0.25">
      <c r="A26" s="45">
        <v>25</v>
      </c>
      <c r="B26" s="46" t="s">
        <v>7</v>
      </c>
      <c r="C26" s="13">
        <v>0.70903985000000003</v>
      </c>
      <c r="D26" s="20">
        <v>0.34569036999999997</v>
      </c>
    </row>
    <row r="27" spans="1:4" x14ac:dyDescent="0.25">
      <c r="A27" s="45">
        <v>26</v>
      </c>
      <c r="B27" s="50" t="s">
        <v>14</v>
      </c>
      <c r="C27" s="13">
        <v>0.21723999999999999</v>
      </c>
      <c r="D27" s="20">
        <v>3.8800000000000002E-3</v>
      </c>
    </row>
    <row r="28" spans="1:4" x14ac:dyDescent="0.25">
      <c r="C28" s="4"/>
    </row>
    <row r="29" spans="1:4" x14ac:dyDescent="0.25">
      <c r="B29" s="4"/>
      <c r="C29" s="4"/>
    </row>
  </sheetData>
  <conditionalFormatting sqref="B1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{1895B94C-95F8-4AB5-BA16-1D166B0D3E79}</x14:id>
        </ext>
      </extLst>
    </cfRule>
  </conditionalFormatting>
  <hyperlinks>
    <hyperlink ref="F1" location="Mündəricat!A1" display="Mündəricat"/>
  </hyperlinks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95B94C-95F8-4AB5-BA16-1D166B0D3E7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F31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A2" sqref="A2:A27"/>
    </sheetView>
  </sheetViews>
  <sheetFormatPr defaultRowHeight="15" x14ac:dyDescent="0.25"/>
  <cols>
    <col min="1" max="1" width="9.140625" style="1"/>
    <col min="2" max="2" width="40.5703125" style="1" customWidth="1"/>
    <col min="3" max="3" width="18.28515625" style="1" customWidth="1"/>
    <col min="4" max="4" width="17.7109375" style="1" customWidth="1"/>
    <col min="5" max="5" width="9.140625" style="1"/>
    <col min="6" max="6" width="16.28515625" style="1" customWidth="1"/>
    <col min="7" max="16384" width="9.140625" style="1"/>
  </cols>
  <sheetData>
    <row r="1" spans="1:6" x14ac:dyDescent="0.25">
      <c r="A1" s="53" t="s">
        <v>0</v>
      </c>
      <c r="B1" s="54" t="s">
        <v>23</v>
      </c>
      <c r="C1" s="55" t="s">
        <v>65</v>
      </c>
      <c r="D1" s="71" t="s">
        <v>67</v>
      </c>
      <c r="F1" s="62" t="s">
        <v>47</v>
      </c>
    </row>
    <row r="2" spans="1:6" x14ac:dyDescent="0.25">
      <c r="A2" s="45">
        <v>1</v>
      </c>
      <c r="B2" s="46" t="s">
        <v>11</v>
      </c>
      <c r="C2" s="13">
        <v>267.53399999999999</v>
      </c>
      <c r="D2" s="20">
        <v>64.649000000000001</v>
      </c>
    </row>
    <row r="3" spans="1:6" x14ac:dyDescent="0.25">
      <c r="A3" s="45">
        <v>2</v>
      </c>
      <c r="B3" s="46" t="s">
        <v>22</v>
      </c>
      <c r="C3" s="13">
        <v>224.14636999999999</v>
      </c>
      <c r="D3" s="20">
        <v>45.61309</v>
      </c>
    </row>
    <row r="4" spans="1:6" x14ac:dyDescent="0.25">
      <c r="A4" s="45">
        <v>3</v>
      </c>
      <c r="B4" s="46" t="s">
        <v>15</v>
      </c>
      <c r="C4" s="13">
        <v>143.91200000000001</v>
      </c>
      <c r="D4" s="20">
        <v>36.853999999999999</v>
      </c>
    </row>
    <row r="5" spans="1:6" x14ac:dyDescent="0.25">
      <c r="A5" s="45">
        <v>4</v>
      </c>
      <c r="B5" s="46" t="s">
        <v>18</v>
      </c>
      <c r="C5" s="13">
        <v>70.257000000000005</v>
      </c>
      <c r="D5" s="20">
        <v>20.408999999999999</v>
      </c>
    </row>
    <row r="6" spans="1:6" x14ac:dyDescent="0.25">
      <c r="A6" s="45">
        <v>5</v>
      </c>
      <c r="B6" s="46" t="s">
        <v>8</v>
      </c>
      <c r="C6" s="13">
        <v>55.16131</v>
      </c>
      <c r="D6" s="20">
        <v>14.419040000000001</v>
      </c>
    </row>
    <row r="7" spans="1:6" x14ac:dyDescent="0.25">
      <c r="A7" s="45">
        <v>6</v>
      </c>
      <c r="B7" s="46" t="s">
        <v>1</v>
      </c>
      <c r="C7" s="13">
        <v>57.247</v>
      </c>
      <c r="D7" s="20">
        <v>14.247</v>
      </c>
    </row>
    <row r="8" spans="1:6" x14ac:dyDescent="0.25">
      <c r="A8" s="45">
        <v>7</v>
      </c>
      <c r="B8" s="46" t="s">
        <v>19</v>
      </c>
      <c r="C8" s="13">
        <v>54.260530000000003</v>
      </c>
      <c r="D8" s="20">
        <v>13.035690000000001</v>
      </c>
    </row>
    <row r="9" spans="1:6" x14ac:dyDescent="0.25">
      <c r="A9" s="45">
        <v>8</v>
      </c>
      <c r="B9" s="46" t="s">
        <v>33</v>
      </c>
      <c r="C9" s="13">
        <v>37.827860000000001</v>
      </c>
      <c r="D9" s="20">
        <v>10.28688</v>
      </c>
    </row>
    <row r="10" spans="1:6" x14ac:dyDescent="0.25">
      <c r="A10" s="45">
        <v>9</v>
      </c>
      <c r="B10" s="46" t="s">
        <v>16</v>
      </c>
      <c r="C10" s="13">
        <v>30.53</v>
      </c>
      <c r="D10" s="20">
        <v>9.6240000000000006</v>
      </c>
    </row>
    <row r="11" spans="1:6" x14ac:dyDescent="0.25">
      <c r="A11" s="45">
        <v>10</v>
      </c>
      <c r="B11" s="46" t="s">
        <v>40</v>
      </c>
      <c r="C11" s="13">
        <v>40.802669999999999</v>
      </c>
      <c r="D11" s="20">
        <v>9.6159099999999995</v>
      </c>
    </row>
    <row r="12" spans="1:6" x14ac:dyDescent="0.25">
      <c r="A12" s="45">
        <v>11</v>
      </c>
      <c r="B12" s="46" t="s">
        <v>12</v>
      </c>
      <c r="C12" s="13">
        <v>28.295570000000001</v>
      </c>
      <c r="D12" s="20">
        <v>8.0036100000000001</v>
      </c>
    </row>
    <row r="13" spans="1:6" x14ac:dyDescent="0.25">
      <c r="A13" s="45">
        <v>12</v>
      </c>
      <c r="B13" s="46" t="s">
        <v>10</v>
      </c>
      <c r="C13" s="13">
        <v>33.113999999999997</v>
      </c>
      <c r="D13" s="20">
        <v>7.9461599999999999</v>
      </c>
    </row>
    <row r="14" spans="1:6" x14ac:dyDescent="0.25">
      <c r="A14" s="45">
        <v>13</v>
      </c>
      <c r="B14" s="46" t="s">
        <v>20</v>
      </c>
      <c r="C14" s="13">
        <v>26.945519999999998</v>
      </c>
      <c r="D14" s="20">
        <v>6.9292600000000002</v>
      </c>
    </row>
    <row r="15" spans="1:6" x14ac:dyDescent="0.25">
      <c r="A15" s="45">
        <v>14</v>
      </c>
      <c r="B15" s="46" t="s">
        <v>37</v>
      </c>
      <c r="C15" s="13">
        <v>26.561</v>
      </c>
      <c r="D15" s="20">
        <v>6.6870000000000003</v>
      </c>
    </row>
    <row r="16" spans="1:6" x14ac:dyDescent="0.25">
      <c r="A16" s="45">
        <v>15</v>
      </c>
      <c r="B16" s="46" t="s">
        <v>9</v>
      </c>
      <c r="C16" s="13">
        <v>18.831150000000001</v>
      </c>
      <c r="D16" s="89">
        <v>5.0009899999999998</v>
      </c>
    </row>
    <row r="17" spans="1:4" x14ac:dyDescent="0.25">
      <c r="A17" s="45">
        <v>16</v>
      </c>
      <c r="B17" s="46" t="s">
        <v>3</v>
      </c>
      <c r="C17" s="13">
        <v>23.815999999999999</v>
      </c>
      <c r="D17" s="20">
        <v>4.9390000000000001</v>
      </c>
    </row>
    <row r="18" spans="1:4" x14ac:dyDescent="0.25">
      <c r="A18" s="45">
        <v>17</v>
      </c>
      <c r="B18" s="46" t="s">
        <v>6</v>
      </c>
      <c r="C18" s="13">
        <v>15.031000000000001</v>
      </c>
      <c r="D18" s="20">
        <v>4.4740000000000002</v>
      </c>
    </row>
    <row r="19" spans="1:4" x14ac:dyDescent="0.25">
      <c r="A19" s="45">
        <v>18</v>
      </c>
      <c r="B19" s="46" t="s">
        <v>17</v>
      </c>
      <c r="C19" s="13">
        <v>16.640999999999998</v>
      </c>
      <c r="D19" s="20">
        <v>4.13</v>
      </c>
    </row>
    <row r="20" spans="1:4" x14ac:dyDescent="0.25">
      <c r="A20" s="45">
        <v>19</v>
      </c>
      <c r="B20" s="46" t="s">
        <v>2</v>
      </c>
      <c r="C20" s="13">
        <v>18.470600000000001</v>
      </c>
      <c r="D20" s="20">
        <v>3.6461100000000002</v>
      </c>
    </row>
    <row r="21" spans="1:4" x14ac:dyDescent="0.25">
      <c r="A21" s="45">
        <v>20</v>
      </c>
      <c r="B21" s="46" t="s">
        <v>4</v>
      </c>
      <c r="C21" s="13">
        <v>14.98</v>
      </c>
      <c r="D21" s="89">
        <v>3.6049199999999999</v>
      </c>
    </row>
    <row r="22" spans="1:4" x14ac:dyDescent="0.25">
      <c r="A22" s="45">
        <v>21</v>
      </c>
      <c r="B22" s="46" t="s">
        <v>34</v>
      </c>
      <c r="C22" s="13">
        <v>10.50939</v>
      </c>
      <c r="D22" s="20">
        <v>3.1116799999999998</v>
      </c>
    </row>
    <row r="23" spans="1:4" x14ac:dyDescent="0.25">
      <c r="A23" s="45">
        <v>22</v>
      </c>
      <c r="B23" s="46" t="s">
        <v>21</v>
      </c>
      <c r="C23" s="13">
        <v>8.8656000000000006</v>
      </c>
      <c r="D23" s="20">
        <v>2.38557</v>
      </c>
    </row>
    <row r="24" spans="1:4" x14ac:dyDescent="0.25">
      <c r="A24" s="45">
        <v>23</v>
      </c>
      <c r="B24" s="46" t="s">
        <v>13</v>
      </c>
      <c r="C24" s="13">
        <v>4.6075999999999997</v>
      </c>
      <c r="D24" s="20">
        <v>1.23271</v>
      </c>
    </row>
    <row r="25" spans="1:4" x14ac:dyDescent="0.25">
      <c r="A25" s="45">
        <v>24</v>
      </c>
      <c r="B25" s="46" t="s">
        <v>5</v>
      </c>
      <c r="C25" s="13">
        <v>4.9770599999999998</v>
      </c>
      <c r="D25" s="20">
        <v>1.1670400000000001</v>
      </c>
    </row>
    <row r="26" spans="1:4" x14ac:dyDescent="0.25">
      <c r="A26" s="45">
        <v>25</v>
      </c>
      <c r="B26" s="46" t="s">
        <v>7</v>
      </c>
      <c r="C26" s="13">
        <v>2.0566726100000001</v>
      </c>
      <c r="D26" s="20">
        <f>0.00573755+0.41611193</f>
        <v>0.42184948</v>
      </c>
    </row>
    <row r="27" spans="1:4" x14ac:dyDescent="0.25">
      <c r="A27" s="45">
        <v>26</v>
      </c>
      <c r="B27" s="50" t="s">
        <v>14</v>
      </c>
      <c r="C27" s="13">
        <v>0.80096999999999996</v>
      </c>
      <c r="D27" s="20">
        <v>0.19456000000000001</v>
      </c>
    </row>
    <row r="28" spans="1:4" x14ac:dyDescent="0.25">
      <c r="C28" s="4"/>
    </row>
    <row r="29" spans="1:4" x14ac:dyDescent="0.25">
      <c r="B29" s="4"/>
      <c r="C29" s="4"/>
    </row>
    <row r="30" spans="1:4" x14ac:dyDescent="0.25">
      <c r="C30" s="4"/>
    </row>
    <row r="31" spans="1:4" x14ac:dyDescent="0.25">
      <c r="C31" s="4"/>
    </row>
  </sheetData>
  <conditionalFormatting sqref="B1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{A76B3A6B-D8AD-4EBA-AAE2-3ED329747834}</x14:id>
        </ext>
      </extLst>
    </cfRule>
  </conditionalFormatting>
  <hyperlinks>
    <hyperlink ref="F1" location="Mündəricat!A1" display="Mündəricat"/>
  </hyperlinks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76B3A6B-D8AD-4EBA-AAE2-3ED32974783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B16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F29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A2" sqref="A2:A27"/>
    </sheetView>
  </sheetViews>
  <sheetFormatPr defaultRowHeight="15" x14ac:dyDescent="0.25"/>
  <cols>
    <col min="1" max="1" width="9.140625" style="1"/>
    <col min="2" max="2" width="41.5703125" style="1" customWidth="1"/>
    <col min="3" max="3" width="18.140625" style="1" customWidth="1"/>
    <col min="4" max="4" width="18.5703125" style="1" customWidth="1"/>
    <col min="5" max="5" width="9.140625" style="1"/>
    <col min="6" max="6" width="15.28515625" style="1" customWidth="1"/>
    <col min="7" max="16384" width="9.140625" style="1"/>
  </cols>
  <sheetData>
    <row r="1" spans="1:6" x14ac:dyDescent="0.25">
      <c r="A1" s="53" t="s">
        <v>0</v>
      </c>
      <c r="B1" s="54" t="s">
        <v>23</v>
      </c>
      <c r="C1" s="55" t="s">
        <v>65</v>
      </c>
      <c r="D1" s="71" t="s">
        <v>67</v>
      </c>
      <c r="F1" s="62" t="s">
        <v>47</v>
      </c>
    </row>
    <row r="2" spans="1:6" x14ac:dyDescent="0.25">
      <c r="A2" s="45">
        <v>1</v>
      </c>
      <c r="B2" s="46" t="s">
        <v>22</v>
      </c>
      <c r="C2" s="13">
        <v>20.391549999999999</v>
      </c>
      <c r="D2" s="20">
        <v>22.513860000000001</v>
      </c>
    </row>
    <row r="3" spans="1:6" x14ac:dyDescent="0.25">
      <c r="A3" s="45">
        <v>2</v>
      </c>
      <c r="B3" s="46" t="s">
        <v>11</v>
      </c>
      <c r="C3" s="13">
        <v>-25.545999999999999</v>
      </c>
      <c r="D3" s="20">
        <v>21.195</v>
      </c>
    </row>
    <row r="4" spans="1:6" x14ac:dyDescent="0.25">
      <c r="A4" s="45">
        <v>3</v>
      </c>
      <c r="B4" s="46" t="s">
        <v>15</v>
      </c>
      <c r="C4" s="13">
        <v>14.121</v>
      </c>
      <c r="D4" s="20">
        <v>11.414999999999999</v>
      </c>
    </row>
    <row r="5" spans="1:6" x14ac:dyDescent="0.25">
      <c r="A5" s="45">
        <v>4</v>
      </c>
      <c r="B5" s="46" t="s">
        <v>18</v>
      </c>
      <c r="C5" s="13">
        <v>8.8710000000000004</v>
      </c>
      <c r="D5" s="20">
        <v>3.5249999999999999</v>
      </c>
    </row>
    <row r="6" spans="1:6" x14ac:dyDescent="0.25">
      <c r="A6" s="45">
        <v>5</v>
      </c>
      <c r="B6" s="46" t="s">
        <v>16</v>
      </c>
      <c r="C6" s="13">
        <v>15.71</v>
      </c>
      <c r="D6" s="20">
        <v>2.552</v>
      </c>
    </row>
    <row r="7" spans="1:6" x14ac:dyDescent="0.25">
      <c r="A7" s="45">
        <v>6</v>
      </c>
      <c r="B7" s="46" t="s">
        <v>19</v>
      </c>
      <c r="C7" s="13">
        <v>19.6386</v>
      </c>
      <c r="D7" s="20">
        <v>2.0017</v>
      </c>
    </row>
    <row r="8" spans="1:6" x14ac:dyDescent="0.25">
      <c r="A8" s="45">
        <v>7</v>
      </c>
      <c r="B8" s="46" t="s">
        <v>20</v>
      </c>
      <c r="C8" s="13">
        <v>14.71008</v>
      </c>
      <c r="D8" s="20">
        <v>1.8246599999999999</v>
      </c>
    </row>
    <row r="9" spans="1:6" x14ac:dyDescent="0.25">
      <c r="A9" s="45">
        <v>8</v>
      </c>
      <c r="B9" s="46" t="s">
        <v>5</v>
      </c>
      <c r="C9" s="13">
        <v>3.9922900000000001</v>
      </c>
      <c r="D9" s="20">
        <v>1.3537699999999999</v>
      </c>
    </row>
    <row r="10" spans="1:6" x14ac:dyDescent="0.25">
      <c r="A10" s="45">
        <v>9</v>
      </c>
      <c r="B10" s="46" t="s">
        <v>34</v>
      </c>
      <c r="C10" s="13">
        <v>3.1654599999999999</v>
      </c>
      <c r="D10" s="20">
        <v>0.99229000000000001</v>
      </c>
    </row>
    <row r="11" spans="1:6" x14ac:dyDescent="0.25">
      <c r="A11" s="45">
        <v>10</v>
      </c>
      <c r="B11" s="46" t="s">
        <v>21</v>
      </c>
      <c r="C11" s="13">
        <v>1.5402</v>
      </c>
      <c r="D11" s="20">
        <v>0.52081</v>
      </c>
    </row>
    <row r="12" spans="1:6" x14ac:dyDescent="0.25">
      <c r="A12" s="45">
        <v>11</v>
      </c>
      <c r="B12" s="46" t="s">
        <v>13</v>
      </c>
      <c r="C12" s="13">
        <v>2.3057099999999999</v>
      </c>
      <c r="D12" s="20">
        <v>0.43291000000000002</v>
      </c>
    </row>
    <row r="13" spans="1:6" x14ac:dyDescent="0.25">
      <c r="A13" s="45">
        <v>12</v>
      </c>
      <c r="B13" s="46" t="s">
        <v>4</v>
      </c>
      <c r="C13" s="13">
        <v>-0.68796999999999997</v>
      </c>
      <c r="D13" s="89">
        <v>0.15462999999999999</v>
      </c>
    </row>
    <row r="14" spans="1:6" x14ac:dyDescent="0.25">
      <c r="A14" s="45">
        <v>13</v>
      </c>
      <c r="B14" s="46" t="s">
        <v>3</v>
      </c>
      <c r="C14" s="13">
        <v>0.01</v>
      </c>
      <c r="D14" s="20">
        <v>0.112</v>
      </c>
    </row>
    <row r="15" spans="1:6" x14ac:dyDescent="0.25">
      <c r="A15" s="45">
        <v>14</v>
      </c>
      <c r="B15" s="46" t="s">
        <v>12</v>
      </c>
      <c r="C15" s="13">
        <v>-2.9266000000000001</v>
      </c>
      <c r="D15" s="20">
        <v>9.8909999999999998E-2</v>
      </c>
    </row>
    <row r="16" spans="1:6" x14ac:dyDescent="0.25">
      <c r="A16" s="45">
        <v>15</v>
      </c>
      <c r="B16" s="46" t="s">
        <v>7</v>
      </c>
      <c r="C16" s="13">
        <v>0.36486665000000001</v>
      </c>
      <c r="D16" s="20">
        <v>1.8006749999999998E-2</v>
      </c>
    </row>
    <row r="17" spans="1:4" x14ac:dyDescent="0.25">
      <c r="A17" s="45">
        <v>16</v>
      </c>
      <c r="B17" s="46" t="s">
        <v>17</v>
      </c>
      <c r="C17" s="13">
        <v>0.246</v>
      </c>
      <c r="D17" s="20">
        <v>1.0999999999999999E-2</v>
      </c>
    </row>
    <row r="18" spans="1:4" x14ac:dyDescent="0.25">
      <c r="A18" s="45">
        <v>17</v>
      </c>
      <c r="B18" s="46" t="s">
        <v>14</v>
      </c>
      <c r="C18" s="13">
        <v>-1.91E-3</v>
      </c>
      <c r="D18" s="20">
        <v>-9.5499999999999995E-3</v>
      </c>
    </row>
    <row r="19" spans="1:4" x14ac:dyDescent="0.25">
      <c r="A19" s="45">
        <v>18</v>
      </c>
      <c r="B19" s="46" t="s">
        <v>6</v>
      </c>
      <c r="C19" s="13">
        <v>11.074999999999999</v>
      </c>
      <c r="D19" s="20">
        <v>-0.30599999999999999</v>
      </c>
    </row>
    <row r="20" spans="1:4" x14ac:dyDescent="0.25">
      <c r="A20" s="45">
        <v>19</v>
      </c>
      <c r="B20" s="46" t="s">
        <v>10</v>
      </c>
      <c r="C20" s="13">
        <v>2.93</v>
      </c>
      <c r="D20" s="20">
        <v>-0.58672999999999997</v>
      </c>
    </row>
    <row r="21" spans="1:4" x14ac:dyDescent="0.25">
      <c r="A21" s="45">
        <v>20</v>
      </c>
      <c r="B21" s="46" t="s">
        <v>33</v>
      </c>
      <c r="C21" s="13">
        <v>-3.6482399999999999</v>
      </c>
      <c r="D21" s="20">
        <v>-0.71516999999999997</v>
      </c>
    </row>
    <row r="22" spans="1:4" x14ac:dyDescent="0.25">
      <c r="A22" s="45">
        <v>21</v>
      </c>
      <c r="B22" s="46" t="s">
        <v>1</v>
      </c>
      <c r="C22" s="13">
        <v>-0.60699999999999998</v>
      </c>
      <c r="D22" s="20">
        <v>-0.89200000000000002</v>
      </c>
    </row>
    <row r="23" spans="1:4" x14ac:dyDescent="0.25">
      <c r="A23" s="45">
        <v>22</v>
      </c>
      <c r="B23" s="46" t="s">
        <v>9</v>
      </c>
      <c r="C23" s="13">
        <v>-12.58501</v>
      </c>
      <c r="D23" s="89">
        <v>-1.24678</v>
      </c>
    </row>
    <row r="24" spans="1:4" x14ac:dyDescent="0.25">
      <c r="A24" s="45">
        <v>23</v>
      </c>
      <c r="B24" s="46" t="s">
        <v>8</v>
      </c>
      <c r="C24" s="13">
        <v>10.32774</v>
      </c>
      <c r="D24" s="20">
        <v>-1.30342</v>
      </c>
    </row>
    <row r="25" spans="1:4" x14ac:dyDescent="0.25">
      <c r="A25" s="45">
        <v>24</v>
      </c>
      <c r="B25" s="46" t="s">
        <v>2</v>
      </c>
      <c r="C25" s="13">
        <v>7.9959600000000002</v>
      </c>
      <c r="D25" s="20">
        <v>-1.4281299999999999</v>
      </c>
    </row>
    <row r="26" spans="1:4" x14ac:dyDescent="0.25">
      <c r="A26" s="45">
        <v>25</v>
      </c>
      <c r="B26" s="46" t="s">
        <v>40</v>
      </c>
      <c r="C26" s="13">
        <v>37.303060000000002</v>
      </c>
      <c r="D26" s="20">
        <v>-4.6912000000000003</v>
      </c>
    </row>
    <row r="27" spans="1:4" x14ac:dyDescent="0.25">
      <c r="A27" s="45">
        <v>26</v>
      </c>
      <c r="B27" s="50" t="s">
        <v>37</v>
      </c>
      <c r="C27" s="13">
        <v>-2.8279999999999998</v>
      </c>
      <c r="D27" s="20">
        <v>-6.0060000000000002</v>
      </c>
    </row>
    <row r="28" spans="1:4" x14ac:dyDescent="0.25">
      <c r="C28" s="4"/>
    </row>
    <row r="29" spans="1:4" x14ac:dyDescent="0.25">
      <c r="B29" s="4" t="s">
        <v>71</v>
      </c>
      <c r="C29" s="4"/>
    </row>
  </sheetData>
  <conditionalFormatting sqref="B1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{6A858D75-ADFE-4172-A352-A262A9C6A9C0}</x14:id>
        </ext>
      </extLst>
    </cfRule>
  </conditionalFormatting>
  <hyperlinks>
    <hyperlink ref="F1" location="Mündəricat!A1" display="Mündəricat"/>
  </hyperlinks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A858D75-ADFE-4172-A352-A262A9C6A9C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1"/>
  <sheetViews>
    <sheetView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2" sqref="H2:H27"/>
    </sheetView>
  </sheetViews>
  <sheetFormatPr defaultRowHeight="15" x14ac:dyDescent="0.25"/>
  <cols>
    <col min="1" max="1" width="9.140625" style="17"/>
    <col min="2" max="2" width="40.28515625" style="17" customWidth="1"/>
    <col min="3" max="6" width="17.42578125" style="22" customWidth="1"/>
    <col min="7" max="7" width="24.140625" style="22" customWidth="1"/>
    <col min="8" max="8" width="17.42578125" style="22" customWidth="1"/>
    <col min="9" max="9" width="19.7109375" style="22" customWidth="1"/>
    <col min="10" max="13" width="17.42578125" style="22" customWidth="1"/>
    <col min="14" max="14" width="35.42578125" style="22" bestFit="1" customWidth="1"/>
    <col min="15" max="15" width="16.140625" style="22" hidden="1" customWidth="1"/>
    <col min="16" max="16" width="27.42578125" style="22" hidden="1" customWidth="1"/>
    <col min="17" max="17" width="30.7109375" style="22" hidden="1" customWidth="1"/>
    <col min="18" max="18" width="21.5703125" style="22" hidden="1" customWidth="1"/>
    <col min="19" max="16384" width="9.140625" style="21"/>
  </cols>
  <sheetData>
    <row r="1" spans="1:18" s="17" customFormat="1" ht="42.75" x14ac:dyDescent="0.25">
      <c r="A1" s="14" t="s">
        <v>0</v>
      </c>
      <c r="B1" s="14" t="s">
        <v>23</v>
      </c>
      <c r="C1" s="15" t="s">
        <v>24</v>
      </c>
      <c r="D1" s="15" t="s">
        <v>25</v>
      </c>
      <c r="E1" s="15" t="s">
        <v>26</v>
      </c>
      <c r="F1" s="15" t="s">
        <v>27</v>
      </c>
      <c r="G1" s="15" t="s">
        <v>43</v>
      </c>
      <c r="H1" s="16" t="s">
        <v>28</v>
      </c>
      <c r="I1" s="16" t="s">
        <v>29</v>
      </c>
      <c r="J1" s="16" t="s">
        <v>30</v>
      </c>
      <c r="K1" s="16" t="s">
        <v>31</v>
      </c>
      <c r="L1" s="16" t="s">
        <v>36</v>
      </c>
      <c r="M1" s="16" t="s">
        <v>32</v>
      </c>
      <c r="N1" s="16" t="s">
        <v>44</v>
      </c>
      <c r="O1" s="67" t="s">
        <v>45</v>
      </c>
      <c r="P1" s="68" t="s">
        <v>41</v>
      </c>
      <c r="Q1" s="69" t="s">
        <v>42</v>
      </c>
      <c r="R1" s="70" t="s">
        <v>39</v>
      </c>
    </row>
    <row r="2" spans="1:18" x14ac:dyDescent="0.25">
      <c r="A2" s="18">
        <v>1</v>
      </c>
      <c r="B2" s="19" t="s">
        <v>1</v>
      </c>
      <c r="C2" s="20">
        <v>847.94399999999996</v>
      </c>
      <c r="D2" s="20">
        <v>519.88800000000003</v>
      </c>
      <c r="E2" s="20">
        <v>613.75099999999998</v>
      </c>
      <c r="F2" s="20">
        <v>95.724999999999994</v>
      </c>
      <c r="G2" s="20">
        <v>258.71800000000002</v>
      </c>
      <c r="H2" s="20">
        <v>0.13500000000000001</v>
      </c>
      <c r="I2" s="20">
        <f>J2-K2+L2-M2</f>
        <v>-0.75699999999999967</v>
      </c>
      <c r="J2" s="20">
        <v>22.613</v>
      </c>
      <c r="K2" s="20">
        <v>10.404</v>
      </c>
      <c r="L2" s="20">
        <v>1.2809999999999999</v>
      </c>
      <c r="M2" s="20">
        <v>14.247</v>
      </c>
      <c r="N2" s="20">
        <v>-0.89200000000000002</v>
      </c>
      <c r="O2" s="20"/>
      <c r="P2" s="28">
        <f t="shared" ref="P2:P27" si="0">J2-K2+L2-M2</f>
        <v>-0.75699999999999967</v>
      </c>
      <c r="Q2" s="20">
        <f>Table13[[#This Row],[Hesablanmış XƏM]]-I2</f>
        <v>0</v>
      </c>
      <c r="R2" s="72">
        <f>I2-N2-O2-H2</f>
        <v>3.3306690738754696E-16</v>
      </c>
    </row>
    <row r="3" spans="1:18" x14ac:dyDescent="0.25">
      <c r="A3" s="18">
        <v>2</v>
      </c>
      <c r="B3" s="19" t="s">
        <v>2</v>
      </c>
      <c r="C3" s="20">
        <v>263.86385000000001</v>
      </c>
      <c r="D3" s="20">
        <v>167.54043999999999</v>
      </c>
      <c r="E3" s="20">
        <v>93.571020000000004</v>
      </c>
      <c r="F3" s="20">
        <v>81.490780000000001</v>
      </c>
      <c r="G3" s="20">
        <v>70.393460000000005</v>
      </c>
      <c r="H3" s="20">
        <v>4.4250800000000003</v>
      </c>
      <c r="I3" s="20">
        <f>J3-K3+L3-M3</f>
        <v>2.9969399999999995</v>
      </c>
      <c r="J3" s="20">
        <v>5.2122099999999998</v>
      </c>
      <c r="K3" s="20">
        <v>0.41880000000000001</v>
      </c>
      <c r="L3" s="20">
        <v>1.84964</v>
      </c>
      <c r="M3" s="20">
        <v>3.6461100000000002</v>
      </c>
      <c r="N3" s="20">
        <v>-1.4281299999999999</v>
      </c>
      <c r="O3" s="20">
        <v>0</v>
      </c>
      <c r="P3" s="28">
        <f t="shared" si="0"/>
        <v>2.9969399999999995</v>
      </c>
      <c r="Q3" s="20">
        <f>Table13[[#This Row],[Hesablanmış XƏM]]-I3</f>
        <v>0</v>
      </c>
      <c r="R3" s="72">
        <f>I3-N3-O3-H3</f>
        <v>-1.0000000000509601E-5</v>
      </c>
    </row>
    <row r="4" spans="1:18" x14ac:dyDescent="0.25">
      <c r="A4" s="18">
        <v>3</v>
      </c>
      <c r="B4" s="19" t="s">
        <v>3</v>
      </c>
      <c r="C4" s="20">
        <v>330.57900000000001</v>
      </c>
      <c r="D4" s="20">
        <v>162.46299999999999</v>
      </c>
      <c r="E4" s="20">
        <v>159.94800000000001</v>
      </c>
      <c r="F4" s="20">
        <v>56.353000000000002</v>
      </c>
      <c r="G4" s="20">
        <v>50</v>
      </c>
      <c r="H4" s="20">
        <v>0.52</v>
      </c>
      <c r="I4" s="20">
        <f t="shared" ref="I4:I8" si="1">J4-K4+L4-M4</f>
        <v>0.63199999999999967</v>
      </c>
      <c r="J4" s="20">
        <v>4.8979999999999997</v>
      </c>
      <c r="K4" s="20">
        <v>1.359</v>
      </c>
      <c r="L4" s="20">
        <v>2.032</v>
      </c>
      <c r="M4" s="20">
        <v>4.9390000000000001</v>
      </c>
      <c r="N4" s="20">
        <v>0.112</v>
      </c>
      <c r="O4" s="20">
        <v>0</v>
      </c>
      <c r="P4" s="28">
        <f>J4-K4+L4-M4</f>
        <v>0.63199999999999967</v>
      </c>
      <c r="Q4" s="20">
        <f>Table13[[#This Row],[Hesablanmış XƏM]]-I4</f>
        <v>0</v>
      </c>
      <c r="R4" s="31">
        <f>I4-N4-O4-H4</f>
        <v>0</v>
      </c>
    </row>
    <row r="5" spans="1:18" x14ac:dyDescent="0.25">
      <c r="A5" s="18">
        <v>4</v>
      </c>
      <c r="B5" s="19" t="s">
        <v>22</v>
      </c>
      <c r="C5" s="95">
        <v>9155.6249499999994</v>
      </c>
      <c r="D5" s="96">
        <v>2663.3150900000001</v>
      </c>
      <c r="E5" s="95">
        <v>5703.1514100000004</v>
      </c>
      <c r="F5" s="95">
        <v>1366.64356</v>
      </c>
      <c r="G5" s="20">
        <v>1224.4777799999999</v>
      </c>
      <c r="H5" s="20">
        <v>32.39517</v>
      </c>
      <c r="I5" s="20">
        <f t="shared" si="1"/>
        <v>63.909030000000001</v>
      </c>
      <c r="J5" s="20">
        <v>106.16333</v>
      </c>
      <c r="K5" s="20">
        <v>26.71087</v>
      </c>
      <c r="L5" s="20">
        <v>30.069659999999999</v>
      </c>
      <c r="M5" s="20">
        <v>45.61309</v>
      </c>
      <c r="N5" s="20">
        <v>22.513860000000001</v>
      </c>
      <c r="O5" s="20">
        <v>9</v>
      </c>
      <c r="P5" s="28">
        <f t="shared" si="0"/>
        <v>63.909030000000001</v>
      </c>
      <c r="Q5" s="20">
        <f>Table13[[#This Row],[Hesablanmış XƏM]]-I5</f>
        <v>0</v>
      </c>
      <c r="R5" s="31">
        <f>I5-N5-O5-H5</f>
        <v>0</v>
      </c>
    </row>
    <row r="6" spans="1:18" s="92" customFormat="1" x14ac:dyDescent="0.25">
      <c r="A6" s="87">
        <v>5</v>
      </c>
      <c r="B6" s="88" t="s">
        <v>4</v>
      </c>
      <c r="C6" s="89">
        <v>889.27430000000004</v>
      </c>
      <c r="D6" s="89">
        <v>249.12522999999999</v>
      </c>
      <c r="E6" s="89">
        <v>615.05938000000003</v>
      </c>
      <c r="F6" s="89">
        <v>104.97268</v>
      </c>
      <c r="G6" s="89">
        <v>60</v>
      </c>
      <c r="H6" s="89">
        <v>0.41602</v>
      </c>
      <c r="I6" s="20">
        <f t="shared" si="1"/>
        <v>0.6717499999999994</v>
      </c>
      <c r="J6" s="89">
        <v>7.3253599999999999</v>
      </c>
      <c r="K6" s="89">
        <v>4.5222800000000003</v>
      </c>
      <c r="L6" s="89">
        <v>1.47359</v>
      </c>
      <c r="M6" s="89">
        <v>3.6049199999999999</v>
      </c>
      <c r="N6" s="89">
        <v>0.15462999999999999</v>
      </c>
      <c r="O6" s="89">
        <v>0.10109</v>
      </c>
      <c r="P6" s="90">
        <f t="shared" si="0"/>
        <v>0.6717499999999994</v>
      </c>
      <c r="Q6" s="89">
        <f>Table13[[#This Row],[Hesablanmış XƏM]]-I6</f>
        <v>0</v>
      </c>
      <c r="R6" s="91">
        <f t="shared" ref="R6:R26" si="2">I6-N6-O6-H6</f>
        <v>9.9999999993438671E-6</v>
      </c>
    </row>
    <row r="7" spans="1:18" x14ac:dyDescent="0.25">
      <c r="A7" s="18">
        <v>6</v>
      </c>
      <c r="B7" s="19" t="s">
        <v>5</v>
      </c>
      <c r="C7" s="20">
        <v>158.16203999999999</v>
      </c>
      <c r="D7" s="20">
        <v>113.05634000000001</v>
      </c>
      <c r="E7" s="20">
        <v>41.08419</v>
      </c>
      <c r="F7" s="20">
        <v>71.472880000000004</v>
      </c>
      <c r="G7" s="20">
        <v>50</v>
      </c>
      <c r="H7" s="20">
        <v>0.35059000000000001</v>
      </c>
      <c r="I7" s="20">
        <f t="shared" si="1"/>
        <v>1.7043600000000003</v>
      </c>
      <c r="J7" s="20">
        <v>2.9080900000000001</v>
      </c>
      <c r="K7" s="20">
        <v>0.44708999999999999</v>
      </c>
      <c r="L7" s="20">
        <v>0.41039999999999999</v>
      </c>
      <c r="M7" s="20">
        <v>1.1670400000000001</v>
      </c>
      <c r="N7" s="20">
        <v>1.3537699999999999</v>
      </c>
      <c r="O7" s="20"/>
      <c r="P7" s="28">
        <f>J7-K7+L7-M7</f>
        <v>1.7043600000000003</v>
      </c>
      <c r="Q7" s="89">
        <f>Table13[[#This Row],[Hesablanmış XƏM]]-I7</f>
        <v>0</v>
      </c>
      <c r="R7" s="31">
        <f>I7-N7-O7-H7</f>
        <v>0</v>
      </c>
    </row>
    <row r="8" spans="1:18" x14ac:dyDescent="0.25">
      <c r="A8" s="18">
        <v>7</v>
      </c>
      <c r="B8" s="19" t="s">
        <v>6</v>
      </c>
      <c r="C8" s="20">
        <v>336.73500000000001</v>
      </c>
      <c r="D8" s="95">
        <v>226.02206000000001</v>
      </c>
      <c r="E8" s="20">
        <f>27.033+103.845</f>
        <v>130.87799999999999</v>
      </c>
      <c r="F8" s="20">
        <v>54.454999999999998</v>
      </c>
      <c r="G8" s="95">
        <v>66.45</v>
      </c>
      <c r="H8" s="20">
        <v>0.36499999999999999</v>
      </c>
      <c r="I8" s="20">
        <f t="shared" si="1"/>
        <v>6.0000000000000497E-2</v>
      </c>
      <c r="J8" s="20">
        <v>6.101</v>
      </c>
      <c r="K8" s="20">
        <v>3.6339999999999999</v>
      </c>
      <c r="L8" s="20">
        <v>2.0670000000000002</v>
      </c>
      <c r="M8" s="20">
        <v>4.4740000000000002</v>
      </c>
      <c r="N8" s="20">
        <v>-0.30599999999999999</v>
      </c>
      <c r="O8" s="20">
        <v>0</v>
      </c>
      <c r="P8" s="28">
        <f>J8-K8+L8-M8</f>
        <v>6.0000000000000497E-2</v>
      </c>
      <c r="Q8" s="89">
        <f>Table13[[#This Row],[Hesablanmış XƏM]]-I8</f>
        <v>0</v>
      </c>
      <c r="R8" s="31">
        <f>I8-N8-O8-H8</f>
        <v>1.0000000000005005E-3</v>
      </c>
    </row>
    <row r="9" spans="1:18" x14ac:dyDescent="0.25">
      <c r="A9" s="18">
        <v>8</v>
      </c>
      <c r="B9" s="19" t="s">
        <v>7</v>
      </c>
      <c r="C9" s="20">
        <v>101.16141149000001</v>
      </c>
      <c r="D9" s="20">
        <v>6.0992367700000001</v>
      </c>
      <c r="E9" s="20">
        <v>16.601838130000001</v>
      </c>
      <c r="F9" s="20">
        <v>37.99320754</v>
      </c>
      <c r="G9" s="20">
        <v>73.611171440000007</v>
      </c>
      <c r="H9" s="20">
        <v>0.61442397999999998</v>
      </c>
      <c r="I9" s="20">
        <f t="shared" ref="I9:I14" si="3">J9-K9+L9-M9</f>
        <v>0.63243072999999994</v>
      </c>
      <c r="J9" s="20">
        <v>0.78436307000000005</v>
      </c>
      <c r="K9" s="20">
        <v>7.5773229999999997E-2</v>
      </c>
      <c r="L9" s="20">
        <f>-0.06825089+0.37565001+0.03503795+0.0032533</f>
        <v>0.34569036999999997</v>
      </c>
      <c r="M9" s="20">
        <f>0.00573755+0.41611193</f>
        <v>0.42184948</v>
      </c>
      <c r="N9" s="20">
        <v>1.8006749999999998E-2</v>
      </c>
      <c r="O9" s="20">
        <v>0</v>
      </c>
      <c r="P9" s="28">
        <f>J9-K9+L9-M9</f>
        <v>0.63243072999999994</v>
      </c>
      <c r="Q9" s="89">
        <f>Table13[[#This Row],[Hesablanmış XƏM]]-I9</f>
        <v>0</v>
      </c>
      <c r="R9" s="72">
        <f t="shared" si="2"/>
        <v>0</v>
      </c>
    </row>
    <row r="10" spans="1:18" x14ac:dyDescent="0.25">
      <c r="A10" s="18">
        <v>9</v>
      </c>
      <c r="B10" s="19" t="s">
        <v>38</v>
      </c>
      <c r="C10" s="20">
        <v>432.23077000000001</v>
      </c>
      <c r="D10" s="20">
        <v>355.39314000000002</v>
      </c>
      <c r="E10" s="20">
        <v>204.50263000000001</v>
      </c>
      <c r="F10" s="20">
        <v>80.892210000000006</v>
      </c>
      <c r="G10" s="20">
        <v>52.87</v>
      </c>
      <c r="H10" s="20">
        <v>4.1095499999999996</v>
      </c>
      <c r="I10" s="20">
        <f t="shared" si="3"/>
        <v>4.1845300000000023</v>
      </c>
      <c r="J10" s="20">
        <v>14.074630000000001</v>
      </c>
      <c r="K10" s="20">
        <v>2.8873099999999998</v>
      </c>
      <c r="L10" s="20">
        <v>3.28409</v>
      </c>
      <c r="M10" s="20">
        <v>10.28688</v>
      </c>
      <c r="N10" s="20">
        <v>-0.71516999999999997</v>
      </c>
      <c r="O10" s="20">
        <v>0.79013999999999995</v>
      </c>
      <c r="P10" s="28">
        <f t="shared" si="0"/>
        <v>4.1845300000000023</v>
      </c>
      <c r="Q10" s="89">
        <f>Table13[[#This Row],[Hesablanmış XƏM]]-I10</f>
        <v>0</v>
      </c>
      <c r="R10" s="72">
        <f>I10-N10-O10-H10</f>
        <v>1.0000000002285958E-5</v>
      </c>
    </row>
    <row r="11" spans="1:18" x14ac:dyDescent="0.25">
      <c r="A11" s="18">
        <v>10</v>
      </c>
      <c r="B11" s="19" t="s">
        <v>8</v>
      </c>
      <c r="C11" s="20">
        <v>1111.9255499999999</v>
      </c>
      <c r="D11" s="20">
        <v>484.39875999999998</v>
      </c>
      <c r="E11" s="20">
        <v>778.83614</v>
      </c>
      <c r="F11" s="20">
        <v>84.255319999999998</v>
      </c>
      <c r="G11" s="20">
        <v>73.461089999999999</v>
      </c>
      <c r="H11" s="20">
        <v>2.8774799999999998</v>
      </c>
      <c r="I11" s="20">
        <f t="shared" si="3"/>
        <v>1.574069999999999</v>
      </c>
      <c r="J11" s="20">
        <v>18.327729999999999</v>
      </c>
      <c r="K11" s="20">
        <v>7.03071</v>
      </c>
      <c r="L11" s="20">
        <v>4.6960899999999999</v>
      </c>
      <c r="M11" s="20">
        <v>14.419040000000001</v>
      </c>
      <c r="N11" s="20">
        <v>-1.30342</v>
      </c>
      <c r="O11" s="20"/>
      <c r="P11" s="28">
        <f t="shared" si="0"/>
        <v>1.574069999999999</v>
      </c>
      <c r="Q11" s="89">
        <f>Table13[[#This Row],[Hesablanmış XƏM]]-I11</f>
        <v>0</v>
      </c>
      <c r="R11" s="31">
        <f>I11-N11-O11-H11</f>
        <v>9.9999999991773336E-6</v>
      </c>
    </row>
    <row r="12" spans="1:18" s="92" customFormat="1" x14ac:dyDescent="0.25">
      <c r="A12" s="87">
        <v>11</v>
      </c>
      <c r="B12" s="88" t="s">
        <v>9</v>
      </c>
      <c r="C12" s="89">
        <v>184.38092</v>
      </c>
      <c r="D12" s="89">
        <v>141.58744999999999</v>
      </c>
      <c r="E12" s="89">
        <v>66.200029999999998</v>
      </c>
      <c r="F12" s="89">
        <v>64.129660000000001</v>
      </c>
      <c r="G12" s="89">
        <v>315.815</v>
      </c>
      <c r="H12" s="89">
        <v>0.17906</v>
      </c>
      <c r="I12" s="89">
        <f t="shared" si="3"/>
        <v>-1.0677199999999996</v>
      </c>
      <c r="J12" s="89">
        <v>3.2058300000000002</v>
      </c>
      <c r="K12" s="89">
        <v>1.0101800000000001</v>
      </c>
      <c r="L12" s="89">
        <v>1.7376199999999999</v>
      </c>
      <c r="M12" s="89">
        <v>5.0009899999999998</v>
      </c>
      <c r="N12" s="89">
        <v>-1.24678</v>
      </c>
      <c r="O12" s="89"/>
      <c r="P12" s="90">
        <f t="shared" si="0"/>
        <v>-1.0677199999999996</v>
      </c>
      <c r="Q12" s="89">
        <f>Table13[[#This Row],[Hesablanmış XƏM]]-I12</f>
        <v>0</v>
      </c>
      <c r="R12" s="91">
        <f>I12-N12-O12-H12</f>
        <v>4.4408920985006262E-16</v>
      </c>
    </row>
    <row r="13" spans="1:18" x14ac:dyDescent="0.25">
      <c r="A13" s="18">
        <v>12</v>
      </c>
      <c r="B13" s="19" t="s">
        <v>10</v>
      </c>
      <c r="C13" s="20">
        <v>309.096</v>
      </c>
      <c r="D13" s="20">
        <v>208.22800000000001</v>
      </c>
      <c r="E13" s="20">
        <v>118.562</v>
      </c>
      <c r="F13" s="20">
        <v>124.023</v>
      </c>
      <c r="G13" s="20">
        <v>112.545</v>
      </c>
      <c r="H13" s="20">
        <v>3.1294200000000001</v>
      </c>
      <c r="I13" s="20">
        <f t="shared" si="3"/>
        <v>3.1582099999999995</v>
      </c>
      <c r="J13" s="20">
        <v>9.2877399999999994</v>
      </c>
      <c r="K13" s="20">
        <v>1.5286500000000001</v>
      </c>
      <c r="L13" s="20">
        <v>3.3452799999999998</v>
      </c>
      <c r="M13" s="20">
        <v>7.9461599999999999</v>
      </c>
      <c r="N13" s="20">
        <v>-0.58672999999999997</v>
      </c>
      <c r="O13" s="20">
        <v>0.61553000000000002</v>
      </c>
      <c r="P13" s="28">
        <f t="shared" si="0"/>
        <v>3.1582099999999995</v>
      </c>
      <c r="Q13" s="20">
        <f>Table13[[#This Row],[Hesablanmış XƏM]]-I13</f>
        <v>0</v>
      </c>
      <c r="R13" s="72">
        <f t="shared" si="2"/>
        <v>-1.0000000000509601E-5</v>
      </c>
    </row>
    <row r="14" spans="1:18" x14ac:dyDescent="0.25">
      <c r="A14" s="18">
        <v>13</v>
      </c>
      <c r="B14" s="19" t="s">
        <v>21</v>
      </c>
      <c r="C14" s="20">
        <v>250.67017999999999</v>
      </c>
      <c r="D14" s="20">
        <v>191.30365</v>
      </c>
      <c r="E14" s="20">
        <v>101.80798</v>
      </c>
      <c r="F14" s="20">
        <v>65.931640000000002</v>
      </c>
      <c r="G14" s="20">
        <v>64.910089999999997</v>
      </c>
      <c r="H14" s="20">
        <v>0.87890000000000001</v>
      </c>
      <c r="I14" s="20">
        <f t="shared" si="3"/>
        <v>1.3997099999999998</v>
      </c>
      <c r="J14" s="20">
        <v>3.3816299999999999</v>
      </c>
      <c r="K14" s="20">
        <v>1.99573</v>
      </c>
      <c r="L14" s="20">
        <v>2.3993799999999998</v>
      </c>
      <c r="M14" s="20">
        <v>2.38557</v>
      </c>
      <c r="N14" s="20">
        <v>0.52081</v>
      </c>
      <c r="O14" s="20"/>
      <c r="P14" s="28">
        <f t="shared" si="0"/>
        <v>1.3997099999999998</v>
      </c>
      <c r="Q14" s="20">
        <f>Table13[[#This Row],[Hesablanmış XƏM]]-I14</f>
        <v>0</v>
      </c>
      <c r="R14" s="31">
        <f t="shared" si="2"/>
        <v>0</v>
      </c>
    </row>
    <row r="15" spans="1:18" x14ac:dyDescent="0.25">
      <c r="A15" s="18">
        <v>14</v>
      </c>
      <c r="B15" s="19" t="s">
        <v>11</v>
      </c>
      <c r="C15" s="20">
        <v>5587.991</v>
      </c>
      <c r="D15" s="20">
        <v>2213.1709999999998</v>
      </c>
      <c r="E15" s="20">
        <v>4065.7530000000002</v>
      </c>
      <c r="F15" s="20">
        <v>678.50099999999998</v>
      </c>
      <c r="G15" s="20">
        <v>245.85</v>
      </c>
      <c r="H15" s="20">
        <v>55.534999999999997</v>
      </c>
      <c r="I15" s="20">
        <f t="shared" ref="I15:I18" si="4">J15-K15+L15-M15</f>
        <v>90.637999999999977</v>
      </c>
      <c r="J15" s="20">
        <v>111.764</v>
      </c>
      <c r="K15" s="20">
        <v>15.239000000000001</v>
      </c>
      <c r="L15" s="20">
        <v>58.762</v>
      </c>
      <c r="M15" s="20">
        <v>64.649000000000001</v>
      </c>
      <c r="N15" s="20">
        <v>21.195</v>
      </c>
      <c r="O15" s="20">
        <v>13.907999999999999</v>
      </c>
      <c r="P15" s="28">
        <f t="shared" si="0"/>
        <v>90.637999999999977</v>
      </c>
      <c r="Q15" s="20">
        <f>Table13[[#This Row],[Hesablanmış XƏM]]-I15</f>
        <v>0</v>
      </c>
      <c r="R15" s="31">
        <f t="shared" si="2"/>
        <v>0</v>
      </c>
    </row>
    <row r="16" spans="1:18" x14ac:dyDescent="0.25">
      <c r="A16" s="18">
        <v>15</v>
      </c>
      <c r="B16" s="19" t="s">
        <v>12</v>
      </c>
      <c r="C16" s="20">
        <v>599.37359000000004</v>
      </c>
      <c r="D16" s="20">
        <v>345.47879</v>
      </c>
      <c r="E16" s="20">
        <v>250.3903</v>
      </c>
      <c r="F16" s="20">
        <v>93.43338</v>
      </c>
      <c r="G16" s="20">
        <v>107.5</v>
      </c>
      <c r="H16" s="20">
        <v>1.5932200000000001</v>
      </c>
      <c r="I16" s="20">
        <f t="shared" si="4"/>
        <v>1.6921300000000006</v>
      </c>
      <c r="J16" s="20">
        <v>6.3048900000000003</v>
      </c>
      <c r="K16" s="20">
        <v>5.9041600000000001</v>
      </c>
      <c r="L16" s="20">
        <v>9.2950099999999996</v>
      </c>
      <c r="M16" s="20">
        <v>8.0036100000000001</v>
      </c>
      <c r="N16" s="20">
        <v>9.8909999999999998E-2</v>
      </c>
      <c r="O16" s="20"/>
      <c r="P16" s="28">
        <f t="shared" si="0"/>
        <v>1.6921300000000006</v>
      </c>
      <c r="Q16" s="20">
        <f>Table13[[#This Row],[Hesablanmış XƏM]]-I16</f>
        <v>0</v>
      </c>
      <c r="R16" s="31">
        <f t="shared" si="2"/>
        <v>0</v>
      </c>
    </row>
    <row r="17" spans="1:18" x14ac:dyDescent="0.25">
      <c r="A17" s="18">
        <v>16</v>
      </c>
      <c r="B17" s="19" t="s">
        <v>13</v>
      </c>
      <c r="C17" s="20">
        <v>268.57733000000002</v>
      </c>
      <c r="D17" s="20">
        <v>122.47808000000001</v>
      </c>
      <c r="E17" s="20">
        <v>112.89037</v>
      </c>
      <c r="F17" s="20">
        <v>93.503770000000003</v>
      </c>
      <c r="G17" s="20">
        <v>82.43</v>
      </c>
      <c r="H17" s="20">
        <v>2.2399800000000001</v>
      </c>
      <c r="I17" s="20">
        <f t="shared" si="4"/>
        <v>2.6729000000000003</v>
      </c>
      <c r="J17" s="20">
        <v>3.02759</v>
      </c>
      <c r="K17" s="20">
        <v>0.20735999999999999</v>
      </c>
      <c r="L17" s="20">
        <v>1.08538</v>
      </c>
      <c r="M17" s="20">
        <v>1.23271</v>
      </c>
      <c r="N17" s="20">
        <v>0.43291000000000002</v>
      </c>
      <c r="O17" s="20">
        <v>0</v>
      </c>
      <c r="P17" s="28">
        <f t="shared" si="0"/>
        <v>2.6729000000000003</v>
      </c>
      <c r="Q17" s="20">
        <f>Table13[[#This Row],[Hesablanmış XƏM]]-I17</f>
        <v>0</v>
      </c>
      <c r="R17" s="31">
        <f t="shared" si="2"/>
        <v>1.0000000000065512E-5</v>
      </c>
    </row>
    <row r="18" spans="1:18" x14ac:dyDescent="0.25">
      <c r="A18" s="18">
        <v>17</v>
      </c>
      <c r="B18" s="19" t="s">
        <v>14</v>
      </c>
      <c r="C18" s="20">
        <v>10.102029999999999</v>
      </c>
      <c r="D18" s="20">
        <v>0.86906000000000005</v>
      </c>
      <c r="E18" s="20">
        <v>0.63858000000000004</v>
      </c>
      <c r="F18" s="20">
        <v>9.4533500000000004</v>
      </c>
      <c r="G18" s="20">
        <v>9.42</v>
      </c>
      <c r="H18" s="20">
        <v>-6.966E-2</v>
      </c>
      <c r="I18" s="20">
        <f t="shared" si="4"/>
        <v>-7.9220000000000013E-2</v>
      </c>
      <c r="J18" s="20">
        <v>0.12759000000000001</v>
      </c>
      <c r="K18" s="20">
        <v>1.6129999999999999E-2</v>
      </c>
      <c r="L18" s="20">
        <v>3.8800000000000002E-3</v>
      </c>
      <c r="M18" s="20">
        <v>0.19456000000000001</v>
      </c>
      <c r="N18" s="20">
        <v>-9.5499999999999995E-3</v>
      </c>
      <c r="O18" s="20"/>
      <c r="P18" s="28">
        <f t="shared" si="0"/>
        <v>-7.9220000000000013E-2</v>
      </c>
      <c r="Q18" s="20">
        <f>Table13[[#This Row],[Hesablanmış XƏM]]-I18</f>
        <v>0</v>
      </c>
      <c r="R18" s="31">
        <f t="shared" si="2"/>
        <v>-1.0000000000010001E-5</v>
      </c>
    </row>
    <row r="19" spans="1:18" x14ac:dyDescent="0.25">
      <c r="A19" s="18">
        <v>18</v>
      </c>
      <c r="B19" s="19" t="s">
        <v>15</v>
      </c>
      <c r="C19" s="20">
        <v>5669.0829999999996</v>
      </c>
      <c r="D19" s="20">
        <v>2196.616</v>
      </c>
      <c r="E19" s="20">
        <v>4206.0079999999998</v>
      </c>
      <c r="F19" s="20">
        <v>563.673</v>
      </c>
      <c r="G19" s="20">
        <v>354.512</v>
      </c>
      <c r="H19" s="20">
        <v>18.786000000000001</v>
      </c>
      <c r="I19" s="20">
        <v>36.351999999999997</v>
      </c>
      <c r="J19" s="20">
        <f>63.562-0.807</f>
        <v>62.754999999999995</v>
      </c>
      <c r="K19" s="20">
        <v>12.928000000000001</v>
      </c>
      <c r="L19" s="20">
        <v>23.378</v>
      </c>
      <c r="M19" s="20">
        <v>36.853999999999999</v>
      </c>
      <c r="N19" s="20">
        <v>11.414999999999999</v>
      </c>
      <c r="O19" s="20">
        <f>6.15-0</f>
        <v>6.15</v>
      </c>
      <c r="P19" s="28">
        <f t="shared" si="0"/>
        <v>36.350999999999999</v>
      </c>
      <c r="Q19" s="20">
        <f>Table13[[#This Row],[Hesablanmış XƏM]]-I19</f>
        <v>-9.9999999999766942E-4</v>
      </c>
      <c r="R19" s="31">
        <f t="shared" si="2"/>
        <v>9.9999999999766942E-4</v>
      </c>
    </row>
    <row r="20" spans="1:18" x14ac:dyDescent="0.25">
      <c r="A20" s="18">
        <v>19</v>
      </c>
      <c r="B20" s="19" t="s">
        <v>37</v>
      </c>
      <c r="C20" s="20">
        <v>673.46</v>
      </c>
      <c r="D20" s="20">
        <v>518.923</v>
      </c>
      <c r="E20" s="20">
        <f>348.934+100.493</f>
        <v>449.42700000000002</v>
      </c>
      <c r="F20" s="20">
        <v>186.37899999999999</v>
      </c>
      <c r="G20" s="20">
        <v>154.601</v>
      </c>
      <c r="H20" s="20">
        <v>5.3449999999999998</v>
      </c>
      <c r="I20" s="20">
        <f>J20-K20+L20-M20</f>
        <v>-0.66199999999999992</v>
      </c>
      <c r="J20" s="20">
        <v>8.3019999999999996</v>
      </c>
      <c r="K20" s="20">
        <v>4.9779999999999998</v>
      </c>
      <c r="L20" s="20">
        <v>2.7010000000000001</v>
      </c>
      <c r="M20" s="20">
        <v>6.6870000000000003</v>
      </c>
      <c r="N20" s="20">
        <v>-6.0060000000000002</v>
      </c>
      <c r="O20" s="20">
        <v>0</v>
      </c>
      <c r="P20" s="28">
        <f t="shared" si="0"/>
        <v>-0.66199999999999992</v>
      </c>
      <c r="Q20" s="20">
        <f>Table13[[#This Row],[Hesablanmış XƏM]]-I20</f>
        <v>0</v>
      </c>
      <c r="R20" s="31">
        <f>I20-N20-O20-H20</f>
        <v>-9.9999999999944578E-4</v>
      </c>
    </row>
    <row r="21" spans="1:18" x14ac:dyDescent="0.25">
      <c r="A21" s="18">
        <v>20</v>
      </c>
      <c r="B21" s="19" t="s">
        <v>16</v>
      </c>
      <c r="C21" s="20">
        <v>719.91399999999999</v>
      </c>
      <c r="D21" s="20">
        <v>441.34399999999999</v>
      </c>
      <c r="E21" s="20">
        <v>452.16</v>
      </c>
      <c r="F21" s="20">
        <v>101.21</v>
      </c>
      <c r="G21" s="20">
        <v>101.3</v>
      </c>
      <c r="H21" s="20">
        <v>3.4950000000000001</v>
      </c>
      <c r="I21" s="20">
        <f>J21-K21+L21-M21</f>
        <v>6.0459999999999994</v>
      </c>
      <c r="J21" s="20">
        <v>12.488</v>
      </c>
      <c r="K21" s="20">
        <v>2.8820000000000001</v>
      </c>
      <c r="L21" s="20">
        <v>6.0640000000000001</v>
      </c>
      <c r="M21" s="20">
        <v>9.6240000000000006</v>
      </c>
      <c r="N21" s="20">
        <v>2.552</v>
      </c>
      <c r="O21" s="20"/>
      <c r="P21" s="28">
        <f t="shared" si="0"/>
        <v>6.0459999999999994</v>
      </c>
      <c r="Q21" s="20">
        <f>Table13[[#This Row],[Hesablanmış XƏM]]-I21</f>
        <v>0</v>
      </c>
      <c r="R21" s="31">
        <f t="shared" si="2"/>
        <v>-1.000000000000778E-3</v>
      </c>
    </row>
    <row r="22" spans="1:18" x14ac:dyDescent="0.25">
      <c r="A22" s="18">
        <v>21</v>
      </c>
      <c r="B22" s="19" t="s">
        <v>17</v>
      </c>
      <c r="C22" s="20">
        <v>597.68899999999996</v>
      </c>
      <c r="D22" s="20">
        <v>356.09300000000002</v>
      </c>
      <c r="E22" s="20">
        <v>311.10700000000003</v>
      </c>
      <c r="F22" s="20">
        <v>80.638000000000005</v>
      </c>
      <c r="G22" s="20">
        <v>75.004999999999995</v>
      </c>
      <c r="H22" s="20">
        <v>0.105</v>
      </c>
      <c r="I22" s="20">
        <f>J22-K22+L22-M22</f>
        <v>0.11599999999999966</v>
      </c>
      <c r="J22" s="20">
        <v>9.3659999999999997</v>
      </c>
      <c r="K22" s="20">
        <v>6.093</v>
      </c>
      <c r="L22" s="20">
        <v>0.97299999999999998</v>
      </c>
      <c r="M22" s="20">
        <v>4.13</v>
      </c>
      <c r="N22" s="20">
        <v>1.0999999999999999E-2</v>
      </c>
      <c r="O22" s="20"/>
      <c r="P22" s="28">
        <f t="shared" si="0"/>
        <v>0.11599999999999966</v>
      </c>
      <c r="Q22" s="20">
        <f>Table13[[#This Row],[Hesablanmış XƏM]]-I22</f>
        <v>0</v>
      </c>
      <c r="R22" s="31">
        <f>I22-N22-O22-H22</f>
        <v>-3.3306690738754696E-16</v>
      </c>
    </row>
    <row r="23" spans="1:18" x14ac:dyDescent="0.25">
      <c r="A23" s="18">
        <v>22</v>
      </c>
      <c r="B23" s="19" t="s">
        <v>18</v>
      </c>
      <c r="C23" s="20">
        <v>839.10599999999999</v>
      </c>
      <c r="D23" s="20">
        <v>612.82600000000002</v>
      </c>
      <c r="E23" s="20">
        <v>560.65899999999999</v>
      </c>
      <c r="F23" s="20">
        <v>97.698999999999998</v>
      </c>
      <c r="G23" s="20">
        <v>125.68600000000001</v>
      </c>
      <c r="H23" s="20">
        <v>0.59099999999999997</v>
      </c>
      <c r="I23" s="20">
        <f t="shared" ref="I23:I25" si="5">J23-K23+L23-M23</f>
        <v>4.1169999999999973</v>
      </c>
      <c r="J23" s="20">
        <v>25.84</v>
      </c>
      <c r="K23" s="20">
        <v>8.3849999999999998</v>
      </c>
      <c r="L23" s="20">
        <v>7.0709999999999997</v>
      </c>
      <c r="M23" s="20">
        <v>20.408999999999999</v>
      </c>
      <c r="N23" s="20">
        <v>3.5249999999999999</v>
      </c>
      <c r="O23" s="20"/>
      <c r="P23" s="28">
        <f t="shared" si="0"/>
        <v>4.1169999999999973</v>
      </c>
      <c r="Q23" s="20">
        <f>Table13[[#This Row],[Hesablanmış XƏM]]-I23</f>
        <v>0</v>
      </c>
      <c r="R23" s="31">
        <f t="shared" ref="R23:R24" si="6">I23-N23-O23-H23</f>
        <v>9.9999999999744738E-4</v>
      </c>
    </row>
    <row r="24" spans="1:18" ht="15.75" customHeight="1" x14ac:dyDescent="0.25">
      <c r="A24" s="18">
        <v>23</v>
      </c>
      <c r="B24" s="19" t="s">
        <v>19</v>
      </c>
      <c r="C24" s="20">
        <v>2130.424</v>
      </c>
      <c r="D24" s="20">
        <v>1411.5783300000001</v>
      </c>
      <c r="E24" s="20">
        <v>1364.42428</v>
      </c>
      <c r="F24" s="20">
        <v>436.1361</v>
      </c>
      <c r="G24" s="73">
        <v>364.77253999999999</v>
      </c>
      <c r="H24" s="20">
        <v>4.7119499999999999</v>
      </c>
      <c r="I24" s="20">
        <f t="shared" si="5"/>
        <v>8.1702700000000004</v>
      </c>
      <c r="J24" s="20">
        <f>24.19033-0</f>
        <v>24.190329999999999</v>
      </c>
      <c r="K24" s="74">
        <v>4.3832899999999997</v>
      </c>
      <c r="L24" s="20">
        <v>1.3989199999999999</v>
      </c>
      <c r="M24" s="20">
        <v>13.035690000000001</v>
      </c>
      <c r="N24" s="20">
        <v>2.0017</v>
      </c>
      <c r="O24" s="75">
        <f>1.47136-0.01474</f>
        <v>1.45662</v>
      </c>
      <c r="P24" s="28">
        <f t="shared" si="0"/>
        <v>8.1702700000000004</v>
      </c>
      <c r="Q24" s="20">
        <f>Table13[[#This Row],[Hesablanmış XƏM]]-I24</f>
        <v>0</v>
      </c>
      <c r="R24" s="31">
        <f t="shared" si="6"/>
        <v>0</v>
      </c>
    </row>
    <row r="25" spans="1:18" x14ac:dyDescent="0.25">
      <c r="A25" s="18">
        <v>24</v>
      </c>
      <c r="B25" s="19" t="s">
        <v>20</v>
      </c>
      <c r="C25" s="20">
        <v>323.66606000000002</v>
      </c>
      <c r="D25" s="20">
        <v>149.98397</v>
      </c>
      <c r="E25" s="20">
        <v>221.90241</v>
      </c>
      <c r="F25" s="20">
        <v>81.96454</v>
      </c>
      <c r="G25" s="20">
        <v>55.380699999999997</v>
      </c>
      <c r="H25" s="20">
        <v>-0.12214999999999999</v>
      </c>
      <c r="I25" s="20">
        <f t="shared" si="5"/>
        <v>1.8219099999999999</v>
      </c>
      <c r="J25" s="20">
        <v>6.2380199999999997</v>
      </c>
      <c r="K25" s="20">
        <v>0.34398000000000001</v>
      </c>
      <c r="L25" s="20">
        <v>2.8571300000000002</v>
      </c>
      <c r="M25" s="20">
        <v>6.9292600000000002</v>
      </c>
      <c r="N25" s="20">
        <v>1.8246599999999999</v>
      </c>
      <c r="O25" s="20">
        <v>0.1094</v>
      </c>
      <c r="P25" s="28">
        <f t="shared" si="0"/>
        <v>1.8219099999999999</v>
      </c>
      <c r="Q25" s="20">
        <f>Table13[[#This Row],[Hesablanmış XƏM]]-I25</f>
        <v>0</v>
      </c>
      <c r="R25" s="31">
        <f t="shared" si="2"/>
        <v>9.9999999999999672E-3</v>
      </c>
    </row>
    <row r="26" spans="1:18" x14ac:dyDescent="0.25">
      <c r="A26" s="18">
        <v>25</v>
      </c>
      <c r="B26" s="19" t="s">
        <v>40</v>
      </c>
      <c r="C26" s="20">
        <v>401.39456000000001</v>
      </c>
      <c r="D26" s="20">
        <v>328.38227000000001</v>
      </c>
      <c r="E26" s="20">
        <v>229.84093999999999</v>
      </c>
      <c r="F26" s="20">
        <v>62.962719999999997</v>
      </c>
      <c r="G26" s="20">
        <v>378</v>
      </c>
      <c r="H26" s="20">
        <v>5.6700699999999999</v>
      </c>
      <c r="I26" s="20">
        <f>J26-K26+L26-M26</f>
        <v>0.97887000000000235</v>
      </c>
      <c r="J26" s="76">
        <v>13.787610000000001</v>
      </c>
      <c r="K26" s="20">
        <v>3.84639</v>
      </c>
      <c r="L26" s="20">
        <v>0.65356000000000003</v>
      </c>
      <c r="M26" s="20">
        <v>9.6159099999999995</v>
      </c>
      <c r="N26" s="20">
        <v>-4.6912000000000003</v>
      </c>
      <c r="O26" s="20">
        <v>0</v>
      </c>
      <c r="P26" s="28">
        <f t="shared" si="0"/>
        <v>0.97887000000000235</v>
      </c>
      <c r="Q26" s="20">
        <f>Table13[[#This Row],[Hesablanmış XƏM]]-I26</f>
        <v>0</v>
      </c>
      <c r="R26" s="72">
        <f t="shared" si="2"/>
        <v>0</v>
      </c>
    </row>
    <row r="27" spans="1:18" x14ac:dyDescent="0.25">
      <c r="A27" s="18">
        <v>26</v>
      </c>
      <c r="B27" s="19" t="s">
        <v>34</v>
      </c>
      <c r="C27" s="20">
        <v>328.57744000000002</v>
      </c>
      <c r="D27" s="20">
        <v>167.85371000000001</v>
      </c>
      <c r="E27" s="20">
        <v>181.24250000000001</v>
      </c>
      <c r="F27" s="20">
        <v>75.079269999999994</v>
      </c>
      <c r="G27" s="20">
        <v>50</v>
      </c>
      <c r="H27" s="20">
        <v>0.49245</v>
      </c>
      <c r="I27" s="20">
        <v>1.4847399999999999</v>
      </c>
      <c r="J27" s="20">
        <f>5.57847-0.75771</f>
        <v>4.8207599999999999</v>
      </c>
      <c r="K27" s="20">
        <v>1.77643</v>
      </c>
      <c r="L27" s="20">
        <v>1.55209</v>
      </c>
      <c r="M27" s="20">
        <v>3.1116799999999998</v>
      </c>
      <c r="N27" s="20">
        <v>0.99229000000000001</v>
      </c>
      <c r="O27" s="20">
        <v>0</v>
      </c>
      <c r="P27" s="29">
        <f t="shared" si="0"/>
        <v>1.4847400000000004</v>
      </c>
      <c r="Q27" s="30">
        <f>Table13[[#This Row],[Hesablanmış XƏM]]-I27</f>
        <v>0</v>
      </c>
      <c r="R27" s="93">
        <f>I27-N27-O27-H27</f>
        <v>0</v>
      </c>
    </row>
    <row r="29" spans="1:18" x14ac:dyDescent="0.25">
      <c r="I29" s="102"/>
    </row>
    <row r="30" spans="1:18" x14ac:dyDescent="0.25">
      <c r="B30" s="60"/>
    </row>
    <row r="31" spans="1:18" x14ac:dyDescent="0.25">
      <c r="J31" s="10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="70" zoomScaleNormal="70" workbookViewId="0">
      <selection activeCell="C2" sqref="C2:C27"/>
    </sheetView>
  </sheetViews>
  <sheetFormatPr defaultRowHeight="15" x14ac:dyDescent="0.25"/>
  <cols>
    <col min="2" max="2" width="42.85546875" customWidth="1"/>
    <col min="3" max="3" width="43.85546875" customWidth="1"/>
    <col min="4" max="4" width="15.85546875" customWidth="1"/>
  </cols>
  <sheetData>
    <row r="1" spans="1:3" ht="45" x14ac:dyDescent="0.25">
      <c r="A1" s="53" t="s">
        <v>0</v>
      </c>
      <c r="B1" s="54" t="s">
        <v>23</v>
      </c>
      <c r="C1" s="55" t="s">
        <v>73</v>
      </c>
    </row>
    <row r="2" spans="1:3" x14ac:dyDescent="0.25">
      <c r="A2" s="45">
        <v>1</v>
      </c>
      <c r="B2" s="46" t="s">
        <v>2</v>
      </c>
      <c r="C2" s="113">
        <v>1.6770315448667941E-2</v>
      </c>
    </row>
    <row r="3" spans="1:3" x14ac:dyDescent="0.25">
      <c r="A3" s="45">
        <v>2</v>
      </c>
      <c r="B3" s="46" t="s">
        <v>40</v>
      </c>
      <c r="C3" s="113">
        <v>1.4125926370302577E-2</v>
      </c>
    </row>
    <row r="4" spans="1:3" x14ac:dyDescent="0.25">
      <c r="A4" s="45">
        <v>3</v>
      </c>
      <c r="B4" s="46" t="s">
        <v>10</v>
      </c>
      <c r="C4" s="113">
        <v>1.0124427362372856E-2</v>
      </c>
    </row>
    <row r="5" spans="1:3" x14ac:dyDescent="0.25">
      <c r="A5" s="45">
        <v>4</v>
      </c>
      <c r="B5" s="46" t="s">
        <v>11</v>
      </c>
      <c r="C5" s="113">
        <v>9.9382765648691977E-3</v>
      </c>
    </row>
    <row r="6" spans="1:3" x14ac:dyDescent="0.25">
      <c r="A6" s="45">
        <v>5</v>
      </c>
      <c r="B6" s="46" t="s">
        <v>33</v>
      </c>
      <c r="C6" s="113">
        <v>9.507768269251168E-3</v>
      </c>
    </row>
    <row r="7" spans="1:3" x14ac:dyDescent="0.25">
      <c r="A7" s="45">
        <v>6</v>
      </c>
      <c r="B7" s="46" t="s">
        <v>13</v>
      </c>
      <c r="C7" s="113">
        <v>8.3401678019511174E-3</v>
      </c>
    </row>
    <row r="8" spans="1:3" x14ac:dyDescent="0.25">
      <c r="A8" s="45">
        <v>7</v>
      </c>
      <c r="B8" s="46" t="s">
        <v>37</v>
      </c>
      <c r="C8" s="113">
        <v>7.9366257832684927E-3</v>
      </c>
    </row>
    <row r="9" spans="1:3" x14ac:dyDescent="0.25">
      <c r="A9" s="45">
        <v>8</v>
      </c>
      <c r="B9" s="46" t="s">
        <v>7</v>
      </c>
      <c r="C9" s="113">
        <v>6.0736991600867192E-3</v>
      </c>
    </row>
    <row r="10" spans="1:3" x14ac:dyDescent="0.25">
      <c r="A10" s="45">
        <v>9</v>
      </c>
      <c r="B10" s="46" t="s">
        <v>16</v>
      </c>
      <c r="C10" s="113">
        <v>4.854746539169957E-3</v>
      </c>
    </row>
    <row r="11" spans="1:3" x14ac:dyDescent="0.25">
      <c r="A11" s="45">
        <v>10</v>
      </c>
      <c r="B11" s="46" t="s">
        <v>22</v>
      </c>
      <c r="C11" s="113">
        <v>3.5382805845492831E-3</v>
      </c>
    </row>
    <row r="12" spans="1:3" x14ac:dyDescent="0.25">
      <c r="A12" s="45">
        <v>11</v>
      </c>
      <c r="B12" s="46" t="s">
        <v>21</v>
      </c>
      <c r="C12" s="113">
        <v>3.5062008572379851E-3</v>
      </c>
    </row>
    <row r="13" spans="1:3" x14ac:dyDescent="0.25">
      <c r="A13" s="45">
        <v>12</v>
      </c>
      <c r="B13" s="46" t="s">
        <v>15</v>
      </c>
      <c r="C13" s="113">
        <v>3.3137634428707435E-3</v>
      </c>
    </row>
    <row r="14" spans="1:3" x14ac:dyDescent="0.25">
      <c r="A14" s="45">
        <v>13</v>
      </c>
      <c r="B14" s="46" t="s">
        <v>12</v>
      </c>
      <c r="C14" s="113">
        <v>2.6581418110197346E-3</v>
      </c>
    </row>
    <row r="15" spans="1:3" x14ac:dyDescent="0.25">
      <c r="A15" s="45">
        <v>14</v>
      </c>
      <c r="B15" s="46" t="s">
        <v>8</v>
      </c>
      <c r="C15" s="113">
        <v>2.5878351297890403E-3</v>
      </c>
    </row>
    <row r="16" spans="1:3" x14ac:dyDescent="0.25">
      <c r="A16" s="45">
        <v>15</v>
      </c>
      <c r="B16" s="46" t="s">
        <v>5</v>
      </c>
      <c r="C16" s="113">
        <v>2.2166507209947471E-3</v>
      </c>
    </row>
    <row r="17" spans="1:3" x14ac:dyDescent="0.25">
      <c r="A17" s="45">
        <v>16</v>
      </c>
      <c r="B17" s="46" t="s">
        <v>19</v>
      </c>
      <c r="C17" s="113">
        <v>2.2117428267800212E-3</v>
      </c>
    </row>
    <row r="18" spans="1:3" x14ac:dyDescent="0.25">
      <c r="A18" s="45">
        <v>17</v>
      </c>
      <c r="B18" s="46" t="s">
        <v>3</v>
      </c>
      <c r="C18" s="113">
        <v>1.5729976798284223E-3</v>
      </c>
    </row>
    <row r="19" spans="1:3" x14ac:dyDescent="0.25">
      <c r="A19" s="45">
        <v>18</v>
      </c>
      <c r="B19" s="46" t="s">
        <v>34</v>
      </c>
      <c r="C19" s="113">
        <v>1.4987334492593282E-3</v>
      </c>
    </row>
    <row r="20" spans="1:3" x14ac:dyDescent="0.25">
      <c r="A20" s="45">
        <v>19</v>
      </c>
      <c r="B20" s="46" t="s">
        <v>6</v>
      </c>
      <c r="C20" s="113">
        <v>1.0839384085408407E-3</v>
      </c>
    </row>
    <row r="21" spans="1:3" x14ac:dyDescent="0.25">
      <c r="A21" s="45">
        <v>20</v>
      </c>
      <c r="B21" s="46" t="s">
        <v>9</v>
      </c>
      <c r="C21" s="113">
        <v>9.711416994773645E-4</v>
      </c>
    </row>
    <row r="22" spans="1:3" x14ac:dyDescent="0.25">
      <c r="A22" s="45">
        <v>21</v>
      </c>
      <c r="B22" s="46" t="s">
        <v>18</v>
      </c>
      <c r="C22" s="113">
        <v>7.0432102737913915E-4</v>
      </c>
    </row>
    <row r="23" spans="1:3" x14ac:dyDescent="0.25">
      <c r="A23" s="45">
        <v>22</v>
      </c>
      <c r="B23" s="46" t="s">
        <v>4</v>
      </c>
      <c r="C23" s="113">
        <v>4.6781965924349775E-4</v>
      </c>
    </row>
    <row r="24" spans="1:3" x14ac:dyDescent="0.25">
      <c r="A24" s="45">
        <v>23</v>
      </c>
      <c r="B24" s="46" t="s">
        <v>17</v>
      </c>
      <c r="C24" s="113">
        <v>1.7567664788878498E-4</v>
      </c>
    </row>
    <row r="25" spans="1:3" x14ac:dyDescent="0.25">
      <c r="A25" s="45">
        <v>24</v>
      </c>
      <c r="B25" s="46" t="s">
        <v>1</v>
      </c>
      <c r="C25" s="113">
        <v>1.5920862698480089E-4</v>
      </c>
    </row>
    <row r="26" spans="1:3" x14ac:dyDescent="0.25">
      <c r="A26" s="45">
        <v>25</v>
      </c>
      <c r="B26" s="46" t="s">
        <v>20</v>
      </c>
      <c r="C26" s="113">
        <v>-3.7739514609594837E-4</v>
      </c>
    </row>
    <row r="27" spans="1:3" x14ac:dyDescent="0.25">
      <c r="A27" s="45">
        <v>26</v>
      </c>
      <c r="B27" s="50" t="s">
        <v>14</v>
      </c>
      <c r="C27" s="113">
        <v>-6.8956437468508814E-3</v>
      </c>
    </row>
  </sheetData>
  <conditionalFormatting sqref="B1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{3E289E8C-EB07-4871-A76D-542BC845C9DB}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E289E8C-EB07-4871-A76D-542BC845C9D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zoomScale="70" zoomScaleNormal="70" workbookViewId="0">
      <selection activeCell="E11" sqref="E11"/>
    </sheetView>
  </sheetViews>
  <sheetFormatPr defaultRowHeight="15" x14ac:dyDescent="0.25"/>
  <cols>
    <col min="2" max="2" width="42.7109375" customWidth="1"/>
    <col min="3" max="3" width="48.5703125" customWidth="1"/>
  </cols>
  <sheetData>
    <row r="1" spans="1:3" ht="57.75" customHeight="1" x14ac:dyDescent="0.25">
      <c r="A1" s="53" t="s">
        <v>0</v>
      </c>
      <c r="B1" s="54" t="s">
        <v>23</v>
      </c>
      <c r="C1" s="55" t="s">
        <v>74</v>
      </c>
    </row>
    <row r="2" spans="1:3" x14ac:dyDescent="0.25">
      <c r="A2" s="45">
        <v>1</v>
      </c>
      <c r="B2" s="46" t="s">
        <v>40</v>
      </c>
      <c r="C2" s="114">
        <v>9.0054400445215843E-2</v>
      </c>
    </row>
    <row r="3" spans="1:3" x14ac:dyDescent="0.25">
      <c r="A3" s="45">
        <v>2</v>
      </c>
      <c r="B3" s="46" t="s">
        <v>11</v>
      </c>
      <c r="C3" s="114">
        <v>8.1849547753061525E-2</v>
      </c>
    </row>
    <row r="4" spans="1:3" x14ac:dyDescent="0.25">
      <c r="A4" s="45">
        <v>3</v>
      </c>
      <c r="B4" s="46" t="s">
        <v>2</v>
      </c>
      <c r="C4" s="114">
        <v>5.4301603199773035E-2</v>
      </c>
    </row>
    <row r="5" spans="1:3" x14ac:dyDescent="0.25">
      <c r="A5" s="45">
        <v>4</v>
      </c>
      <c r="B5" s="46" t="s">
        <v>33</v>
      </c>
      <c r="C5" s="114">
        <v>5.0802790528284479E-2</v>
      </c>
    </row>
    <row r="6" spans="1:3" x14ac:dyDescent="0.25">
      <c r="A6" s="45">
        <v>5</v>
      </c>
      <c r="B6" s="46" t="s">
        <v>16</v>
      </c>
      <c r="C6" s="114">
        <v>3.4532160853670592E-2</v>
      </c>
    </row>
    <row r="7" spans="1:3" x14ac:dyDescent="0.25">
      <c r="A7" s="45">
        <v>6</v>
      </c>
      <c r="B7" s="46" t="s">
        <v>8</v>
      </c>
      <c r="C7" s="114">
        <v>3.4151908745940311E-2</v>
      </c>
    </row>
    <row r="8" spans="1:3" x14ac:dyDescent="0.25">
      <c r="A8" s="45">
        <v>7</v>
      </c>
      <c r="B8" s="46" t="s">
        <v>15</v>
      </c>
      <c r="C8" s="114">
        <v>3.3327833690810098E-2</v>
      </c>
    </row>
    <row r="9" spans="1:3" x14ac:dyDescent="0.25">
      <c r="A9" s="45">
        <v>8</v>
      </c>
      <c r="B9" s="46" t="s">
        <v>37</v>
      </c>
      <c r="C9" s="114">
        <v>2.8678123608346436E-2</v>
      </c>
    </row>
    <row r="10" spans="1:3" x14ac:dyDescent="0.25">
      <c r="A10" s="45">
        <v>9</v>
      </c>
      <c r="B10" s="46" t="s">
        <v>10</v>
      </c>
      <c r="C10" s="114">
        <v>2.5232577828306041E-2</v>
      </c>
    </row>
    <row r="11" spans="1:3" x14ac:dyDescent="0.25">
      <c r="A11" s="45">
        <v>10</v>
      </c>
      <c r="B11" s="46" t="s">
        <v>13</v>
      </c>
      <c r="C11" s="114">
        <v>2.3956039419587041E-2</v>
      </c>
    </row>
    <row r="12" spans="1:3" x14ac:dyDescent="0.25">
      <c r="A12" s="45">
        <v>11</v>
      </c>
      <c r="B12" s="46" t="s">
        <v>22</v>
      </c>
      <c r="C12" s="114">
        <v>2.3704183700979063E-2</v>
      </c>
    </row>
    <row r="13" spans="1:3" x14ac:dyDescent="0.25">
      <c r="A13" s="45">
        <v>12</v>
      </c>
      <c r="B13" s="46" t="s">
        <v>12</v>
      </c>
      <c r="C13" s="114">
        <v>1.7051935828501549E-2</v>
      </c>
    </row>
    <row r="14" spans="1:3" x14ac:dyDescent="0.25">
      <c r="A14" s="45">
        <v>13</v>
      </c>
      <c r="B14" s="46" t="s">
        <v>7</v>
      </c>
      <c r="C14" s="114">
        <v>1.6171942823019675E-2</v>
      </c>
    </row>
    <row r="15" spans="1:3" x14ac:dyDescent="0.25">
      <c r="A15" s="45">
        <v>14</v>
      </c>
      <c r="B15" s="46" t="s">
        <v>21</v>
      </c>
      <c r="C15" s="114">
        <v>1.3330473805899565E-2</v>
      </c>
    </row>
    <row r="16" spans="1:3" x14ac:dyDescent="0.25">
      <c r="A16" s="45">
        <v>15</v>
      </c>
      <c r="B16" s="46" t="s">
        <v>19</v>
      </c>
      <c r="C16" s="114">
        <v>1.0803852283725195E-2</v>
      </c>
    </row>
    <row r="17" spans="1:3" x14ac:dyDescent="0.25">
      <c r="A17" s="45">
        <v>16</v>
      </c>
      <c r="B17" s="46" t="s">
        <v>3</v>
      </c>
      <c r="C17" s="114">
        <v>9.2275477791776833E-3</v>
      </c>
    </row>
    <row r="18" spans="1:3" x14ac:dyDescent="0.25">
      <c r="A18" s="45">
        <v>17</v>
      </c>
      <c r="B18" s="46" t="s">
        <v>6</v>
      </c>
      <c r="C18" s="114">
        <v>6.7027821136718393E-3</v>
      </c>
    </row>
    <row r="19" spans="1:3" x14ac:dyDescent="0.25">
      <c r="A19" s="45">
        <v>18</v>
      </c>
      <c r="B19" s="46" t="s">
        <v>34</v>
      </c>
      <c r="C19" s="114">
        <v>6.5590675029205802E-3</v>
      </c>
    </row>
    <row r="20" spans="1:3" x14ac:dyDescent="0.25">
      <c r="A20" s="45">
        <v>19</v>
      </c>
      <c r="B20" s="46" t="s">
        <v>18</v>
      </c>
      <c r="C20" s="114">
        <v>6.0491919057513383E-3</v>
      </c>
    </row>
    <row r="21" spans="1:3" x14ac:dyDescent="0.25">
      <c r="A21" s="45">
        <v>20</v>
      </c>
      <c r="B21" s="46" t="s">
        <v>5</v>
      </c>
      <c r="C21" s="114">
        <v>4.9052171956691822E-3</v>
      </c>
    </row>
    <row r="22" spans="1:3" x14ac:dyDescent="0.25">
      <c r="A22" s="45">
        <v>21</v>
      </c>
      <c r="B22" s="46" t="s">
        <v>4</v>
      </c>
      <c r="C22" s="114">
        <v>3.9631264058419772E-3</v>
      </c>
    </row>
    <row r="23" spans="1:3" x14ac:dyDescent="0.25">
      <c r="A23" s="45">
        <v>22</v>
      </c>
      <c r="B23" s="46" t="s">
        <v>9</v>
      </c>
      <c r="C23" s="114">
        <v>2.7921557669259435E-3</v>
      </c>
    </row>
    <row r="24" spans="1:3" x14ac:dyDescent="0.25">
      <c r="A24" s="45">
        <v>23</v>
      </c>
      <c r="B24" s="46" t="s">
        <v>1</v>
      </c>
      <c r="C24" s="114">
        <v>1.4102898929224342E-3</v>
      </c>
    </row>
    <row r="25" spans="1:3" x14ac:dyDescent="0.25">
      <c r="A25" s="45">
        <v>24</v>
      </c>
      <c r="B25" s="46" t="s">
        <v>17</v>
      </c>
      <c r="C25" s="114">
        <v>1.3021156278677545E-3</v>
      </c>
    </row>
    <row r="26" spans="1:3" x14ac:dyDescent="0.25">
      <c r="A26" s="45">
        <v>25</v>
      </c>
      <c r="B26" s="46" t="s">
        <v>20</v>
      </c>
      <c r="C26" s="114">
        <v>-1.4902786009657347E-3</v>
      </c>
    </row>
    <row r="27" spans="1:3" x14ac:dyDescent="0.25">
      <c r="A27" s="45">
        <v>26</v>
      </c>
      <c r="B27" s="50" t="s">
        <v>14</v>
      </c>
      <c r="C27" s="114">
        <v>-7.3688163455283041E-3</v>
      </c>
    </row>
  </sheetData>
  <conditionalFormatting sqref="B1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{8EA26FF9-F6B4-4706-955C-A6F1E92F7B9F}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EA26FF9-F6B4-4706-955C-A6F1E92F7B9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B16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30"/>
  <sheetViews>
    <sheetView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8" sqref="D8"/>
    </sheetView>
  </sheetViews>
  <sheetFormatPr defaultRowHeight="15" x14ac:dyDescent="0.25"/>
  <cols>
    <col min="1" max="1" width="7.140625" style="2" customWidth="1"/>
    <col min="2" max="2" width="39.5703125" style="2" customWidth="1"/>
    <col min="3" max="6" width="18.28515625" customWidth="1"/>
    <col min="7" max="7" width="23.5703125" customWidth="1"/>
    <col min="8" max="13" width="18.28515625" customWidth="1"/>
    <col min="14" max="14" width="33.42578125" customWidth="1"/>
    <col min="15" max="15" width="18.28515625" hidden="1" customWidth="1"/>
    <col min="16" max="16" width="27.42578125" hidden="1" customWidth="1"/>
    <col min="17" max="17" width="19.5703125" hidden="1" customWidth="1"/>
    <col min="18" max="18" width="21.5703125" hidden="1" customWidth="1"/>
  </cols>
  <sheetData>
    <row r="1" spans="1:18" s="2" customFormat="1" ht="45" x14ac:dyDescent="0.25">
      <c r="A1" s="12" t="s">
        <v>0</v>
      </c>
      <c r="B1" s="12" t="s">
        <v>23</v>
      </c>
      <c r="C1" s="10" t="s">
        <v>24</v>
      </c>
      <c r="D1" s="10" t="s">
        <v>25</v>
      </c>
      <c r="E1" s="10" t="s">
        <v>26</v>
      </c>
      <c r="F1" s="10" t="s">
        <v>27</v>
      </c>
      <c r="G1" s="10" t="s">
        <v>43</v>
      </c>
      <c r="H1" s="11" t="s">
        <v>28</v>
      </c>
      <c r="I1" s="11" t="s">
        <v>29</v>
      </c>
      <c r="J1" s="11" t="s">
        <v>30</v>
      </c>
      <c r="K1" s="11" t="s">
        <v>31</v>
      </c>
      <c r="L1" s="11" t="s">
        <v>36</v>
      </c>
      <c r="M1" s="11" t="s">
        <v>32</v>
      </c>
      <c r="N1" s="11" t="s">
        <v>44</v>
      </c>
      <c r="O1" s="12" t="s">
        <v>45</v>
      </c>
      <c r="P1" s="24" t="s">
        <v>41</v>
      </c>
      <c r="Q1" s="25" t="s">
        <v>42</v>
      </c>
      <c r="R1" s="26" t="s">
        <v>39</v>
      </c>
    </row>
    <row r="2" spans="1:18" x14ac:dyDescent="0.25">
      <c r="A2" s="8">
        <v>1</v>
      </c>
      <c r="B2" s="8" t="s">
        <v>1</v>
      </c>
      <c r="C2" s="13">
        <v>855.85400000000004</v>
      </c>
      <c r="D2" s="13">
        <v>502.58199999999999</v>
      </c>
      <c r="E2" s="13">
        <v>627.56100000000004</v>
      </c>
      <c r="F2" s="13">
        <v>95.823999999999998</v>
      </c>
      <c r="G2" s="13">
        <v>258.71800000000002</v>
      </c>
      <c r="H2" s="13">
        <v>2.621</v>
      </c>
      <c r="I2" s="13">
        <f>J2+L2-K2-M2</f>
        <v>2.01400000000001</v>
      </c>
      <c r="J2" s="13">
        <v>94.227000000000004</v>
      </c>
      <c r="K2" s="13">
        <v>44.509</v>
      </c>
      <c r="L2" s="13">
        <v>9.5429999999999993</v>
      </c>
      <c r="M2" s="13">
        <v>57.247</v>
      </c>
      <c r="N2" s="32">
        <v>-0.60699999999999998</v>
      </c>
      <c r="O2" s="13">
        <v>0</v>
      </c>
      <c r="P2" s="27">
        <f>J2-K2+L2-M2</f>
        <v>2.0140000000000029</v>
      </c>
      <c r="Q2" s="13">
        <f>I2-P2</f>
        <v>7.1054273576010019E-15</v>
      </c>
      <c r="R2" s="23">
        <f>H2+N2-I2+O2</f>
        <v>-9.7699626167013776E-15</v>
      </c>
    </row>
    <row r="3" spans="1:18" x14ac:dyDescent="0.25">
      <c r="A3" s="8">
        <v>2</v>
      </c>
      <c r="B3" s="8" t="s">
        <v>2</v>
      </c>
      <c r="C3" s="13">
        <v>281.42658</v>
      </c>
      <c r="D3" s="13">
        <v>137.99614</v>
      </c>
      <c r="E3" s="13">
        <v>110.56870000000001</v>
      </c>
      <c r="F3" s="13">
        <v>77.086010000000002</v>
      </c>
      <c r="G3" s="13">
        <v>70.393345999999994</v>
      </c>
      <c r="H3" s="13">
        <v>5.38889</v>
      </c>
      <c r="I3" s="13">
        <f>J3+L3-K3-M3</f>
        <v>14.684369999999998</v>
      </c>
      <c r="J3" s="13">
        <v>27.317710000000002</v>
      </c>
      <c r="K3" s="13">
        <v>2.0036800000000001</v>
      </c>
      <c r="L3" s="13">
        <v>7.8409399999999998</v>
      </c>
      <c r="M3" s="13">
        <v>18.470600000000001</v>
      </c>
      <c r="N3" s="13">
        <v>7.9959600000000002</v>
      </c>
      <c r="O3" s="13">
        <v>1.2995099999999999</v>
      </c>
      <c r="P3" s="27">
        <f>J3-K3+L3-M3</f>
        <v>14.684370000000005</v>
      </c>
      <c r="Q3" s="13">
        <f>I3-P3</f>
        <v>0</v>
      </c>
      <c r="R3" s="23">
        <f>H3+N3-I3+O3</f>
        <v>-9.9999999976230214E-6</v>
      </c>
    </row>
    <row r="4" spans="1:18" x14ac:dyDescent="0.25">
      <c r="A4" s="8">
        <v>3</v>
      </c>
      <c r="B4" s="8" t="s">
        <v>3</v>
      </c>
      <c r="C4" s="13">
        <v>359.20699999999999</v>
      </c>
      <c r="D4" s="13">
        <v>167.35900000000001</v>
      </c>
      <c r="E4" s="13">
        <v>179.94</v>
      </c>
      <c r="F4" s="13">
        <v>55.911000000000001</v>
      </c>
      <c r="G4" s="13">
        <v>50</v>
      </c>
      <c r="H4" s="13">
        <v>0.42299999999999999</v>
      </c>
      <c r="I4" s="13">
        <f>J4+L4-K4-M4</f>
        <v>0.83300000000000196</v>
      </c>
      <c r="J4" s="13">
        <v>21.135999999999999</v>
      </c>
      <c r="K4" s="13">
        <v>6.3780000000000001</v>
      </c>
      <c r="L4" s="13">
        <v>9.891</v>
      </c>
      <c r="M4" s="13">
        <v>23.815999999999999</v>
      </c>
      <c r="N4" s="13">
        <v>0.01</v>
      </c>
      <c r="O4" s="13">
        <v>0.4</v>
      </c>
      <c r="P4" s="27">
        <f>J4-K4+L4-M4</f>
        <v>0.83300000000000196</v>
      </c>
      <c r="Q4" s="13">
        <f>I4-P4</f>
        <v>0</v>
      </c>
      <c r="R4" s="23">
        <f>H4+N4-I4+O4</f>
        <v>-1.9428902930940239E-15</v>
      </c>
    </row>
    <row r="5" spans="1:18" x14ac:dyDescent="0.25">
      <c r="A5" s="8">
        <v>4</v>
      </c>
      <c r="B5" s="8" t="s">
        <v>22</v>
      </c>
      <c r="C5" s="13">
        <v>8962.7927400000008</v>
      </c>
      <c r="D5" s="13">
        <v>2609.0995499999999</v>
      </c>
      <c r="E5" s="13">
        <v>5549.5772299999999</v>
      </c>
      <c r="F5" s="13">
        <v>1326.6023399999999</v>
      </c>
      <c r="G5" s="13">
        <v>1224.4777799999999</v>
      </c>
      <c r="H5" s="13">
        <v>129.39115000000001</v>
      </c>
      <c r="I5" s="13">
        <f>J5-K5+L5-M5</f>
        <v>203.21208000000001</v>
      </c>
      <c r="J5" s="13">
        <v>406.24439000000001</v>
      </c>
      <c r="K5" s="13">
        <v>104.2756</v>
      </c>
      <c r="L5" s="13">
        <v>125.38966000000001</v>
      </c>
      <c r="M5" s="13">
        <v>224.14636999999999</v>
      </c>
      <c r="N5" s="13">
        <v>20.391549999999999</v>
      </c>
      <c r="O5" s="13">
        <v>53.429380000000002</v>
      </c>
      <c r="P5" s="27">
        <f t="shared" ref="P5:P27" si="0">J5-K5+L5-M5</f>
        <v>203.21208000000001</v>
      </c>
      <c r="Q5" s="13">
        <f t="shared" ref="Q5:Q27" si="1">I5-P5</f>
        <v>0</v>
      </c>
      <c r="R5" s="23">
        <f>H5+N5-I5+O5</f>
        <v>0</v>
      </c>
    </row>
    <row r="6" spans="1:18" x14ac:dyDescent="0.25">
      <c r="A6" s="8">
        <v>5</v>
      </c>
      <c r="B6" s="8" t="s">
        <v>4</v>
      </c>
      <c r="C6" s="13">
        <v>911.50450000000001</v>
      </c>
      <c r="D6" s="13">
        <v>316.99126999999999</v>
      </c>
      <c r="E6" s="13">
        <v>639.93236000000002</v>
      </c>
      <c r="F6" s="13">
        <v>104.14494999999999</v>
      </c>
      <c r="G6" s="13">
        <v>60</v>
      </c>
      <c r="H6" s="13">
        <v>5.1844239999999999</v>
      </c>
      <c r="I6" s="13">
        <f>J6-K6+L6-M6</f>
        <v>5.8612700000000011</v>
      </c>
      <c r="J6" s="13">
        <v>32.306170000000002</v>
      </c>
      <c r="K6" s="13">
        <v>16.782900000000001</v>
      </c>
      <c r="L6" s="13">
        <v>5.3179999999999996</v>
      </c>
      <c r="M6" s="13">
        <v>14.98</v>
      </c>
      <c r="N6" s="13">
        <v>-0.68796999999999997</v>
      </c>
      <c r="O6" s="13">
        <v>1.3649199999999999</v>
      </c>
      <c r="P6" s="27">
        <f t="shared" si="0"/>
        <v>5.8612700000000011</v>
      </c>
      <c r="Q6" s="13">
        <f t="shared" si="1"/>
        <v>0</v>
      </c>
      <c r="R6" s="23">
        <f>H6+N6-I6+O6</f>
        <v>1.0399999999877174E-4</v>
      </c>
    </row>
    <row r="7" spans="1:18" x14ac:dyDescent="0.25">
      <c r="A7" s="8">
        <v>6</v>
      </c>
      <c r="B7" s="8" t="s">
        <v>5</v>
      </c>
      <c r="C7" s="13">
        <v>159.70373000000001</v>
      </c>
      <c r="D7" s="13">
        <v>112.61633</v>
      </c>
      <c r="E7" s="13">
        <v>44.028100000000002</v>
      </c>
      <c r="F7" s="13">
        <v>71.147599999999997</v>
      </c>
      <c r="G7" s="13">
        <v>50</v>
      </c>
      <c r="H7" s="13">
        <v>1.2260800000000001</v>
      </c>
      <c r="I7" s="13">
        <f>J7-K7+L7-M7</f>
        <v>5.5480299999999989</v>
      </c>
      <c r="J7" s="13">
        <v>10.957039999999999</v>
      </c>
      <c r="K7" s="13">
        <v>1.94581</v>
      </c>
      <c r="L7" s="13">
        <v>1.51386</v>
      </c>
      <c r="M7" s="13">
        <v>4.9770599999999998</v>
      </c>
      <c r="N7" s="13">
        <v>3.9922900000000001</v>
      </c>
      <c r="O7" s="13">
        <v>0.33119999999999999</v>
      </c>
      <c r="P7" s="27">
        <f t="shared" si="0"/>
        <v>5.5480299999999989</v>
      </c>
      <c r="Q7" s="13">
        <f t="shared" si="1"/>
        <v>0</v>
      </c>
      <c r="R7" s="23">
        <f t="shared" ref="R7" si="2">H7+N7-I7+O7</f>
        <v>1.5400000000012626E-3</v>
      </c>
    </row>
    <row r="8" spans="1:18" x14ac:dyDescent="0.25">
      <c r="A8" s="8">
        <v>7</v>
      </c>
      <c r="B8" s="8" t="s">
        <v>6</v>
      </c>
      <c r="C8" s="13">
        <v>356.137</v>
      </c>
      <c r="D8" s="58">
        <v>222.78175999999999</v>
      </c>
      <c r="E8" s="13">
        <f>42.038+97.309</f>
        <v>139.34699999999998</v>
      </c>
      <c r="F8" s="13">
        <v>53.98</v>
      </c>
      <c r="G8" s="13">
        <v>66.45</v>
      </c>
      <c r="H8" s="13">
        <v>-9.1300000000000008</v>
      </c>
      <c r="I8" s="13">
        <v>1.944</v>
      </c>
      <c r="J8" s="13">
        <v>26.100999999999999</v>
      </c>
      <c r="K8" s="13">
        <v>14.163</v>
      </c>
      <c r="L8" s="13">
        <v>5.0369999999999999</v>
      </c>
      <c r="M8" s="13">
        <v>15.031000000000001</v>
      </c>
      <c r="N8" s="13">
        <v>11.074999999999999</v>
      </c>
      <c r="O8" s="13">
        <v>0</v>
      </c>
      <c r="P8" s="27">
        <f t="shared" si="0"/>
        <v>1.9439999999999973</v>
      </c>
      <c r="Q8" s="13">
        <f t="shared" si="1"/>
        <v>2.6645352591003757E-15</v>
      </c>
      <c r="R8" s="23">
        <f t="shared" ref="R8:R27" si="3">H8+N8-I8+O8</f>
        <v>9.999999999985576E-4</v>
      </c>
    </row>
    <row r="9" spans="1:18" x14ac:dyDescent="0.25">
      <c r="A9" s="8">
        <v>8</v>
      </c>
      <c r="B9" s="8" t="s">
        <v>7</v>
      </c>
      <c r="C9" s="13">
        <v>93.699489999999997</v>
      </c>
      <c r="D9" s="13">
        <v>5.22182908</v>
      </c>
      <c r="E9" s="13">
        <v>10.70268931</v>
      </c>
      <c r="F9" s="13">
        <v>37.378783560000002</v>
      </c>
      <c r="G9" s="13">
        <v>73.611171440000007</v>
      </c>
      <c r="H9" s="13">
        <v>0.78428832000000004</v>
      </c>
      <c r="I9" s="13">
        <f t="shared" ref="I9:I16" si="4">J9-K9+L9-M9</f>
        <v>1.1578535099999998</v>
      </c>
      <c r="J9" s="13">
        <v>2.75840234</v>
      </c>
      <c r="K9" s="13">
        <v>0.25291606999999999</v>
      </c>
      <c r="L9" s="13">
        <f>0.18204134+0.3677388+0.14783955+0.01142016</f>
        <v>0.70903985000000003</v>
      </c>
      <c r="M9" s="13">
        <f>0.07589827+1.98077434</f>
        <v>2.0566726100000001</v>
      </c>
      <c r="N9" s="13">
        <v>0.36486665000000001</v>
      </c>
      <c r="O9" s="13">
        <v>9.1461000000000008E-3</v>
      </c>
      <c r="P9" s="27">
        <f t="shared" si="0"/>
        <v>1.1578535099999998</v>
      </c>
      <c r="Q9" s="13">
        <f t="shared" si="1"/>
        <v>0</v>
      </c>
      <c r="R9" s="23">
        <f t="shared" si="3"/>
        <v>4.4756000000030147E-4</v>
      </c>
    </row>
    <row r="10" spans="1:18" x14ac:dyDescent="0.25">
      <c r="A10" s="8">
        <v>9</v>
      </c>
      <c r="B10" s="8" t="s">
        <v>38</v>
      </c>
      <c r="C10" s="13">
        <v>409.56301999999999</v>
      </c>
      <c r="D10" s="13">
        <v>337.94634000000002</v>
      </c>
      <c r="E10" s="13">
        <v>193.48563999999999</v>
      </c>
      <c r="F10" s="13">
        <v>76.398390000000006</v>
      </c>
      <c r="G10" s="13">
        <v>52.87</v>
      </c>
      <c r="H10" s="13">
        <v>12.67299</v>
      </c>
      <c r="I10" s="13">
        <f t="shared" si="4"/>
        <v>13.527850000000001</v>
      </c>
      <c r="J10" s="13">
        <v>53.602170000000001</v>
      </c>
      <c r="K10" s="13">
        <v>11.644360000000001</v>
      </c>
      <c r="L10" s="13">
        <v>9.3978999999999999</v>
      </c>
      <c r="M10" s="13">
        <v>37.827860000000001</v>
      </c>
      <c r="N10" s="13">
        <v>-3.6482399999999999</v>
      </c>
      <c r="O10" s="13">
        <v>4.5030999999999999</v>
      </c>
      <c r="P10" s="27">
        <f t="shared" si="0"/>
        <v>13.527850000000001</v>
      </c>
      <c r="Q10" s="13">
        <f t="shared" si="1"/>
        <v>0</v>
      </c>
      <c r="R10" s="23">
        <f t="shared" si="3"/>
        <v>0</v>
      </c>
    </row>
    <row r="11" spans="1:18" x14ac:dyDescent="0.25">
      <c r="A11" s="8">
        <v>10</v>
      </c>
      <c r="B11" s="8" t="s">
        <v>8</v>
      </c>
      <c r="C11" s="13">
        <v>1034.0391400000001</v>
      </c>
      <c r="D11" s="13">
        <v>446.86752000000001</v>
      </c>
      <c r="E11" s="13">
        <v>689.62666000000002</v>
      </c>
      <c r="F11" s="13">
        <v>80.892439999999993</v>
      </c>
      <c r="G11" s="13">
        <v>73.461089999999999</v>
      </c>
      <c r="H11" s="13">
        <v>6.0214699999999999</v>
      </c>
      <c r="I11" s="13">
        <f t="shared" si="4"/>
        <v>16.349209999999985</v>
      </c>
      <c r="J11" s="13">
        <v>72.967609999999993</v>
      </c>
      <c r="K11" s="13">
        <v>27.463249999999999</v>
      </c>
      <c r="L11" s="13">
        <v>26.006160000000001</v>
      </c>
      <c r="M11" s="13">
        <v>55.16131</v>
      </c>
      <c r="N11" s="13">
        <v>10.32774</v>
      </c>
      <c r="O11" s="13">
        <v>0</v>
      </c>
      <c r="P11" s="27">
        <f t="shared" si="0"/>
        <v>16.349209999999985</v>
      </c>
      <c r="Q11" s="13">
        <f>I11-P11</f>
        <v>0</v>
      </c>
      <c r="R11" s="23">
        <f t="shared" si="3"/>
        <v>1.4210854715202004E-14</v>
      </c>
    </row>
    <row r="12" spans="1:18" x14ac:dyDescent="0.25">
      <c r="A12" s="8">
        <v>11</v>
      </c>
      <c r="B12" s="8" t="s">
        <v>9</v>
      </c>
      <c r="C12" s="13">
        <v>187.34125</v>
      </c>
      <c r="D12" s="13">
        <v>125.86984</v>
      </c>
      <c r="E12" s="13">
        <v>75.305080000000004</v>
      </c>
      <c r="F12" s="13">
        <v>63.924149999999997</v>
      </c>
      <c r="G12" s="13">
        <v>315.815</v>
      </c>
      <c r="H12" s="13">
        <v>3.8600500000000002</v>
      </c>
      <c r="I12" s="13">
        <f t="shared" si="4"/>
        <v>-8.7248300000000008</v>
      </c>
      <c r="J12" s="13">
        <f>10.39503-0.831</f>
        <v>9.5640300000000007</v>
      </c>
      <c r="K12" s="13">
        <v>3.2324999999999999</v>
      </c>
      <c r="L12" s="13">
        <v>3.7747899999999999</v>
      </c>
      <c r="M12" s="13">
        <v>18.831150000000001</v>
      </c>
      <c r="N12" s="13">
        <v>-12.58501</v>
      </c>
      <c r="O12" s="13">
        <v>0</v>
      </c>
      <c r="P12" s="27">
        <f t="shared" si="0"/>
        <v>-8.7248300000000008</v>
      </c>
      <c r="Q12" s="13">
        <f>I12-P12</f>
        <v>0</v>
      </c>
      <c r="R12" s="23">
        <f t="shared" si="3"/>
        <v>-1.2999999999863121E-4</v>
      </c>
    </row>
    <row r="13" spans="1:18" x14ac:dyDescent="0.25">
      <c r="A13" s="8">
        <v>12</v>
      </c>
      <c r="B13" s="8" t="s">
        <v>10</v>
      </c>
      <c r="C13" s="13">
        <v>313.44799999999998</v>
      </c>
      <c r="D13" s="13">
        <v>209.74299999999999</v>
      </c>
      <c r="E13" s="13">
        <v>118.65600000000001</v>
      </c>
      <c r="F13" s="13">
        <v>121.05800000000001</v>
      </c>
      <c r="G13" s="13">
        <v>112.545</v>
      </c>
      <c r="H13" s="13">
        <v>6.8289999999999997</v>
      </c>
      <c r="I13" s="13">
        <f t="shared" si="4"/>
        <v>11.890999999999998</v>
      </c>
      <c r="J13" s="13">
        <v>39.192</v>
      </c>
      <c r="K13" s="13">
        <v>7.4779999999999998</v>
      </c>
      <c r="L13" s="13">
        <v>13.291</v>
      </c>
      <c r="M13" s="13">
        <v>33.113999999999997</v>
      </c>
      <c r="N13" s="13">
        <v>2.93</v>
      </c>
      <c r="O13" s="13">
        <v>2.133</v>
      </c>
      <c r="P13" s="27">
        <f t="shared" si="0"/>
        <v>11.890999999999998</v>
      </c>
      <c r="Q13" s="13">
        <f t="shared" si="1"/>
        <v>0</v>
      </c>
      <c r="R13" s="23">
        <f t="shared" si="3"/>
        <v>1.0000000000021103E-3</v>
      </c>
    </row>
    <row r="14" spans="1:18" x14ac:dyDescent="0.25">
      <c r="A14" s="8">
        <v>13</v>
      </c>
      <c r="B14" s="8" t="s">
        <v>21</v>
      </c>
      <c r="C14" s="13">
        <v>245.04291000000001</v>
      </c>
      <c r="D14" s="13">
        <v>190.86519999999999</v>
      </c>
      <c r="E14" s="13">
        <v>94.488619999999997</v>
      </c>
      <c r="F14" s="13">
        <v>65.077560000000005</v>
      </c>
      <c r="G14" s="13">
        <v>64.910089999999997</v>
      </c>
      <c r="H14" s="13">
        <v>0.40803</v>
      </c>
      <c r="I14" s="13">
        <f t="shared" si="4"/>
        <v>1.9482499999999998</v>
      </c>
      <c r="J14" s="13">
        <v>12.93829</v>
      </c>
      <c r="K14" s="13">
        <v>7.7748200000000001</v>
      </c>
      <c r="L14" s="13">
        <v>5.6503800000000002</v>
      </c>
      <c r="M14" s="13">
        <v>8.8656000000000006</v>
      </c>
      <c r="N14" s="13">
        <v>1.5402</v>
      </c>
      <c r="O14" s="13">
        <v>0</v>
      </c>
      <c r="P14" s="27">
        <f t="shared" si="0"/>
        <v>1.9482499999999998</v>
      </c>
      <c r="Q14" s="13">
        <f t="shared" si="1"/>
        <v>0</v>
      </c>
      <c r="R14" s="23">
        <f t="shared" si="3"/>
        <v>-1.9999999999686935E-5</v>
      </c>
    </row>
    <row r="15" spans="1:18" x14ac:dyDescent="0.25">
      <c r="A15" s="8">
        <v>14</v>
      </c>
      <c r="B15" s="8" t="s">
        <v>11</v>
      </c>
      <c r="C15" s="13">
        <v>5227.4719999999998</v>
      </c>
      <c r="D15" s="13">
        <v>2175.951</v>
      </c>
      <c r="E15" s="13">
        <v>3805.6190000000001</v>
      </c>
      <c r="F15" s="13">
        <v>634.19500000000005</v>
      </c>
      <c r="G15" s="13">
        <v>245.85</v>
      </c>
      <c r="H15" s="58">
        <v>302.69799999999998</v>
      </c>
      <c r="I15" s="13">
        <f t="shared" si="4"/>
        <v>338.28899999999999</v>
      </c>
      <c r="J15" s="13">
        <v>440.18299999999999</v>
      </c>
      <c r="K15" s="13">
        <v>50.8</v>
      </c>
      <c r="L15" s="13">
        <v>216.44</v>
      </c>
      <c r="M15" s="13">
        <v>267.53399999999999</v>
      </c>
      <c r="N15" s="13">
        <v>-25.545999999999999</v>
      </c>
      <c r="O15" s="13">
        <v>61.136000000000003</v>
      </c>
      <c r="P15" s="27">
        <f t="shared" si="0"/>
        <v>338.28899999999999</v>
      </c>
      <c r="Q15" s="13">
        <f t="shared" si="1"/>
        <v>0</v>
      </c>
      <c r="R15" s="23">
        <f t="shared" si="3"/>
        <v>-9.9999999999766942E-4</v>
      </c>
    </row>
    <row r="16" spans="1:18" x14ac:dyDescent="0.25">
      <c r="A16" s="8">
        <v>15</v>
      </c>
      <c r="B16" s="8" t="s">
        <v>12</v>
      </c>
      <c r="C16" s="13">
        <v>590.90621999999996</v>
      </c>
      <c r="D16" s="13">
        <v>335.94605000000001</v>
      </c>
      <c r="E16" s="13">
        <v>278.68151999999998</v>
      </c>
      <c r="F16" s="13">
        <v>86.879073899999995</v>
      </c>
      <c r="G16" s="13">
        <v>102.5</v>
      </c>
      <c r="H16" s="13">
        <v>0.70743999999999996</v>
      </c>
      <c r="I16" s="13">
        <f t="shared" si="4"/>
        <v>-2.2191600000000022</v>
      </c>
      <c r="J16" s="13">
        <v>27.700759999999999</v>
      </c>
      <c r="K16" s="58">
        <v>19.781659999999999</v>
      </c>
      <c r="L16" s="13">
        <v>18.157309999999999</v>
      </c>
      <c r="M16" s="13">
        <v>28.295570000000001</v>
      </c>
      <c r="N16" s="13">
        <v>-2.9266000000000001</v>
      </c>
      <c r="O16" s="13">
        <v>0</v>
      </c>
      <c r="P16" s="27">
        <f t="shared" si="0"/>
        <v>-2.2191600000000022</v>
      </c>
      <c r="Q16" s="13">
        <f t="shared" si="1"/>
        <v>0</v>
      </c>
      <c r="R16" s="23">
        <f t="shared" si="3"/>
        <v>2.2204460492503131E-15</v>
      </c>
    </row>
    <row r="17" spans="1:18" x14ac:dyDescent="0.25">
      <c r="A17" s="8">
        <v>16</v>
      </c>
      <c r="B17" s="8" t="s">
        <v>13</v>
      </c>
      <c r="C17" s="13">
        <v>298.5779</v>
      </c>
      <c r="D17" s="13">
        <v>117.08839999999999</v>
      </c>
      <c r="E17" s="13">
        <v>142.16210000000001</v>
      </c>
      <c r="F17" s="13">
        <v>91.626369999999994</v>
      </c>
      <c r="G17" s="13">
        <v>82.43</v>
      </c>
      <c r="H17" s="13">
        <v>7.3234700000000004</v>
      </c>
      <c r="I17" s="13">
        <v>11.55517</v>
      </c>
      <c r="J17" s="13">
        <v>11.967320000000001</v>
      </c>
      <c r="K17" s="13">
        <v>0.76375999999999999</v>
      </c>
      <c r="L17" s="13">
        <v>4.9592099999999997</v>
      </c>
      <c r="M17" s="13">
        <v>4.6075999999999997</v>
      </c>
      <c r="N17" s="13">
        <v>2.3057099999999999</v>
      </c>
      <c r="O17" s="13">
        <v>1.9259900000000001</v>
      </c>
      <c r="P17" s="27">
        <f t="shared" si="0"/>
        <v>11.555170000000002</v>
      </c>
      <c r="Q17" s="13">
        <f t="shared" si="1"/>
        <v>0</v>
      </c>
      <c r="R17" s="23">
        <f t="shared" si="3"/>
        <v>0</v>
      </c>
    </row>
    <row r="18" spans="1:18" x14ac:dyDescent="0.25">
      <c r="A18" s="8">
        <v>17</v>
      </c>
      <c r="B18" s="8" t="s">
        <v>14</v>
      </c>
      <c r="C18" s="13">
        <v>12.45538</v>
      </c>
      <c r="D18" s="13">
        <v>0.87978999999999996</v>
      </c>
      <c r="E18" s="13">
        <v>2.91228</v>
      </c>
      <c r="F18" s="13">
        <v>9.5322700000000005</v>
      </c>
      <c r="G18" s="13">
        <v>9.42</v>
      </c>
      <c r="H18" s="13">
        <v>-0.21229000000000001</v>
      </c>
      <c r="I18" s="13">
        <v>-0.2142</v>
      </c>
      <c r="J18" s="13">
        <v>0.38984000000000002</v>
      </c>
      <c r="K18" s="13">
        <v>2.0310000000000002E-2</v>
      </c>
      <c r="L18" s="13">
        <v>0.21723999999999999</v>
      </c>
      <c r="M18" s="13">
        <v>0.80096999999999996</v>
      </c>
      <c r="N18" s="13">
        <v>-1.91E-3</v>
      </c>
      <c r="O18" s="13"/>
      <c r="P18" s="27">
        <f t="shared" si="0"/>
        <v>-0.21419999999999995</v>
      </c>
      <c r="Q18" s="13">
        <f t="shared" si="1"/>
        <v>0</v>
      </c>
      <c r="R18" s="23">
        <f t="shared" si="3"/>
        <v>0</v>
      </c>
    </row>
    <row r="19" spans="1:18" x14ac:dyDescent="0.25">
      <c r="A19" s="8">
        <v>18</v>
      </c>
      <c r="B19" s="8" t="s">
        <v>15</v>
      </c>
      <c r="C19" s="13">
        <v>5513.0209999999997</v>
      </c>
      <c r="D19" s="13">
        <v>2095.0340000000001</v>
      </c>
      <c r="E19" s="13">
        <v>4014.761</v>
      </c>
      <c r="F19" s="13">
        <v>514.14499999999998</v>
      </c>
      <c r="G19" s="13">
        <v>354.512</v>
      </c>
      <c r="H19" s="13">
        <v>84.251999999999995</v>
      </c>
      <c r="I19" s="13">
        <v>127.03400000000001</v>
      </c>
      <c r="J19" s="13">
        <f>218.187+2.584</f>
        <v>220.77100000000002</v>
      </c>
      <c r="K19" s="13">
        <v>45.033000000000001</v>
      </c>
      <c r="L19" s="13">
        <v>95.207999999999998</v>
      </c>
      <c r="M19" s="13">
        <v>143.91200000000001</v>
      </c>
      <c r="N19" s="13">
        <v>14.121</v>
      </c>
      <c r="O19" s="13">
        <f>28.768-0.107</f>
        <v>28.661000000000001</v>
      </c>
      <c r="P19" s="27">
        <f t="shared" si="0"/>
        <v>127.03400000000002</v>
      </c>
      <c r="Q19" s="13">
        <f t="shared" si="1"/>
        <v>0</v>
      </c>
      <c r="R19" s="23">
        <f>H19+N19-I19+O19</f>
        <v>0</v>
      </c>
    </row>
    <row r="20" spans="1:18" x14ac:dyDescent="0.25">
      <c r="A20" s="8">
        <v>19</v>
      </c>
      <c r="B20" s="8" t="s">
        <v>37</v>
      </c>
      <c r="C20" s="13">
        <v>653.29899999999998</v>
      </c>
      <c r="D20" s="13">
        <v>570.10299999999995</v>
      </c>
      <c r="E20" s="13">
        <f>319.523+111.595</f>
        <v>431.11800000000005</v>
      </c>
      <c r="F20" s="13">
        <v>180.506</v>
      </c>
      <c r="G20" s="13">
        <v>154.601</v>
      </c>
      <c r="H20" s="13">
        <v>3.964</v>
      </c>
      <c r="I20" s="13">
        <f t="shared" ref="I20:I26" si="5">J20-K20+L20-M20</f>
        <v>2.5860000000000056</v>
      </c>
      <c r="J20" s="13">
        <v>34.770000000000003</v>
      </c>
      <c r="K20" s="13">
        <v>19.684999999999999</v>
      </c>
      <c r="L20" s="13">
        <v>14.061999999999999</v>
      </c>
      <c r="M20" s="13">
        <v>26.561</v>
      </c>
      <c r="N20" s="13">
        <v>-2.8279999999999998</v>
      </c>
      <c r="O20" s="13">
        <v>1.45</v>
      </c>
      <c r="P20" s="27">
        <f t="shared" si="0"/>
        <v>2.5860000000000056</v>
      </c>
      <c r="Q20" s="13">
        <f t="shared" si="1"/>
        <v>0</v>
      </c>
      <c r="R20" s="23">
        <f t="shared" si="3"/>
        <v>-5.5511151231257827E-15</v>
      </c>
    </row>
    <row r="21" spans="1:18" x14ac:dyDescent="0.25">
      <c r="A21" s="8">
        <v>20</v>
      </c>
      <c r="B21" s="8" t="s">
        <v>16</v>
      </c>
      <c r="C21" s="13">
        <v>830.91600000000005</v>
      </c>
      <c r="D21" s="13">
        <v>423.33199999999999</v>
      </c>
      <c r="E21" s="13">
        <v>546.17200000000003</v>
      </c>
      <c r="F21" s="13">
        <v>98.715000000000003</v>
      </c>
      <c r="G21" s="13">
        <v>101.3</v>
      </c>
      <c r="H21" s="58">
        <v>2.1800000000000002</v>
      </c>
      <c r="I21" s="13">
        <f t="shared" si="5"/>
        <v>18.024000000000001</v>
      </c>
      <c r="J21" s="13">
        <v>46.173000000000002</v>
      </c>
      <c r="K21" s="13">
        <v>11.571999999999999</v>
      </c>
      <c r="L21" s="13">
        <v>13.952999999999999</v>
      </c>
      <c r="M21" s="13">
        <v>30.53</v>
      </c>
      <c r="N21" s="13">
        <v>15.71</v>
      </c>
      <c r="O21" s="13">
        <v>0.13400000000000001</v>
      </c>
      <c r="P21" s="27">
        <f t="shared" si="0"/>
        <v>18.024000000000001</v>
      </c>
      <c r="Q21" s="13">
        <f t="shared" si="1"/>
        <v>0</v>
      </c>
      <c r="R21" s="23">
        <f t="shared" si="3"/>
        <v>-3.3306690738754696E-16</v>
      </c>
    </row>
    <row r="22" spans="1:18" x14ac:dyDescent="0.25">
      <c r="A22" s="8">
        <v>21</v>
      </c>
      <c r="B22" s="8" t="s">
        <v>17</v>
      </c>
      <c r="C22" s="13">
        <v>551.76</v>
      </c>
      <c r="D22" s="13">
        <v>351.23899999999998</v>
      </c>
      <c r="E22" s="13">
        <v>280.23200000000003</v>
      </c>
      <c r="F22" s="13">
        <v>80.435000000000002</v>
      </c>
      <c r="G22" s="13">
        <v>75.004999999999995</v>
      </c>
      <c r="H22" s="13">
        <v>0.68400000000000005</v>
      </c>
      <c r="I22" s="13">
        <f t="shared" si="5"/>
        <v>1.1010000000000062</v>
      </c>
      <c r="J22" s="13">
        <v>36.206000000000003</v>
      </c>
      <c r="K22" s="13">
        <v>22.585999999999999</v>
      </c>
      <c r="L22" s="13">
        <v>4.1219999999999999</v>
      </c>
      <c r="M22" s="13">
        <v>16.640999999999998</v>
      </c>
      <c r="N22" s="13">
        <v>0.246</v>
      </c>
      <c r="O22" s="13">
        <v>0.17100000000000001</v>
      </c>
      <c r="P22" s="27">
        <f t="shared" si="0"/>
        <v>1.1010000000000062</v>
      </c>
      <c r="Q22" s="13">
        <f t="shared" si="1"/>
        <v>0</v>
      </c>
      <c r="R22" s="23">
        <f t="shared" si="3"/>
        <v>-6.1339822110539899E-15</v>
      </c>
    </row>
    <row r="23" spans="1:18" x14ac:dyDescent="0.25">
      <c r="A23" s="8">
        <v>22</v>
      </c>
      <c r="B23" s="8" t="s">
        <v>18</v>
      </c>
      <c r="C23" s="13">
        <v>815.81100000000004</v>
      </c>
      <c r="D23" s="58">
        <v>567.31299999999999</v>
      </c>
      <c r="E23" s="13">
        <v>522.36699999999996</v>
      </c>
      <c r="F23" s="13">
        <v>96.766000000000005</v>
      </c>
      <c r="G23" s="13">
        <v>125.76600000000001</v>
      </c>
      <c r="H23" s="13">
        <v>11.021000000000001</v>
      </c>
      <c r="I23" s="13">
        <f t="shared" si="5"/>
        <v>20.227000000000004</v>
      </c>
      <c r="J23" s="13">
        <v>87.724000000000004</v>
      </c>
      <c r="K23" s="13">
        <v>28.038</v>
      </c>
      <c r="L23" s="13">
        <v>30.797999999999998</v>
      </c>
      <c r="M23" s="13">
        <v>70.257000000000005</v>
      </c>
      <c r="N23" s="13">
        <v>8.8710000000000004</v>
      </c>
      <c r="O23" s="13">
        <v>0.33500000000000002</v>
      </c>
      <c r="P23" s="27">
        <f t="shared" si="0"/>
        <v>20.227000000000004</v>
      </c>
      <c r="Q23" s="13">
        <f t="shared" si="1"/>
        <v>0</v>
      </c>
      <c r="R23" s="23">
        <f t="shared" si="3"/>
        <v>-8.3266726846886741E-16</v>
      </c>
    </row>
    <row r="24" spans="1:18" x14ac:dyDescent="0.25">
      <c r="A24" s="8">
        <v>23</v>
      </c>
      <c r="B24" s="8" t="s">
        <v>19</v>
      </c>
      <c r="C24" s="13">
        <v>2353.0906100000002</v>
      </c>
      <c r="D24" s="13">
        <v>1475.1227200000001</v>
      </c>
      <c r="E24" s="13">
        <v>1590.49181</v>
      </c>
      <c r="F24" s="13">
        <v>436.78804000000002</v>
      </c>
      <c r="G24" s="13">
        <v>364.77253999999999</v>
      </c>
      <c r="H24" s="13">
        <v>25.77477</v>
      </c>
      <c r="I24" s="13">
        <f t="shared" si="5"/>
        <v>52.143409999999989</v>
      </c>
      <c r="J24" s="13">
        <f>103.44749-4.87502</f>
        <v>98.572469999999996</v>
      </c>
      <c r="K24" s="13">
        <v>19.676179999999999</v>
      </c>
      <c r="L24" s="13">
        <v>27.507650000000002</v>
      </c>
      <c r="M24" s="13">
        <v>54.260530000000003</v>
      </c>
      <c r="N24" s="13">
        <v>19.6386</v>
      </c>
      <c r="O24" s="13">
        <f>6.81335-0.08331</f>
        <v>6.7300399999999998</v>
      </c>
      <c r="P24" s="27">
        <f>J24-K24+L24-M24</f>
        <v>52.143409999999989</v>
      </c>
      <c r="Q24" s="13">
        <f>I24-P24</f>
        <v>0</v>
      </c>
      <c r="R24" s="23">
        <f>H24+N24-I24+O24</f>
        <v>1.1546319456101628E-14</v>
      </c>
    </row>
    <row r="25" spans="1:18" x14ac:dyDescent="0.25">
      <c r="A25" s="8">
        <v>24</v>
      </c>
      <c r="B25" s="8" t="s">
        <v>20</v>
      </c>
      <c r="C25" s="13">
        <v>348.24871000000002</v>
      </c>
      <c r="D25" s="13">
        <v>149.35223999999999</v>
      </c>
      <c r="E25" s="13">
        <v>266.36044399999997</v>
      </c>
      <c r="F25" s="13">
        <v>81.924260000000004</v>
      </c>
      <c r="G25" s="13">
        <v>55.380699999999997</v>
      </c>
      <c r="H25" s="13">
        <v>1.3734200000000001</v>
      </c>
      <c r="I25" s="13">
        <f t="shared" si="5"/>
        <v>16.86543</v>
      </c>
      <c r="J25" s="13">
        <v>32.630409999999998</v>
      </c>
      <c r="K25" s="13">
        <v>1.7190799999999999</v>
      </c>
      <c r="L25" s="13">
        <v>12.899620000000001</v>
      </c>
      <c r="M25" s="13">
        <v>26.945519999999998</v>
      </c>
      <c r="N25" s="13">
        <v>14.71008</v>
      </c>
      <c r="O25" s="13">
        <v>0.78191999999999995</v>
      </c>
      <c r="P25" s="27">
        <f t="shared" si="0"/>
        <v>16.86543</v>
      </c>
      <c r="Q25" s="13">
        <f t="shared" si="1"/>
        <v>0</v>
      </c>
      <c r="R25" s="23">
        <f t="shared" si="3"/>
        <v>-9.9999999991773336E-6</v>
      </c>
    </row>
    <row r="26" spans="1:18" x14ac:dyDescent="0.25">
      <c r="A26" s="8">
        <v>25</v>
      </c>
      <c r="B26" s="65" t="s">
        <v>40</v>
      </c>
      <c r="C26" s="13">
        <v>380.92376000000002</v>
      </c>
      <c r="D26" s="13">
        <v>308.33837999999997</v>
      </c>
      <c r="E26" s="13">
        <v>235.15871000000001</v>
      </c>
      <c r="F26" s="13">
        <v>57.084679999999999</v>
      </c>
      <c r="G26" s="13">
        <v>378</v>
      </c>
      <c r="H26" s="13">
        <v>-39.748800000000003</v>
      </c>
      <c r="I26" s="13">
        <f t="shared" si="5"/>
        <v>-2.4457400000000007</v>
      </c>
      <c r="J26" s="13">
        <v>53.53875</v>
      </c>
      <c r="K26" s="13">
        <v>18.965170000000001</v>
      </c>
      <c r="L26" s="13">
        <v>3.78335</v>
      </c>
      <c r="M26" s="13">
        <v>40.802669999999999</v>
      </c>
      <c r="N26" s="13">
        <v>37.303060000000002</v>
      </c>
      <c r="O26" s="13">
        <v>0</v>
      </c>
      <c r="P26" s="27">
        <f t="shared" si="0"/>
        <v>-2.4457400000000007</v>
      </c>
      <c r="Q26" s="13">
        <f t="shared" si="1"/>
        <v>0</v>
      </c>
      <c r="R26" s="23">
        <f t="shared" si="3"/>
        <v>0</v>
      </c>
    </row>
    <row r="27" spans="1:18" x14ac:dyDescent="0.25">
      <c r="A27" s="8">
        <v>26</v>
      </c>
      <c r="B27" s="65" t="s">
        <v>34</v>
      </c>
      <c r="C27" s="13">
        <v>298.96154000000001</v>
      </c>
      <c r="D27" s="13">
        <v>158.309</v>
      </c>
      <c r="E27" s="13">
        <v>151.86799999999999</v>
      </c>
      <c r="F27" s="13">
        <v>74.130669999999995</v>
      </c>
      <c r="G27" s="13">
        <v>50</v>
      </c>
      <c r="H27" s="13">
        <v>2.1114299999999999</v>
      </c>
      <c r="I27" s="13">
        <v>5.8047399999999998</v>
      </c>
      <c r="J27" s="13">
        <f>17.48645-1.87785</f>
        <v>15.608600000000001</v>
      </c>
      <c r="K27" s="13">
        <v>5.9981</v>
      </c>
      <c r="L27" s="13">
        <v>6.7036300000000004</v>
      </c>
      <c r="M27" s="13">
        <v>10.50939</v>
      </c>
      <c r="N27" s="13">
        <v>3.1654599999999999</v>
      </c>
      <c r="O27" s="13">
        <v>0.52785000000000004</v>
      </c>
      <c r="P27" s="27">
        <f t="shared" si="0"/>
        <v>5.8047400000000025</v>
      </c>
      <c r="Q27" s="13">
        <f t="shared" si="1"/>
        <v>0</v>
      </c>
      <c r="R27" s="23">
        <f t="shared" si="3"/>
        <v>0</v>
      </c>
    </row>
    <row r="30" spans="1:18" x14ac:dyDescent="0.25">
      <c r="B30" s="60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35"/>
  <sheetViews>
    <sheetView zoomScale="70" zoomScaleNormal="7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 x14ac:dyDescent="0.25"/>
  <cols>
    <col min="1" max="1" width="9.140625" style="60"/>
    <col min="2" max="2" width="42.28515625" style="60" customWidth="1"/>
    <col min="3" max="3" width="12.85546875" style="60" customWidth="1"/>
    <col min="4" max="4" width="13" style="60" customWidth="1"/>
    <col min="5" max="5" width="7" style="60" customWidth="1"/>
    <col min="6" max="6" width="8.140625" style="60" hidden="1" customWidth="1"/>
    <col min="7" max="7" width="10" style="60" hidden="1" customWidth="1"/>
    <col min="8" max="8" width="9.140625" style="60"/>
    <col min="9" max="9" width="15.7109375" style="80" customWidth="1"/>
    <col min="10" max="10" width="9.140625" style="80"/>
    <col min="11" max="12" width="9.140625" style="60"/>
    <col min="13" max="13" width="13.5703125" style="83" bestFit="1" customWidth="1"/>
    <col min="14" max="16384" width="9.140625" style="60"/>
  </cols>
  <sheetData>
    <row r="1" spans="1:13" s="17" customFormat="1" x14ac:dyDescent="0.25">
      <c r="A1" s="42" t="s">
        <v>0</v>
      </c>
      <c r="B1" s="43" t="s">
        <v>23</v>
      </c>
      <c r="C1" s="43" t="s">
        <v>65</v>
      </c>
      <c r="D1" s="44" t="s">
        <v>67</v>
      </c>
      <c r="I1" s="94" t="s">
        <v>47</v>
      </c>
      <c r="J1" s="79"/>
      <c r="M1" s="84"/>
    </row>
    <row r="2" spans="1:13" x14ac:dyDescent="0.25">
      <c r="A2" s="45">
        <v>1</v>
      </c>
      <c r="B2" s="46" t="s">
        <v>22</v>
      </c>
      <c r="C2" s="48">
        <v>8962.7927400000008</v>
      </c>
      <c r="D2" s="95">
        <v>9155.6249499999994</v>
      </c>
      <c r="E2" s="59"/>
      <c r="F2" s="59">
        <f>G2/Table41113141516181928[[#This Row],[IVR/2020]]</f>
        <v>2.1514746083484537E-2</v>
      </c>
      <c r="G2" s="100">
        <f>Table41113141516181928[[#This Row],[IR/2021]]-Table41113141516181928[[#This Row],[IVR/2020]]</f>
        <v>192.83220999999867</v>
      </c>
      <c r="H2" s="59"/>
      <c r="I2" s="78"/>
      <c r="J2" s="77"/>
      <c r="K2" s="59"/>
      <c r="L2" s="59"/>
      <c r="M2" s="85"/>
    </row>
    <row r="3" spans="1:13" x14ac:dyDescent="0.25">
      <c r="A3" s="45">
        <v>2</v>
      </c>
      <c r="B3" s="46" t="s">
        <v>15</v>
      </c>
      <c r="C3" s="48">
        <v>5513.0209999999997</v>
      </c>
      <c r="D3" s="20">
        <v>5669.0829999999996</v>
      </c>
      <c r="E3" s="59"/>
      <c r="F3" s="59">
        <f>G3/Table41113141516181928[[#This Row],[IVR/2020]]</f>
        <v>2.8307891444636236E-2</v>
      </c>
      <c r="G3" s="100">
        <f>Table41113141516181928[[#This Row],[IR/2021]]-Table41113141516181928[[#This Row],[IVR/2020]]</f>
        <v>156.0619999999999</v>
      </c>
      <c r="H3" s="59"/>
      <c r="I3" s="78"/>
      <c r="J3" s="77"/>
      <c r="K3" s="59"/>
      <c r="L3" s="59"/>
    </row>
    <row r="4" spans="1:13" x14ac:dyDescent="0.25">
      <c r="A4" s="45">
        <v>3</v>
      </c>
      <c r="B4" s="46" t="s">
        <v>11</v>
      </c>
      <c r="C4" s="48">
        <v>5227.4719999999998</v>
      </c>
      <c r="D4" s="20">
        <v>5587.991</v>
      </c>
      <c r="E4" s="59"/>
      <c r="F4" s="59">
        <f>G4/Table41113141516181928[[#This Row],[IVR/2020]]</f>
        <v>6.8966223061548731E-2</v>
      </c>
      <c r="G4" s="100">
        <f>Table41113141516181928[[#This Row],[IR/2021]]-Table41113141516181928[[#This Row],[IVR/2020]]</f>
        <v>360.51900000000023</v>
      </c>
      <c r="H4" s="59"/>
      <c r="I4" s="78"/>
      <c r="J4" s="77"/>
      <c r="K4" s="59"/>
      <c r="L4" s="59"/>
    </row>
    <row r="5" spans="1:13" x14ac:dyDescent="0.25">
      <c r="A5" s="45">
        <v>4</v>
      </c>
      <c r="B5" s="46" t="s">
        <v>19</v>
      </c>
      <c r="C5" s="48">
        <v>2353.0906100000002</v>
      </c>
      <c r="D5" s="20">
        <v>2130.424</v>
      </c>
      <c r="E5" s="59"/>
      <c r="F5" s="59">
        <f>G5/Table41113141516181928[[#This Row],[IVR/2020]]</f>
        <v>-9.4627299541176699E-2</v>
      </c>
      <c r="G5" s="100">
        <f>Table41113141516181928[[#This Row],[IR/2021]]-Table41113141516181928[[#This Row],[IVR/2020]]</f>
        <v>-222.66661000000022</v>
      </c>
      <c r="H5" s="59"/>
      <c r="I5" s="78"/>
      <c r="J5" s="77"/>
      <c r="K5" s="59"/>
      <c r="L5" s="59"/>
    </row>
    <row r="6" spans="1:13" x14ac:dyDescent="0.25">
      <c r="A6" s="45">
        <v>5</v>
      </c>
      <c r="B6" s="46" t="s">
        <v>8</v>
      </c>
      <c r="C6" s="48">
        <v>1034.0391400000001</v>
      </c>
      <c r="D6" s="20">
        <v>1111.9255499999999</v>
      </c>
      <c r="E6" s="59"/>
      <c r="F6" s="59">
        <f>G6/Table41113141516181928[[#This Row],[IVR/2020]]</f>
        <v>7.5322496980143164E-2</v>
      </c>
      <c r="G6" s="100">
        <f>Table41113141516181928[[#This Row],[IR/2021]]-Table41113141516181928[[#This Row],[IVR/2020]]</f>
        <v>77.886409999999842</v>
      </c>
      <c r="H6" s="59"/>
      <c r="I6" s="78"/>
      <c r="J6" s="77"/>
      <c r="K6" s="59"/>
      <c r="L6" s="59"/>
    </row>
    <row r="7" spans="1:13" x14ac:dyDescent="0.25">
      <c r="A7" s="45">
        <v>6</v>
      </c>
      <c r="B7" s="46" t="s">
        <v>4</v>
      </c>
      <c r="C7" s="48">
        <v>911.50450000000001</v>
      </c>
      <c r="D7" s="89">
        <v>889.27430000000004</v>
      </c>
      <c r="E7" s="59"/>
      <c r="F7" s="59">
        <f>G7/Table41113141516181928[[#This Row],[IVR/2020]]</f>
        <v>-2.4388469832019446E-2</v>
      </c>
      <c r="G7" s="100">
        <f>Table41113141516181928[[#This Row],[IR/2021]]-Table41113141516181928[[#This Row],[IVR/2020]]</f>
        <v>-22.230199999999968</v>
      </c>
      <c r="H7" s="59"/>
      <c r="I7" s="78"/>
      <c r="J7" s="77"/>
      <c r="K7" s="59"/>
      <c r="L7" s="59"/>
    </row>
    <row r="8" spans="1:13" x14ac:dyDescent="0.25">
      <c r="A8" s="45">
        <v>7</v>
      </c>
      <c r="B8" s="46" t="s">
        <v>1</v>
      </c>
      <c r="C8" s="47">
        <v>855.85400000000004</v>
      </c>
      <c r="D8" s="20">
        <v>847.94399999999996</v>
      </c>
      <c r="E8" s="59"/>
      <c r="F8" s="59">
        <f>G8/Table41113141516181928[[#This Row],[IVR/2020]]</f>
        <v>-9.2422305673632195E-3</v>
      </c>
      <c r="G8" s="100">
        <f>Table41113141516181928[[#This Row],[IR/2021]]-Table41113141516181928[[#This Row],[IVR/2020]]</f>
        <v>-7.9100000000000819</v>
      </c>
      <c r="H8" s="59"/>
      <c r="I8" s="78"/>
      <c r="J8" s="77"/>
      <c r="K8" s="59"/>
      <c r="L8" s="59"/>
    </row>
    <row r="9" spans="1:13" x14ac:dyDescent="0.25">
      <c r="A9" s="45">
        <v>8</v>
      </c>
      <c r="B9" s="46" t="s">
        <v>18</v>
      </c>
      <c r="C9" s="49">
        <v>815.81100000000004</v>
      </c>
      <c r="D9" s="20">
        <v>839.10599999999999</v>
      </c>
      <c r="E9" s="59"/>
      <c r="F9" s="59">
        <f>G9/Table41113141516181928[[#This Row],[IVR/2020]]</f>
        <v>2.8554407822399989E-2</v>
      </c>
      <c r="G9" s="100">
        <f>Table41113141516181928[[#This Row],[IR/2021]]-Table41113141516181928[[#This Row],[IVR/2020]]</f>
        <v>23.294999999999959</v>
      </c>
      <c r="H9" s="59"/>
      <c r="I9" s="78"/>
      <c r="J9" s="77"/>
      <c r="K9" s="59"/>
      <c r="L9" s="59"/>
    </row>
    <row r="10" spans="1:13" x14ac:dyDescent="0.25">
      <c r="A10" s="45">
        <v>9</v>
      </c>
      <c r="B10" s="46" t="s">
        <v>16</v>
      </c>
      <c r="C10" s="48">
        <v>830.91600000000005</v>
      </c>
      <c r="D10" s="20">
        <v>719.91399999999999</v>
      </c>
      <c r="E10" s="59"/>
      <c r="F10" s="59">
        <f>G10/Table41113141516181928[[#This Row],[IVR/2020]]</f>
        <v>-0.13358991763307007</v>
      </c>
      <c r="G10" s="100">
        <f>Table41113141516181928[[#This Row],[IR/2021]]-Table41113141516181928[[#This Row],[IVR/2020]]</f>
        <v>-111.00200000000007</v>
      </c>
      <c r="H10" s="59"/>
      <c r="I10" s="78"/>
      <c r="J10" s="77"/>
      <c r="K10" s="59"/>
      <c r="L10" s="59"/>
    </row>
    <row r="11" spans="1:13" x14ac:dyDescent="0.25">
      <c r="A11" s="45">
        <v>10</v>
      </c>
      <c r="B11" s="46" t="s">
        <v>37</v>
      </c>
      <c r="C11" s="48">
        <v>653.29899999999998</v>
      </c>
      <c r="D11" s="20">
        <v>673.46</v>
      </c>
      <c r="E11" s="59"/>
      <c r="F11" s="59">
        <f>G11/Table41113141516181928[[#This Row],[IVR/2020]]</f>
        <v>3.0860295209391195E-2</v>
      </c>
      <c r="G11" s="100">
        <f>Table41113141516181928[[#This Row],[IR/2021]]-Table41113141516181928[[#This Row],[IVR/2020]]</f>
        <v>20.161000000000058</v>
      </c>
      <c r="H11" s="59"/>
      <c r="I11" s="78"/>
      <c r="J11" s="77"/>
      <c r="K11" s="59"/>
      <c r="L11" s="59"/>
    </row>
    <row r="12" spans="1:13" x14ac:dyDescent="0.25">
      <c r="A12" s="45">
        <v>11</v>
      </c>
      <c r="B12" s="46" t="s">
        <v>12</v>
      </c>
      <c r="C12" s="48">
        <v>590.90621999999996</v>
      </c>
      <c r="D12" s="20">
        <v>599.37359000000004</v>
      </c>
      <c r="E12" s="59"/>
      <c r="F12" s="59">
        <f>G12/Table41113141516181928[[#This Row],[IVR/2020]]</f>
        <v>1.4329465003770098E-2</v>
      </c>
      <c r="G12" s="100">
        <f>Table41113141516181928[[#This Row],[IR/2021]]-Table41113141516181928[[#This Row],[IVR/2020]]</f>
        <v>8.4673700000000736</v>
      </c>
      <c r="H12" s="59"/>
      <c r="I12" s="78"/>
      <c r="J12" s="77"/>
      <c r="K12" s="59"/>
      <c r="L12" s="59"/>
    </row>
    <row r="13" spans="1:13" x14ac:dyDescent="0.25">
      <c r="A13" s="45">
        <v>12</v>
      </c>
      <c r="B13" s="46" t="s">
        <v>17</v>
      </c>
      <c r="C13" s="48">
        <v>551.76</v>
      </c>
      <c r="D13" s="20">
        <v>597.68899999999996</v>
      </c>
      <c r="E13" s="59"/>
      <c r="F13" s="59">
        <f>G13/Table41113141516181928[[#This Row],[IVR/2020]]</f>
        <v>8.3240901841380263E-2</v>
      </c>
      <c r="G13" s="100">
        <f>Table41113141516181928[[#This Row],[IR/2021]]-Table41113141516181928[[#This Row],[IVR/2020]]</f>
        <v>45.928999999999974</v>
      </c>
      <c r="H13" s="59"/>
      <c r="I13" s="78"/>
      <c r="J13" s="77"/>
      <c r="K13" s="59"/>
      <c r="L13" s="59"/>
    </row>
    <row r="14" spans="1:13" x14ac:dyDescent="0.25">
      <c r="A14" s="45">
        <v>13</v>
      </c>
      <c r="B14" s="46" t="s">
        <v>33</v>
      </c>
      <c r="C14" s="47">
        <v>409.56301999999999</v>
      </c>
      <c r="D14" s="20">
        <v>432.23077000000001</v>
      </c>
      <c r="E14" s="59"/>
      <c r="F14" s="59">
        <f>G14/Table41113141516181928[[#This Row],[IVR/2020]]</f>
        <v>5.5346183354151486E-2</v>
      </c>
      <c r="G14" s="100">
        <f>Table41113141516181928[[#This Row],[IR/2021]]-Table41113141516181928[[#This Row],[IVR/2020]]</f>
        <v>22.667750000000012</v>
      </c>
      <c r="H14" s="59"/>
      <c r="I14" s="78"/>
      <c r="J14" s="77"/>
      <c r="K14" s="59"/>
      <c r="L14" s="59"/>
    </row>
    <row r="15" spans="1:13" x14ac:dyDescent="0.25">
      <c r="A15" s="45">
        <v>14</v>
      </c>
      <c r="B15" s="46" t="s">
        <v>40</v>
      </c>
      <c r="C15" s="48">
        <v>380.92376000000002</v>
      </c>
      <c r="D15" s="20">
        <v>401.39456000000001</v>
      </c>
      <c r="E15" s="59"/>
      <c r="F15" s="59">
        <f>G15/Table41113141516181928[[#This Row],[IVR/2020]]</f>
        <v>5.373988747774619E-2</v>
      </c>
      <c r="G15" s="100">
        <f>Table41113141516181928[[#This Row],[IR/2021]]-Table41113141516181928[[#This Row],[IVR/2020]]</f>
        <v>20.470799999999997</v>
      </c>
      <c r="H15" s="59"/>
      <c r="I15" s="78"/>
      <c r="J15" s="77"/>
      <c r="K15" s="59"/>
      <c r="L15" s="59"/>
    </row>
    <row r="16" spans="1:13" x14ac:dyDescent="0.25">
      <c r="A16" s="45">
        <v>15</v>
      </c>
      <c r="B16" s="46" t="s">
        <v>6</v>
      </c>
      <c r="C16" s="47">
        <v>356.137</v>
      </c>
      <c r="D16" s="20">
        <v>336.73500000000001</v>
      </c>
      <c r="E16" s="59"/>
      <c r="F16" s="59">
        <f>G16/Table41113141516181928[[#This Row],[IVR/2020]]</f>
        <v>-5.4479034753479663E-2</v>
      </c>
      <c r="G16" s="100">
        <f>Table41113141516181928[[#This Row],[IR/2021]]-Table41113141516181928[[#This Row],[IVR/2020]]</f>
        <v>-19.401999999999987</v>
      </c>
      <c r="H16" s="59"/>
      <c r="I16" s="78"/>
      <c r="J16" s="77"/>
      <c r="K16" s="59"/>
      <c r="L16" s="59"/>
    </row>
    <row r="17" spans="1:12" x14ac:dyDescent="0.25">
      <c r="A17" s="45">
        <v>16</v>
      </c>
      <c r="B17" s="46" t="s">
        <v>3</v>
      </c>
      <c r="C17" s="48">
        <v>359.20699999999999</v>
      </c>
      <c r="D17" s="20">
        <v>330.57900000000001</v>
      </c>
      <c r="E17" s="59"/>
      <c r="F17" s="59">
        <f>G17/Table41113141516181928[[#This Row],[IVR/2020]]</f>
        <v>-7.9697778718120713E-2</v>
      </c>
      <c r="G17" s="100">
        <f>Table41113141516181928[[#This Row],[IR/2021]]-Table41113141516181928[[#This Row],[IVR/2020]]</f>
        <v>-28.627999999999986</v>
      </c>
      <c r="H17" s="59"/>
      <c r="I17" s="78"/>
      <c r="J17" s="77"/>
      <c r="K17" s="59"/>
      <c r="L17" s="59"/>
    </row>
    <row r="18" spans="1:12" x14ac:dyDescent="0.25">
      <c r="A18" s="45">
        <v>17</v>
      </c>
      <c r="B18" s="46" t="s">
        <v>34</v>
      </c>
      <c r="C18" s="49">
        <v>298.96154000000001</v>
      </c>
      <c r="D18" s="20">
        <v>328.57744000000002</v>
      </c>
      <c r="E18" s="59"/>
      <c r="F18" s="59">
        <f>G18/Table41113141516181928[[#This Row],[IVR/2020]]</f>
        <v>9.906257507236553E-2</v>
      </c>
      <c r="G18" s="100">
        <f>Table41113141516181928[[#This Row],[IR/2021]]-Table41113141516181928[[#This Row],[IVR/2020]]</f>
        <v>29.615900000000011</v>
      </c>
      <c r="H18" s="59"/>
      <c r="I18" s="78"/>
      <c r="J18" s="77"/>
      <c r="K18" s="59"/>
      <c r="L18" s="59"/>
    </row>
    <row r="19" spans="1:12" x14ac:dyDescent="0.25">
      <c r="A19" s="45">
        <v>18</v>
      </c>
      <c r="B19" s="46" t="s">
        <v>20</v>
      </c>
      <c r="C19" s="48">
        <v>348.24871000000002</v>
      </c>
      <c r="D19" s="20">
        <v>323.66606000000002</v>
      </c>
      <c r="E19" s="59"/>
      <c r="F19" s="59">
        <f>G19/Table41113141516181928[[#This Row],[IVR/2020]]</f>
        <v>-7.0589349778208799E-2</v>
      </c>
      <c r="G19" s="100">
        <f>Table41113141516181928[[#This Row],[IR/2021]]-Table41113141516181928[[#This Row],[IVR/2020]]</f>
        <v>-24.582650000000001</v>
      </c>
      <c r="H19" s="59"/>
      <c r="I19" s="78"/>
      <c r="J19" s="77"/>
      <c r="K19" s="59"/>
      <c r="L19" s="59"/>
    </row>
    <row r="20" spans="1:12" x14ac:dyDescent="0.25">
      <c r="A20" s="45">
        <v>19</v>
      </c>
      <c r="B20" s="46" t="s">
        <v>10</v>
      </c>
      <c r="C20" s="48">
        <v>313.44799999999998</v>
      </c>
      <c r="D20" s="20">
        <v>309.096</v>
      </c>
      <c r="E20" s="59"/>
      <c r="F20" s="59">
        <f>G20/Table41113141516181928[[#This Row],[IVR/2020]]</f>
        <v>-1.3884280646231515E-2</v>
      </c>
      <c r="G20" s="100">
        <f>Table41113141516181928[[#This Row],[IR/2021]]-Table41113141516181928[[#This Row],[IVR/2020]]</f>
        <v>-4.3519999999999754</v>
      </c>
      <c r="H20" s="59"/>
      <c r="I20" s="78"/>
      <c r="J20" s="77"/>
      <c r="K20" s="59"/>
      <c r="L20" s="59"/>
    </row>
    <row r="21" spans="1:12" x14ac:dyDescent="0.25">
      <c r="A21" s="45">
        <v>20</v>
      </c>
      <c r="B21" s="46" t="s">
        <v>13</v>
      </c>
      <c r="C21" s="48">
        <v>298.5779</v>
      </c>
      <c r="D21" s="20">
        <v>268.57733000000002</v>
      </c>
      <c r="E21" s="59"/>
      <c r="F21" s="59">
        <f>G21/Table41113141516181928[[#This Row],[IVR/2020]]</f>
        <v>-0.10047820016149883</v>
      </c>
      <c r="G21" s="100">
        <f>Table41113141516181928[[#This Row],[IR/2021]]-Table41113141516181928[[#This Row],[IVR/2020]]</f>
        <v>-30.000569999999982</v>
      </c>
      <c r="H21" s="59"/>
      <c r="I21" s="78"/>
      <c r="J21" s="77"/>
      <c r="K21" s="59"/>
      <c r="L21" s="59"/>
    </row>
    <row r="22" spans="1:12" x14ac:dyDescent="0.25">
      <c r="A22" s="45">
        <v>21</v>
      </c>
      <c r="B22" s="46" t="s">
        <v>2</v>
      </c>
      <c r="C22" s="48">
        <v>281.42658</v>
      </c>
      <c r="D22" s="20">
        <v>263.86385000000001</v>
      </c>
      <c r="E22" s="59"/>
      <c r="F22" s="59">
        <f>G22/Table41113141516181928[[#This Row],[IVR/2020]]</f>
        <v>-6.2406081188208971E-2</v>
      </c>
      <c r="G22" s="100">
        <f>Table41113141516181928[[#This Row],[IR/2021]]-Table41113141516181928[[#This Row],[IVR/2020]]</f>
        <v>-17.562729999999988</v>
      </c>
      <c r="H22" s="59"/>
      <c r="I22" s="78"/>
      <c r="J22" s="77"/>
      <c r="K22" s="59"/>
      <c r="L22" s="59"/>
    </row>
    <row r="23" spans="1:12" x14ac:dyDescent="0.25">
      <c r="A23" s="45">
        <v>22</v>
      </c>
      <c r="B23" s="46" t="s">
        <v>21</v>
      </c>
      <c r="C23" s="48">
        <v>245.04291000000001</v>
      </c>
      <c r="D23" s="20">
        <v>250.67017999999999</v>
      </c>
      <c r="E23" s="59"/>
      <c r="F23" s="59">
        <f>G23/Table41113141516181928[[#This Row],[IVR/2020]]</f>
        <v>2.2964426924247598E-2</v>
      </c>
      <c r="G23" s="100">
        <f>Table41113141516181928[[#This Row],[IR/2021]]-Table41113141516181928[[#This Row],[IVR/2020]]</f>
        <v>5.6272699999999816</v>
      </c>
      <c r="H23" s="59"/>
      <c r="I23" s="78"/>
      <c r="J23" s="77"/>
      <c r="K23" s="59"/>
      <c r="L23" s="59"/>
    </row>
    <row r="24" spans="1:12" x14ac:dyDescent="0.25">
      <c r="A24" s="45">
        <v>23</v>
      </c>
      <c r="B24" s="46" t="s">
        <v>9</v>
      </c>
      <c r="C24" s="47">
        <v>187.34125</v>
      </c>
      <c r="D24" s="89">
        <v>184.38092</v>
      </c>
      <c r="E24" s="59"/>
      <c r="F24" s="59">
        <f>G24/Table41113141516181928[[#This Row],[IVR/2020]]</f>
        <v>-1.5801805528680945E-2</v>
      </c>
      <c r="G24" s="100">
        <f>Table41113141516181928[[#This Row],[IR/2021]]-Table41113141516181928[[#This Row],[IVR/2020]]</f>
        <v>-2.960329999999999</v>
      </c>
      <c r="H24" s="59"/>
      <c r="I24" s="78"/>
      <c r="J24" s="77"/>
      <c r="K24" s="59"/>
      <c r="L24" s="59"/>
    </row>
    <row r="25" spans="1:12" x14ac:dyDescent="0.25">
      <c r="A25" s="45">
        <v>24</v>
      </c>
      <c r="B25" s="46" t="s">
        <v>5</v>
      </c>
      <c r="C25" s="48">
        <v>159.70373000000001</v>
      </c>
      <c r="D25" s="20">
        <v>158.16203999999999</v>
      </c>
      <c r="E25" s="59"/>
      <c r="F25" s="59">
        <f>G25/Table41113141516181928[[#This Row],[IVR/2020]]</f>
        <v>-9.6534376498283222E-3</v>
      </c>
      <c r="G25" s="100">
        <f>Table41113141516181928[[#This Row],[IR/2021]]-Table41113141516181928[[#This Row],[IVR/2020]]</f>
        <v>-1.5416900000000169</v>
      </c>
      <c r="H25" s="59"/>
      <c r="I25" s="78"/>
      <c r="J25" s="77"/>
      <c r="K25" s="59"/>
      <c r="L25" s="59"/>
    </row>
    <row r="26" spans="1:12" x14ac:dyDescent="0.25">
      <c r="A26" s="45">
        <v>25</v>
      </c>
      <c r="B26" s="46" t="s">
        <v>7</v>
      </c>
      <c r="C26" s="48">
        <v>93.699489999999997</v>
      </c>
      <c r="D26" s="20">
        <v>101.16141149000001</v>
      </c>
      <c r="E26" s="59"/>
      <c r="F26" s="59">
        <f>G26/Table41113141516181928[[#This Row],[IVR/2020]]</f>
        <v>7.9636735376041101E-2</v>
      </c>
      <c r="G26" s="100">
        <f>Table41113141516181928[[#This Row],[IR/2021]]-Table41113141516181928[[#This Row],[IVR/2020]]</f>
        <v>7.4619214900000088</v>
      </c>
      <c r="H26" s="59"/>
      <c r="I26" s="78"/>
      <c r="J26" s="77"/>
      <c r="K26" s="59"/>
      <c r="L26" s="59"/>
    </row>
    <row r="27" spans="1:12" x14ac:dyDescent="0.25">
      <c r="A27" s="45">
        <v>26</v>
      </c>
      <c r="B27" s="50" t="s">
        <v>14</v>
      </c>
      <c r="C27" s="103">
        <v>12.45538</v>
      </c>
      <c r="D27" s="20">
        <v>10.102029999999999</v>
      </c>
      <c r="E27" s="59"/>
      <c r="F27" s="59">
        <f>G27/Table41113141516181928[[#This Row],[IVR/2020]]</f>
        <v>-0.18894244896582849</v>
      </c>
      <c r="G27" s="100">
        <f>Table41113141516181928[[#This Row],[IR/2021]]-Table41113141516181928[[#This Row],[IVR/2020]]</f>
        <v>-2.3533500000000007</v>
      </c>
      <c r="H27" s="59"/>
      <c r="I27" s="78"/>
      <c r="J27" s="77"/>
      <c r="K27" s="59"/>
      <c r="L27" s="59"/>
    </row>
    <row r="28" spans="1:12" x14ac:dyDescent="0.25">
      <c r="E28" s="59"/>
      <c r="F28" s="59"/>
      <c r="G28" s="59"/>
      <c r="H28" s="59"/>
      <c r="I28" s="77"/>
      <c r="J28" s="77"/>
      <c r="K28" s="59"/>
      <c r="L28" s="59"/>
    </row>
    <row r="29" spans="1:12" x14ac:dyDescent="0.25">
      <c r="C29" s="61"/>
      <c r="E29" s="59"/>
      <c r="F29" s="59"/>
      <c r="G29" s="59"/>
      <c r="H29" s="59"/>
      <c r="I29" s="77"/>
      <c r="J29" s="77"/>
      <c r="K29" s="59"/>
      <c r="L29" s="59"/>
    </row>
    <row r="30" spans="1:12" x14ac:dyDescent="0.25">
      <c r="H30" s="59"/>
    </row>
    <row r="31" spans="1:12" x14ac:dyDescent="0.25">
      <c r="C31" s="61"/>
    </row>
    <row r="32" spans="1:12" x14ac:dyDescent="0.25">
      <c r="C32" s="61"/>
    </row>
    <row r="34" spans="3:3" x14ac:dyDescent="0.25">
      <c r="C34" s="59"/>
    </row>
    <row r="35" spans="3:3" x14ac:dyDescent="0.25">
      <c r="C35" s="59"/>
    </row>
  </sheetData>
  <phoneticPr fontId="6" type="noConversion"/>
  <hyperlinks>
    <hyperlink ref="I1" location="Mündəricat!A1" display="Mündəricat"/>
  </hyperlink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30"/>
  <sheetViews>
    <sheetView zoomScale="55" zoomScaleNormal="55" workbookViewId="0">
      <selection activeCell="A2" sqref="A2:A27"/>
    </sheetView>
  </sheetViews>
  <sheetFormatPr defaultRowHeight="15" x14ac:dyDescent="0.25"/>
  <cols>
    <col min="2" max="2" width="40.5703125" customWidth="1"/>
    <col min="3" max="3" width="34.28515625" customWidth="1"/>
    <col min="4" max="4" width="32.5703125" customWidth="1"/>
    <col min="5" max="5" width="29.7109375" customWidth="1"/>
    <col min="6" max="6" width="29.5703125" customWidth="1"/>
  </cols>
  <sheetData>
    <row r="1" spans="1:6" s="9" customFormat="1" ht="30" x14ac:dyDescent="0.25">
      <c r="A1" s="38" t="s">
        <v>0</v>
      </c>
      <c r="B1" s="39" t="s">
        <v>23</v>
      </c>
      <c r="C1" s="39" t="s">
        <v>68</v>
      </c>
      <c r="D1" s="40" t="s">
        <v>69</v>
      </c>
      <c r="F1" s="62" t="s">
        <v>47</v>
      </c>
    </row>
    <row r="2" spans="1:6" x14ac:dyDescent="0.25">
      <c r="A2" s="45">
        <v>1</v>
      </c>
      <c r="B2" s="34" t="s">
        <v>11</v>
      </c>
      <c r="C2" s="59">
        <v>6.8966223061548731E-2</v>
      </c>
      <c r="D2" s="100">
        <v>360.51900000000023</v>
      </c>
    </row>
    <row r="3" spans="1:6" x14ac:dyDescent="0.25">
      <c r="A3" s="45">
        <v>2</v>
      </c>
      <c r="B3" s="34" t="s">
        <v>22</v>
      </c>
      <c r="C3" s="59">
        <v>2.1514746083484537E-2</v>
      </c>
      <c r="D3" s="100">
        <v>192.83220999999867</v>
      </c>
    </row>
    <row r="4" spans="1:6" x14ac:dyDescent="0.25">
      <c r="A4" s="45">
        <v>3</v>
      </c>
      <c r="B4" s="34" t="s">
        <v>15</v>
      </c>
      <c r="C4" s="59">
        <v>2.8307891444636236E-2</v>
      </c>
      <c r="D4" s="100">
        <v>156.0619999999999</v>
      </c>
    </row>
    <row r="5" spans="1:6" x14ac:dyDescent="0.25">
      <c r="A5" s="45">
        <v>4</v>
      </c>
      <c r="B5" s="34" t="s">
        <v>8</v>
      </c>
      <c r="C5" s="59">
        <v>7.5322496980143164E-2</v>
      </c>
      <c r="D5" s="100">
        <v>77.886409999999842</v>
      </c>
    </row>
    <row r="6" spans="1:6" x14ac:dyDescent="0.25">
      <c r="A6" s="45">
        <v>5</v>
      </c>
      <c r="B6" s="34" t="s">
        <v>17</v>
      </c>
      <c r="C6" s="59">
        <v>8.3240901841380263E-2</v>
      </c>
      <c r="D6" s="100">
        <v>45.928999999999974</v>
      </c>
    </row>
    <row r="7" spans="1:6" x14ac:dyDescent="0.25">
      <c r="A7" s="45">
        <v>6</v>
      </c>
      <c r="B7" s="34" t="s">
        <v>34</v>
      </c>
      <c r="C7" s="59">
        <v>9.906257507236553E-2</v>
      </c>
      <c r="D7" s="100">
        <v>29.615900000000011</v>
      </c>
    </row>
    <row r="8" spans="1:6" x14ac:dyDescent="0.25">
      <c r="A8" s="45">
        <v>7</v>
      </c>
      <c r="B8" s="34" t="s">
        <v>18</v>
      </c>
      <c r="C8" s="59">
        <v>2.8554407822399989E-2</v>
      </c>
      <c r="D8" s="100">
        <v>23.294999999999959</v>
      </c>
    </row>
    <row r="9" spans="1:6" x14ac:dyDescent="0.25">
      <c r="A9" s="45">
        <v>8</v>
      </c>
      <c r="B9" s="34" t="s">
        <v>33</v>
      </c>
      <c r="C9" s="59">
        <v>5.5346183354151486E-2</v>
      </c>
      <c r="D9" s="100">
        <v>22.667750000000012</v>
      </c>
    </row>
    <row r="10" spans="1:6" x14ac:dyDescent="0.25">
      <c r="A10" s="45">
        <v>9</v>
      </c>
      <c r="B10" s="34" t="s">
        <v>40</v>
      </c>
      <c r="C10" s="59">
        <v>5.373988747774619E-2</v>
      </c>
      <c r="D10" s="100">
        <v>20.470799999999997</v>
      </c>
    </row>
    <row r="11" spans="1:6" x14ac:dyDescent="0.25">
      <c r="A11" s="45">
        <v>10</v>
      </c>
      <c r="B11" s="34" t="s">
        <v>37</v>
      </c>
      <c r="C11" s="59">
        <v>3.0860295209391195E-2</v>
      </c>
      <c r="D11" s="100">
        <v>20.161000000000058</v>
      </c>
    </row>
    <row r="12" spans="1:6" x14ac:dyDescent="0.25">
      <c r="A12" s="45">
        <v>11</v>
      </c>
      <c r="B12" s="34" t="s">
        <v>12</v>
      </c>
      <c r="C12" s="59">
        <v>1.4329465003770098E-2</v>
      </c>
      <c r="D12" s="100">
        <v>8.4673700000000736</v>
      </c>
    </row>
    <row r="13" spans="1:6" x14ac:dyDescent="0.25">
      <c r="A13" s="45">
        <v>12</v>
      </c>
      <c r="B13" s="34" t="s">
        <v>7</v>
      </c>
      <c r="C13" s="59">
        <v>7.9636735376041101E-2</v>
      </c>
      <c r="D13" s="100">
        <v>7.4619214900000088</v>
      </c>
    </row>
    <row r="14" spans="1:6" x14ac:dyDescent="0.25">
      <c r="A14" s="45">
        <v>13</v>
      </c>
      <c r="B14" s="34" t="s">
        <v>21</v>
      </c>
      <c r="C14" s="59">
        <v>2.2964426924247598E-2</v>
      </c>
      <c r="D14" s="100">
        <v>5.6272699999999816</v>
      </c>
    </row>
    <row r="15" spans="1:6" x14ac:dyDescent="0.25">
      <c r="A15" s="45">
        <v>14</v>
      </c>
      <c r="B15" s="34" t="s">
        <v>5</v>
      </c>
      <c r="C15" s="59">
        <v>-9.6534376498283222E-3</v>
      </c>
      <c r="D15" s="100">
        <v>-1.5416900000000169</v>
      </c>
    </row>
    <row r="16" spans="1:6" x14ac:dyDescent="0.25">
      <c r="A16" s="45">
        <v>15</v>
      </c>
      <c r="B16" s="34" t="s">
        <v>14</v>
      </c>
      <c r="C16" s="59">
        <v>-0.18894244896582849</v>
      </c>
      <c r="D16" s="100">
        <v>-2.3533500000000007</v>
      </c>
    </row>
    <row r="17" spans="1:4" x14ac:dyDescent="0.25">
      <c r="A17" s="45">
        <v>16</v>
      </c>
      <c r="B17" s="34" t="s">
        <v>9</v>
      </c>
      <c r="C17" s="59">
        <v>-1.5801805528680945E-2</v>
      </c>
      <c r="D17" s="100">
        <v>-2.960329999999999</v>
      </c>
    </row>
    <row r="18" spans="1:4" x14ac:dyDescent="0.25">
      <c r="A18" s="45">
        <v>17</v>
      </c>
      <c r="B18" s="34" t="s">
        <v>10</v>
      </c>
      <c r="C18" s="59">
        <v>-1.3884280646231515E-2</v>
      </c>
      <c r="D18" s="100">
        <v>-4.3519999999999754</v>
      </c>
    </row>
    <row r="19" spans="1:4" x14ac:dyDescent="0.25">
      <c r="A19" s="45">
        <v>18</v>
      </c>
      <c r="B19" s="34" t="s">
        <v>1</v>
      </c>
      <c r="C19" s="59">
        <v>-9.2422305673632195E-3</v>
      </c>
      <c r="D19" s="100">
        <v>-7.9100000000000819</v>
      </c>
    </row>
    <row r="20" spans="1:4" x14ac:dyDescent="0.25">
      <c r="A20" s="45">
        <v>19</v>
      </c>
      <c r="B20" s="34" t="s">
        <v>2</v>
      </c>
      <c r="C20" s="59">
        <v>-6.2406081188208971E-2</v>
      </c>
      <c r="D20" s="100">
        <v>-17.562729999999988</v>
      </c>
    </row>
    <row r="21" spans="1:4" x14ac:dyDescent="0.25">
      <c r="A21" s="45">
        <v>20</v>
      </c>
      <c r="B21" s="34" t="s">
        <v>6</v>
      </c>
      <c r="C21" s="59">
        <v>-5.4479034753479663E-2</v>
      </c>
      <c r="D21" s="100">
        <v>-19.401999999999987</v>
      </c>
    </row>
    <row r="22" spans="1:4" x14ac:dyDescent="0.25">
      <c r="A22" s="45">
        <v>21</v>
      </c>
      <c r="B22" s="34" t="s">
        <v>4</v>
      </c>
      <c r="C22" s="59">
        <v>-2.4388469832019446E-2</v>
      </c>
      <c r="D22" s="100">
        <v>-22.230199999999968</v>
      </c>
    </row>
    <row r="23" spans="1:4" x14ac:dyDescent="0.25">
      <c r="A23" s="45">
        <v>22</v>
      </c>
      <c r="B23" s="34" t="s">
        <v>20</v>
      </c>
      <c r="C23" s="59">
        <v>-7.0589349778208799E-2</v>
      </c>
      <c r="D23" s="100">
        <v>-24.582650000000001</v>
      </c>
    </row>
    <row r="24" spans="1:4" x14ac:dyDescent="0.25">
      <c r="A24" s="45">
        <v>23</v>
      </c>
      <c r="B24" s="34" t="s">
        <v>3</v>
      </c>
      <c r="C24" s="59">
        <v>-7.9697778718120713E-2</v>
      </c>
      <c r="D24" s="100">
        <v>-28.627999999999986</v>
      </c>
    </row>
    <row r="25" spans="1:4" x14ac:dyDescent="0.25">
      <c r="A25" s="45">
        <v>24</v>
      </c>
      <c r="B25" s="34" t="s">
        <v>13</v>
      </c>
      <c r="C25" s="59">
        <v>-0.10047820016149883</v>
      </c>
      <c r="D25" s="100">
        <v>-30.000569999999982</v>
      </c>
    </row>
    <row r="26" spans="1:4" x14ac:dyDescent="0.25">
      <c r="A26" s="45">
        <v>25</v>
      </c>
      <c r="B26" s="34" t="s">
        <v>16</v>
      </c>
      <c r="C26" s="59">
        <v>-0.13358991763307007</v>
      </c>
      <c r="D26" s="100">
        <v>-111.00200000000007</v>
      </c>
    </row>
    <row r="27" spans="1:4" x14ac:dyDescent="0.25">
      <c r="A27" s="45">
        <v>26</v>
      </c>
      <c r="B27" s="35" t="s">
        <v>19</v>
      </c>
      <c r="C27" s="59">
        <v>-9.4627299541176699E-2</v>
      </c>
      <c r="D27" s="100">
        <v>-222.66661000000022</v>
      </c>
    </row>
    <row r="30" spans="1:4" x14ac:dyDescent="0.25">
      <c r="B30" s="4"/>
    </row>
  </sheetData>
  <conditionalFormatting sqref="E16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{3627768F-0BD0-4651-B5AC-760A2C9F0B26}</x14:id>
        </ext>
      </extLst>
    </cfRule>
  </conditionalFormatting>
  <conditionalFormatting sqref="C2:C15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{845F8568-5FED-407E-9076-2A121B2041D9}</x14:id>
        </ext>
      </extLst>
    </cfRule>
  </conditionalFormatting>
  <conditionalFormatting sqref="C2:C1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{431D794D-15C0-408C-9139-56B356A5383B}</x14:id>
        </ext>
      </extLst>
    </cfRule>
  </conditionalFormatting>
  <conditionalFormatting sqref="D2:D1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{BBBC22F6-7080-4D66-B0D3-210D82481A38}</x14:id>
        </ext>
      </extLst>
    </cfRule>
  </conditionalFormatting>
  <conditionalFormatting sqref="C2:D15">
    <cfRule type="dataBar" priority="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{A664CC5A-3BFD-4F81-857B-FA8DAE79B8BD}</x14:id>
        </ext>
      </extLst>
    </cfRule>
  </conditionalFormatting>
  <conditionalFormatting sqref="C2:C15">
    <cfRule type="dataBar" priority="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{32887B2B-94F3-407F-908E-607FCC34458D}</x14:id>
        </ext>
      </extLst>
    </cfRule>
  </conditionalFormatting>
  <conditionalFormatting sqref="C2:C15">
    <cfRule type="dataBar" priority="1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{40E62FEC-815A-4DEA-9095-5A2CC0B68AA2}</x14:id>
        </ext>
      </extLst>
    </cfRule>
  </conditionalFormatting>
  <conditionalFormatting sqref="D2:D15">
    <cfRule type="dataBar" priority="1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{7C8432DC-6BE7-4E0F-A268-B18F2AB0CFE4}</x14:id>
        </ext>
      </extLst>
    </cfRule>
  </conditionalFormatting>
  <conditionalFormatting sqref="C2:D2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{5A1EE3AB-3E76-4B12-8F00-D7931A0CA72D}</x14:id>
        </ext>
      </extLst>
    </cfRule>
  </conditionalFormatting>
  <conditionalFormatting sqref="C2:C2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{888F01DC-D263-490E-9453-5798D5437AD4}</x14:id>
        </ext>
      </extLst>
    </cfRule>
  </conditionalFormatting>
  <conditionalFormatting sqref="D2:D2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{61F707A8-CCC0-422B-A830-8C1B75774EDE}</x14:id>
        </ext>
      </extLst>
    </cfRule>
  </conditionalFormatting>
  <hyperlinks>
    <hyperlink ref="F1" location="Mündəricat!A1" display="Mündəricat"/>
  </hyperlinks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27768F-0BD0-4651-B5AC-760A2C9F0B2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E16</xm:sqref>
        </x14:conditionalFormatting>
        <x14:conditionalFormatting xmlns:xm="http://schemas.microsoft.com/office/excel/2006/main">
          <x14:cfRule type="dataBar" id="{845F8568-5FED-407E-9076-2A121B2041D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C2:C15</xm:sqref>
        </x14:conditionalFormatting>
        <x14:conditionalFormatting xmlns:xm="http://schemas.microsoft.com/office/excel/2006/main">
          <x14:cfRule type="dataBar" id="{431D794D-15C0-408C-9139-56B356A5383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C2:C15</xm:sqref>
        </x14:conditionalFormatting>
        <x14:conditionalFormatting xmlns:xm="http://schemas.microsoft.com/office/excel/2006/main">
          <x14:cfRule type="dataBar" id="{BBBC22F6-7080-4D66-B0D3-210D82481A3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D2:D15</xm:sqref>
        </x14:conditionalFormatting>
        <x14:conditionalFormatting xmlns:xm="http://schemas.microsoft.com/office/excel/2006/main">
          <x14:cfRule type="dataBar" id="{A664CC5A-3BFD-4F81-857B-FA8DAE79B8B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C2:D15</xm:sqref>
        </x14:conditionalFormatting>
        <x14:conditionalFormatting xmlns:xm="http://schemas.microsoft.com/office/excel/2006/main">
          <x14:cfRule type="dataBar" id="{32887B2B-94F3-407F-908E-607FCC34458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C2:C15</xm:sqref>
        </x14:conditionalFormatting>
        <x14:conditionalFormatting xmlns:xm="http://schemas.microsoft.com/office/excel/2006/main">
          <x14:cfRule type="dataBar" id="{40E62FEC-815A-4DEA-9095-5A2CC0B68A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C2:C15</xm:sqref>
        </x14:conditionalFormatting>
        <x14:conditionalFormatting xmlns:xm="http://schemas.microsoft.com/office/excel/2006/main">
          <x14:cfRule type="dataBar" id="{7C8432DC-6BE7-4E0F-A268-B18F2AB0CFE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D2:D15</xm:sqref>
        </x14:conditionalFormatting>
        <x14:conditionalFormatting xmlns:xm="http://schemas.microsoft.com/office/excel/2006/main">
          <x14:cfRule type="dataBar" id="{5A1EE3AB-3E76-4B12-8F00-D7931A0CA7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C2:D27</xm:sqref>
        </x14:conditionalFormatting>
        <x14:conditionalFormatting xmlns:xm="http://schemas.microsoft.com/office/excel/2006/main">
          <x14:cfRule type="dataBar" id="{888F01DC-D263-490E-9453-5798D5437AD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C2:C27</xm:sqref>
        </x14:conditionalFormatting>
        <x14:conditionalFormatting xmlns:xm="http://schemas.microsoft.com/office/excel/2006/main">
          <x14:cfRule type="dataBar" id="{61F707A8-CCC0-422B-A830-8C1B75774ED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D2:D27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32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A2" sqref="A2:A27"/>
    </sheetView>
  </sheetViews>
  <sheetFormatPr defaultRowHeight="15" x14ac:dyDescent="0.25"/>
  <cols>
    <col min="1" max="1" width="9.140625" style="1"/>
    <col min="2" max="2" width="41.7109375" style="1" customWidth="1"/>
    <col min="3" max="4" width="15.85546875" style="1" customWidth="1"/>
    <col min="5" max="5" width="23.28515625" style="1" customWidth="1"/>
    <col min="6" max="6" width="19" style="1" customWidth="1"/>
    <col min="7" max="7" width="2.42578125" style="1" customWidth="1"/>
    <col min="8" max="8" width="6.7109375" style="1" customWidth="1"/>
    <col min="9" max="9" width="9.140625" customWidth="1"/>
    <col min="10" max="10" width="6.7109375" style="1" hidden="1" customWidth="1"/>
    <col min="11" max="11" width="7.85546875" style="81" hidden="1" customWidth="1"/>
    <col min="12" max="12" width="9.140625" style="1" customWidth="1"/>
    <col min="13" max="16384" width="9.140625" style="1"/>
  </cols>
  <sheetData>
    <row r="1" spans="1:11" s="9" customFormat="1" x14ac:dyDescent="0.25">
      <c r="A1" s="36" t="s">
        <v>0</v>
      </c>
      <c r="B1" s="37" t="s">
        <v>23</v>
      </c>
      <c r="C1" s="43" t="s">
        <v>65</v>
      </c>
      <c r="D1" s="44" t="s">
        <v>67</v>
      </c>
      <c r="F1" s="62" t="s">
        <v>47</v>
      </c>
      <c r="K1" s="82"/>
    </row>
    <row r="2" spans="1:11" x14ac:dyDescent="0.25">
      <c r="A2" s="45">
        <v>1</v>
      </c>
      <c r="B2" s="8" t="s">
        <v>22</v>
      </c>
      <c r="C2" s="13">
        <v>2609.0995499999999</v>
      </c>
      <c r="D2" s="96">
        <v>2663.3150900000001</v>
      </c>
      <c r="H2" s="5"/>
      <c r="J2" s="3">
        <f>K2/Table41113141516181927[[#This Row],[IVR/2020]]</f>
        <v>2.0779406443115652E-2</v>
      </c>
      <c r="K2" s="101">
        <f>Table41113141516181927[[#This Row],[IR/2021]]-Table41113141516181927[[#This Row],[IVR/2020]]</f>
        <v>54.215540000000146</v>
      </c>
    </row>
    <row r="3" spans="1:11" x14ac:dyDescent="0.25">
      <c r="A3" s="45">
        <v>2</v>
      </c>
      <c r="B3" s="8" t="s">
        <v>11</v>
      </c>
      <c r="C3" s="13">
        <v>2175.951</v>
      </c>
      <c r="D3" s="20">
        <v>2213.1709999999998</v>
      </c>
      <c r="E3" s="3"/>
      <c r="H3" s="5"/>
      <c r="J3" s="3">
        <f>K3/Table41113141516181927[[#This Row],[IVR/2020]]</f>
        <v>1.7105164592401117E-2</v>
      </c>
      <c r="K3" s="101">
        <f>Table41113141516181927[[#This Row],[IR/2021]]-Table41113141516181927[[#This Row],[IVR/2020]]</f>
        <v>37.2199999999998</v>
      </c>
    </row>
    <row r="4" spans="1:11" x14ac:dyDescent="0.25">
      <c r="A4" s="45">
        <v>3</v>
      </c>
      <c r="B4" s="8" t="s">
        <v>15</v>
      </c>
      <c r="C4" s="13">
        <v>2095.0340000000001</v>
      </c>
      <c r="D4" s="20">
        <v>2196.616</v>
      </c>
      <c r="H4" s="5"/>
      <c r="J4" s="3">
        <f>K4/Table41113141516181927[[#This Row],[IVR/2020]]</f>
        <v>4.8487041260428174E-2</v>
      </c>
      <c r="K4" s="101">
        <f>Table41113141516181927[[#This Row],[IR/2021]]-Table41113141516181927[[#This Row],[IVR/2020]]</f>
        <v>101.58199999999988</v>
      </c>
    </row>
    <row r="5" spans="1:11" x14ac:dyDescent="0.25">
      <c r="A5" s="45">
        <v>4</v>
      </c>
      <c r="B5" s="8" t="s">
        <v>19</v>
      </c>
      <c r="C5" s="13">
        <v>1475.1227200000001</v>
      </c>
      <c r="D5" s="20">
        <v>1411.5783300000001</v>
      </c>
      <c r="H5" s="5"/>
      <c r="J5" s="3">
        <f>K5/Table41113141516181927[[#This Row],[IVR/2020]]</f>
        <v>-4.3077358336667759E-2</v>
      </c>
      <c r="K5" s="101">
        <f>Table41113141516181927[[#This Row],[IR/2021]]-Table41113141516181927[[#This Row],[IVR/2020]]</f>
        <v>-63.544390000000021</v>
      </c>
    </row>
    <row r="6" spans="1:11" x14ac:dyDescent="0.25">
      <c r="A6" s="45">
        <v>5</v>
      </c>
      <c r="B6" s="8" t="s">
        <v>18</v>
      </c>
      <c r="C6" s="110">
        <v>567.31299999999999</v>
      </c>
      <c r="D6" s="20">
        <v>612.82600000000002</v>
      </c>
      <c r="H6" s="5"/>
      <c r="J6" s="3">
        <f>K6/Table41113141516181927[[#This Row],[IVR/2020]]</f>
        <v>8.0225554499896948E-2</v>
      </c>
      <c r="K6" s="101">
        <f>Table41113141516181927[[#This Row],[IR/2021]]-Table41113141516181927[[#This Row],[IVR/2020]]</f>
        <v>45.513000000000034</v>
      </c>
    </row>
    <row r="7" spans="1:11" x14ac:dyDescent="0.25">
      <c r="A7" s="45">
        <v>6</v>
      </c>
      <c r="B7" s="8" t="s">
        <v>1</v>
      </c>
      <c r="C7" s="13">
        <v>502.58199999999999</v>
      </c>
      <c r="D7" s="20">
        <v>519.88800000000003</v>
      </c>
      <c r="H7" s="5"/>
      <c r="J7" s="3">
        <f>K7/Table41113141516181927[[#This Row],[IVR/2020]]</f>
        <v>3.4434181884747249E-2</v>
      </c>
      <c r="K7" s="101">
        <f>Table41113141516181927[[#This Row],[IR/2021]]-Table41113141516181927[[#This Row],[IVR/2020]]</f>
        <v>17.30600000000004</v>
      </c>
    </row>
    <row r="8" spans="1:11" x14ac:dyDescent="0.25">
      <c r="A8" s="45">
        <v>7</v>
      </c>
      <c r="B8" s="8" t="s">
        <v>37</v>
      </c>
      <c r="C8" s="66">
        <v>570.10299999999995</v>
      </c>
      <c r="D8" s="20">
        <v>518.923</v>
      </c>
      <c r="H8" s="5"/>
      <c r="J8" s="3">
        <f>K8/Table41113141516181927[[#This Row],[IVR/2020]]</f>
        <v>-8.9773251500167434E-2</v>
      </c>
      <c r="K8" s="101">
        <f>Table41113141516181927[[#This Row],[IR/2021]]-Table41113141516181927[[#This Row],[IVR/2020]]</f>
        <v>-51.17999999999995</v>
      </c>
    </row>
    <row r="9" spans="1:11" x14ac:dyDescent="0.25">
      <c r="A9" s="45">
        <v>8</v>
      </c>
      <c r="B9" s="8" t="s">
        <v>8</v>
      </c>
      <c r="C9" s="13">
        <v>446.86752000000001</v>
      </c>
      <c r="D9" s="20">
        <v>484.39875999999998</v>
      </c>
      <c r="H9" s="5"/>
      <c r="J9" s="3">
        <f>K9/Table41113141516181927[[#This Row],[IVR/2020]]</f>
        <v>8.3987397428213109E-2</v>
      </c>
      <c r="K9" s="101">
        <f>Table41113141516181927[[#This Row],[IR/2021]]-Table41113141516181927[[#This Row],[IVR/2020]]</f>
        <v>37.531239999999968</v>
      </c>
    </row>
    <row r="10" spans="1:11" x14ac:dyDescent="0.25">
      <c r="A10" s="45">
        <v>9</v>
      </c>
      <c r="B10" s="8" t="s">
        <v>16</v>
      </c>
      <c r="C10" s="13">
        <v>423.33199999999999</v>
      </c>
      <c r="D10" s="20">
        <v>441.34399999999999</v>
      </c>
      <c r="H10" s="5"/>
      <c r="J10" s="3">
        <f>K10/Table41113141516181927[[#This Row],[IVR/2020]]</f>
        <v>4.2548165506033089E-2</v>
      </c>
      <c r="K10" s="101">
        <f>Table41113141516181927[[#This Row],[IR/2021]]-Table41113141516181927[[#This Row],[IVR/2020]]</f>
        <v>18.012</v>
      </c>
    </row>
    <row r="11" spans="1:11" x14ac:dyDescent="0.25">
      <c r="A11" s="45">
        <v>10</v>
      </c>
      <c r="B11" s="8" t="s">
        <v>17</v>
      </c>
      <c r="C11" s="13">
        <v>351.23899999999998</v>
      </c>
      <c r="D11" s="20">
        <v>356.09300000000002</v>
      </c>
      <c r="H11" s="5"/>
      <c r="J11" s="3">
        <f>K11/Table41113141516181927[[#This Row],[IVR/2020]]</f>
        <v>1.3819649868038693E-2</v>
      </c>
      <c r="K11" s="101">
        <f>Table41113141516181927[[#This Row],[IR/2021]]-Table41113141516181927[[#This Row],[IVR/2020]]</f>
        <v>4.8540000000000418</v>
      </c>
    </row>
    <row r="12" spans="1:11" x14ac:dyDescent="0.25">
      <c r="A12" s="45">
        <v>11</v>
      </c>
      <c r="B12" s="8" t="s">
        <v>33</v>
      </c>
      <c r="C12" s="13">
        <v>337.94634000000002</v>
      </c>
      <c r="D12" s="20">
        <v>355.39314000000002</v>
      </c>
      <c r="H12" s="5"/>
      <c r="J12" s="3">
        <f>K12/Table41113141516181927[[#This Row],[IVR/2020]]</f>
        <v>5.1625947480301144E-2</v>
      </c>
      <c r="K12" s="101">
        <f>Table41113141516181927[[#This Row],[IR/2021]]-Table41113141516181927[[#This Row],[IVR/2020]]</f>
        <v>17.446799999999996</v>
      </c>
    </row>
    <row r="13" spans="1:11" x14ac:dyDescent="0.25">
      <c r="A13" s="45">
        <v>12</v>
      </c>
      <c r="B13" s="8" t="s">
        <v>12</v>
      </c>
      <c r="C13" s="13">
        <v>335.94605000000001</v>
      </c>
      <c r="D13" s="20">
        <v>345.47879</v>
      </c>
      <c r="H13" s="5"/>
      <c r="J13" s="3">
        <f>K13/Table41113141516181927[[#This Row],[IVR/2020]]</f>
        <v>2.8375806174830719E-2</v>
      </c>
      <c r="K13" s="101">
        <f>Table41113141516181927[[#This Row],[IR/2021]]-Table41113141516181927[[#This Row],[IVR/2020]]</f>
        <v>9.5327399999999898</v>
      </c>
    </row>
    <row r="14" spans="1:11" x14ac:dyDescent="0.25">
      <c r="A14" s="45">
        <v>13</v>
      </c>
      <c r="B14" s="8" t="s">
        <v>40</v>
      </c>
      <c r="C14" s="13">
        <v>308.33837999999997</v>
      </c>
      <c r="D14" s="20">
        <v>328.38227000000001</v>
      </c>
      <c r="H14" s="5"/>
      <c r="J14" s="3">
        <f>K14/Table41113141516181927[[#This Row],[IVR/2020]]</f>
        <v>6.5006146818310573E-2</v>
      </c>
      <c r="K14" s="101">
        <f>Table41113141516181927[[#This Row],[IR/2021]]-Table41113141516181927[[#This Row],[IVR/2020]]</f>
        <v>20.043890000000033</v>
      </c>
    </row>
    <row r="15" spans="1:11" x14ac:dyDescent="0.25">
      <c r="A15" s="45">
        <v>14</v>
      </c>
      <c r="B15" s="8" t="s">
        <v>4</v>
      </c>
      <c r="C15" s="13">
        <v>316.99126999999999</v>
      </c>
      <c r="D15" s="89">
        <v>249.12522999999999</v>
      </c>
      <c r="H15" s="5"/>
      <c r="J15" s="3">
        <f>K15/Table41113141516181927[[#This Row],[IVR/2020]]</f>
        <v>-0.21409435029551446</v>
      </c>
      <c r="K15" s="101">
        <f>Table41113141516181927[[#This Row],[IR/2021]]-Table41113141516181927[[#This Row],[IVR/2020]]</f>
        <v>-67.866039999999998</v>
      </c>
    </row>
    <row r="16" spans="1:11" x14ac:dyDescent="0.25">
      <c r="A16" s="45">
        <v>15</v>
      </c>
      <c r="B16" s="8" t="s">
        <v>6</v>
      </c>
      <c r="C16" s="110">
        <v>222.78175999999999</v>
      </c>
      <c r="D16" s="95">
        <v>226.02206000000001</v>
      </c>
      <c r="H16" s="5"/>
      <c r="J16" s="3">
        <f>K16/Table41113141516181927[[#This Row],[IVR/2020]]</f>
        <v>1.4544727539633493E-2</v>
      </c>
      <c r="K16" s="101">
        <f>Table41113141516181927[[#This Row],[IR/2021]]-Table41113141516181927[[#This Row],[IVR/2020]]</f>
        <v>3.2403000000000191</v>
      </c>
    </row>
    <row r="17" spans="1:11" x14ac:dyDescent="0.25">
      <c r="A17" s="45">
        <v>16</v>
      </c>
      <c r="B17" s="8" t="s">
        <v>10</v>
      </c>
      <c r="C17" s="66">
        <v>209.74299999999999</v>
      </c>
      <c r="D17" s="20">
        <v>208.22800000000001</v>
      </c>
      <c r="H17" s="5"/>
      <c r="J17" s="3">
        <f>K17/Table41113141516181927[[#This Row],[IVR/2020]]</f>
        <v>-7.2231254439956826E-3</v>
      </c>
      <c r="K17" s="101">
        <f>Table41113141516181927[[#This Row],[IR/2021]]-Table41113141516181927[[#This Row],[IVR/2020]]</f>
        <v>-1.5149999999999864</v>
      </c>
    </row>
    <row r="18" spans="1:11" x14ac:dyDescent="0.25">
      <c r="A18" s="45">
        <v>17</v>
      </c>
      <c r="B18" s="8" t="s">
        <v>21</v>
      </c>
      <c r="C18" s="13">
        <v>190.86519999999999</v>
      </c>
      <c r="D18" s="20">
        <v>191.30365</v>
      </c>
      <c r="H18" s="5"/>
      <c r="J18" s="3">
        <f>K18/Table41113141516181927[[#This Row],[IVR/2020]]</f>
        <v>2.2971709876919281E-3</v>
      </c>
      <c r="K18" s="101">
        <f>Table41113141516181927[[#This Row],[IR/2021]]-Table41113141516181927[[#This Row],[IVR/2020]]</f>
        <v>0.43845000000001733</v>
      </c>
    </row>
    <row r="19" spans="1:11" x14ac:dyDescent="0.25">
      <c r="A19" s="45">
        <v>18</v>
      </c>
      <c r="B19" s="8" t="s">
        <v>34</v>
      </c>
      <c r="C19" s="13">
        <v>158.309</v>
      </c>
      <c r="D19" s="20">
        <v>167.85371000000001</v>
      </c>
      <c r="H19" s="5"/>
      <c r="J19" s="3">
        <f>K19/Table41113141516181927[[#This Row],[IVR/2020]]</f>
        <v>6.0291644821204159E-2</v>
      </c>
      <c r="K19" s="101">
        <f>Table41113141516181927[[#This Row],[IR/2021]]-Table41113141516181927[[#This Row],[IVR/2020]]</f>
        <v>9.5447100000000091</v>
      </c>
    </row>
    <row r="20" spans="1:11" x14ac:dyDescent="0.25">
      <c r="A20" s="45">
        <v>19</v>
      </c>
      <c r="B20" s="8" t="s">
        <v>2</v>
      </c>
      <c r="C20" s="13">
        <v>137.99614</v>
      </c>
      <c r="D20" s="20">
        <v>167.54043999999999</v>
      </c>
      <c r="H20" s="5"/>
      <c r="J20" s="3">
        <f>K20/Table41113141516181927[[#This Row],[IVR/2020]]</f>
        <v>0.21409511889245592</v>
      </c>
      <c r="K20" s="101">
        <f>Table41113141516181927[[#This Row],[IR/2021]]-Table41113141516181927[[#This Row],[IVR/2020]]</f>
        <v>29.544299999999993</v>
      </c>
    </row>
    <row r="21" spans="1:11" x14ac:dyDescent="0.25">
      <c r="A21" s="45">
        <v>20</v>
      </c>
      <c r="B21" s="8" t="s">
        <v>3</v>
      </c>
      <c r="C21" s="13">
        <v>167.35900000000001</v>
      </c>
      <c r="D21" s="20">
        <v>162.46299999999999</v>
      </c>
      <c r="H21" s="5"/>
      <c r="J21" s="3">
        <f>K21/Table41113141516181927[[#This Row],[IVR/2020]]</f>
        <v>-2.9254476902945255E-2</v>
      </c>
      <c r="K21" s="101">
        <f>Table41113141516181927[[#This Row],[IR/2021]]-Table41113141516181927[[#This Row],[IVR/2020]]</f>
        <v>-4.896000000000015</v>
      </c>
    </row>
    <row r="22" spans="1:11" x14ac:dyDescent="0.25">
      <c r="A22" s="45">
        <v>21</v>
      </c>
      <c r="B22" s="8" t="s">
        <v>20</v>
      </c>
      <c r="C22" s="13">
        <v>149.35223999999999</v>
      </c>
      <c r="D22" s="20">
        <v>149.98397</v>
      </c>
      <c r="H22" s="5"/>
      <c r="J22" s="3">
        <f>K22/Table41113141516181927[[#This Row],[IVR/2020]]</f>
        <v>4.2297992986245437E-3</v>
      </c>
      <c r="K22" s="101">
        <f>Table41113141516181927[[#This Row],[IR/2021]]-Table41113141516181927[[#This Row],[IVR/2020]]</f>
        <v>0.63173000000000457</v>
      </c>
    </row>
    <row r="23" spans="1:11" x14ac:dyDescent="0.25">
      <c r="A23" s="45">
        <v>22</v>
      </c>
      <c r="B23" s="8" t="s">
        <v>9</v>
      </c>
      <c r="C23" s="66">
        <v>125.86984</v>
      </c>
      <c r="D23" s="89">
        <v>141.58744999999999</v>
      </c>
      <c r="H23" s="5"/>
      <c r="J23" s="3">
        <f>K23/Table41113141516181927[[#This Row],[IVR/2020]]</f>
        <v>0.12487193119495499</v>
      </c>
      <c r="K23" s="101">
        <f>Table41113141516181927[[#This Row],[IR/2021]]-Table41113141516181927[[#This Row],[IVR/2020]]</f>
        <v>15.717609999999993</v>
      </c>
    </row>
    <row r="24" spans="1:11" x14ac:dyDescent="0.25">
      <c r="A24" s="45">
        <v>23</v>
      </c>
      <c r="B24" s="8" t="s">
        <v>13</v>
      </c>
      <c r="C24" s="13">
        <v>117.08839999999999</v>
      </c>
      <c r="D24" s="20">
        <v>122.47808000000001</v>
      </c>
      <c r="H24" s="5"/>
      <c r="J24" s="3">
        <f>K24/Table41113141516181927[[#This Row],[IVR/2020]]</f>
        <v>4.603086215201517E-2</v>
      </c>
      <c r="K24" s="101">
        <f>Table41113141516181927[[#This Row],[IR/2021]]-Table41113141516181927[[#This Row],[IVR/2020]]</f>
        <v>5.3896800000000127</v>
      </c>
    </row>
    <row r="25" spans="1:11" x14ac:dyDescent="0.25">
      <c r="A25" s="45">
        <v>24</v>
      </c>
      <c r="B25" s="8" t="s">
        <v>5</v>
      </c>
      <c r="C25" s="13">
        <v>112.61633</v>
      </c>
      <c r="D25" s="20">
        <v>113.05634000000001</v>
      </c>
      <c r="H25" s="5"/>
      <c r="J25" s="3">
        <f>K25/Table41113141516181927[[#This Row],[IVR/2020]]</f>
        <v>3.9071598230913836E-3</v>
      </c>
      <c r="K25" s="101">
        <f>Table41113141516181927[[#This Row],[IR/2021]]-Table41113141516181927[[#This Row],[IVR/2020]]</f>
        <v>0.4400100000000009</v>
      </c>
    </row>
    <row r="26" spans="1:11" x14ac:dyDescent="0.25">
      <c r="A26" s="45">
        <v>25</v>
      </c>
      <c r="B26" s="8" t="s">
        <v>7</v>
      </c>
      <c r="C26" s="13">
        <v>5.22182908</v>
      </c>
      <c r="D26" s="20">
        <v>6.0992367700000001</v>
      </c>
      <c r="H26" s="5"/>
      <c r="J26" s="3">
        <f>K26/Table41113141516181927[[#This Row],[IVR/2020]]</f>
        <v>0.16802688800377205</v>
      </c>
      <c r="K26" s="101">
        <f>Table41113141516181927[[#This Row],[IR/2021]]-Table41113141516181927[[#This Row],[IVR/2020]]</f>
        <v>0.87740769000000007</v>
      </c>
    </row>
    <row r="27" spans="1:11" x14ac:dyDescent="0.25">
      <c r="A27" s="45">
        <v>26</v>
      </c>
      <c r="B27" s="33" t="s">
        <v>14</v>
      </c>
      <c r="C27" s="13">
        <v>0.87978999999999996</v>
      </c>
      <c r="D27" s="20">
        <v>0.86906000000000005</v>
      </c>
      <c r="H27" s="5"/>
      <c r="J27" s="3">
        <f>K27/Table41113141516181927[[#This Row],[IVR/2020]]</f>
        <v>-1.2196092249286656E-2</v>
      </c>
      <c r="K27" s="101">
        <f>Table41113141516181927[[#This Row],[IR/2021]]-Table41113141516181927[[#This Row],[IVR/2020]]</f>
        <v>-1.0729999999999906E-2</v>
      </c>
    </row>
    <row r="28" spans="1:11" x14ac:dyDescent="0.25">
      <c r="H28" s="5"/>
      <c r="J28" s="3" t="e">
        <f>K28/Table41113141516181927[[#This Row],[IVR/2020]]</f>
        <v>#VALUE!</v>
      </c>
    </row>
    <row r="29" spans="1:11" x14ac:dyDescent="0.25">
      <c r="H29" s="5"/>
    </row>
    <row r="30" spans="1:11" x14ac:dyDescent="0.25">
      <c r="B30" s="4"/>
      <c r="H30" s="5"/>
    </row>
    <row r="31" spans="1:11" x14ac:dyDescent="0.25">
      <c r="B31" s="4"/>
      <c r="H31" s="5"/>
    </row>
    <row r="32" spans="1:11" x14ac:dyDescent="0.25">
      <c r="H32" s="5"/>
    </row>
  </sheetData>
  <hyperlinks>
    <hyperlink ref="F1" location="Mündəricat!A1" display="Mündəricat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30"/>
  <sheetViews>
    <sheetView zoomScale="70" zoomScaleNormal="70" workbookViewId="0">
      <selection activeCell="A2" sqref="A2:A27"/>
    </sheetView>
  </sheetViews>
  <sheetFormatPr defaultRowHeight="15" x14ac:dyDescent="0.25"/>
  <cols>
    <col min="2" max="2" width="40.140625" customWidth="1"/>
    <col min="3" max="3" width="31.42578125" customWidth="1"/>
    <col min="4" max="4" width="32.140625" customWidth="1"/>
    <col min="5" max="5" width="23.85546875" customWidth="1"/>
    <col min="6" max="6" width="28.140625" customWidth="1"/>
  </cols>
  <sheetData>
    <row r="1" spans="1:6" s="41" customFormat="1" ht="32.25" customHeight="1" x14ac:dyDescent="0.25">
      <c r="A1" s="38" t="s">
        <v>0</v>
      </c>
      <c r="B1" s="39" t="s">
        <v>23</v>
      </c>
      <c r="C1" s="39" t="s">
        <v>68</v>
      </c>
      <c r="D1" s="40" t="s">
        <v>69</v>
      </c>
      <c r="F1" s="62" t="s">
        <v>47</v>
      </c>
    </row>
    <row r="2" spans="1:6" x14ac:dyDescent="0.25">
      <c r="A2" s="45">
        <v>1</v>
      </c>
      <c r="B2" s="8" t="s">
        <v>15</v>
      </c>
      <c r="C2" s="3">
        <v>4.8487041260428174E-2</v>
      </c>
      <c r="D2" s="101">
        <v>101.58199999999988</v>
      </c>
    </row>
    <row r="3" spans="1:6" x14ac:dyDescent="0.25">
      <c r="A3" s="45">
        <v>2</v>
      </c>
      <c r="B3" s="8" t="s">
        <v>22</v>
      </c>
      <c r="C3" s="3">
        <v>2.0779406443115652E-2</v>
      </c>
      <c r="D3" s="101">
        <v>54.215540000000146</v>
      </c>
    </row>
    <row r="4" spans="1:6" x14ac:dyDescent="0.25">
      <c r="A4" s="45">
        <v>3</v>
      </c>
      <c r="B4" s="8" t="s">
        <v>18</v>
      </c>
      <c r="C4" s="3">
        <v>8.0225554499896948E-2</v>
      </c>
      <c r="D4" s="101">
        <v>45.513000000000034</v>
      </c>
    </row>
    <row r="5" spans="1:6" x14ac:dyDescent="0.25">
      <c r="A5" s="45">
        <v>4</v>
      </c>
      <c r="B5" s="8" t="s">
        <v>8</v>
      </c>
      <c r="C5" s="3">
        <v>8.3987397428213109E-2</v>
      </c>
      <c r="D5" s="101">
        <v>37.531239999999968</v>
      </c>
    </row>
    <row r="6" spans="1:6" x14ac:dyDescent="0.25">
      <c r="A6" s="45">
        <v>5</v>
      </c>
      <c r="B6" s="8" t="s">
        <v>11</v>
      </c>
      <c r="C6" s="3">
        <v>1.7105164592401117E-2</v>
      </c>
      <c r="D6" s="101">
        <v>37.2199999999998</v>
      </c>
    </row>
    <row r="7" spans="1:6" x14ac:dyDescent="0.25">
      <c r="A7" s="45">
        <v>6</v>
      </c>
      <c r="B7" s="8" t="s">
        <v>2</v>
      </c>
      <c r="C7" s="3">
        <v>0.21409511889245592</v>
      </c>
      <c r="D7" s="101">
        <v>29.544299999999993</v>
      </c>
    </row>
    <row r="8" spans="1:6" x14ac:dyDescent="0.25">
      <c r="A8" s="45">
        <v>7</v>
      </c>
      <c r="B8" s="8" t="s">
        <v>40</v>
      </c>
      <c r="C8" s="3">
        <v>6.5006146818310573E-2</v>
      </c>
      <c r="D8" s="101">
        <v>20.043890000000033</v>
      </c>
    </row>
    <row r="9" spans="1:6" x14ac:dyDescent="0.25">
      <c r="A9" s="45">
        <v>8</v>
      </c>
      <c r="B9" s="8" t="s">
        <v>16</v>
      </c>
      <c r="C9" s="3">
        <v>4.2548165506033089E-2</v>
      </c>
      <c r="D9" s="101">
        <v>18.012</v>
      </c>
    </row>
    <row r="10" spans="1:6" x14ac:dyDescent="0.25">
      <c r="A10" s="45">
        <v>9</v>
      </c>
      <c r="B10" s="8" t="s">
        <v>33</v>
      </c>
      <c r="C10" s="3">
        <v>5.1625947480301144E-2</v>
      </c>
      <c r="D10" s="101">
        <v>17.446799999999996</v>
      </c>
    </row>
    <row r="11" spans="1:6" x14ac:dyDescent="0.25">
      <c r="A11" s="45">
        <v>10</v>
      </c>
      <c r="B11" s="8" t="s">
        <v>1</v>
      </c>
      <c r="C11" s="3">
        <v>3.4434181884747249E-2</v>
      </c>
      <c r="D11" s="101">
        <v>17.30600000000004</v>
      </c>
    </row>
    <row r="12" spans="1:6" x14ac:dyDescent="0.25">
      <c r="A12" s="45">
        <v>11</v>
      </c>
      <c r="B12" s="8" t="s">
        <v>9</v>
      </c>
      <c r="C12" s="3">
        <v>0.12487193119495499</v>
      </c>
      <c r="D12" s="101">
        <v>15.717609999999993</v>
      </c>
    </row>
    <row r="13" spans="1:6" x14ac:dyDescent="0.25">
      <c r="A13" s="45">
        <v>12</v>
      </c>
      <c r="B13" s="8" t="s">
        <v>34</v>
      </c>
      <c r="C13" s="3">
        <v>6.0291644821204159E-2</v>
      </c>
      <c r="D13" s="101">
        <v>9.5447100000000091</v>
      </c>
    </row>
    <row r="14" spans="1:6" x14ac:dyDescent="0.25">
      <c r="A14" s="45">
        <v>13</v>
      </c>
      <c r="B14" s="8" t="s">
        <v>12</v>
      </c>
      <c r="C14" s="3">
        <v>2.8375806174830719E-2</v>
      </c>
      <c r="D14" s="101">
        <v>9.5327399999999898</v>
      </c>
    </row>
    <row r="15" spans="1:6" x14ac:dyDescent="0.25">
      <c r="A15" s="45">
        <v>14</v>
      </c>
      <c r="B15" s="8" t="s">
        <v>13</v>
      </c>
      <c r="C15" s="3">
        <v>4.603086215201517E-2</v>
      </c>
      <c r="D15" s="101">
        <v>5.3896800000000127</v>
      </c>
    </row>
    <row r="16" spans="1:6" x14ac:dyDescent="0.25">
      <c r="A16" s="45">
        <v>15</v>
      </c>
      <c r="B16" s="8" t="s">
        <v>17</v>
      </c>
      <c r="C16" s="3">
        <v>1.3819649868038693E-2</v>
      </c>
      <c r="D16" s="101">
        <v>4.8540000000000418</v>
      </c>
    </row>
    <row r="17" spans="1:4" x14ac:dyDescent="0.25">
      <c r="A17" s="45">
        <v>16</v>
      </c>
      <c r="B17" s="8" t="s">
        <v>6</v>
      </c>
      <c r="C17" s="3">
        <v>1.4544727539633493E-2</v>
      </c>
      <c r="D17" s="101">
        <v>3.2403000000000191</v>
      </c>
    </row>
    <row r="18" spans="1:4" x14ac:dyDescent="0.25">
      <c r="A18" s="45">
        <v>17</v>
      </c>
      <c r="B18" s="8" t="s">
        <v>7</v>
      </c>
      <c r="C18" s="3">
        <v>0.16802688800377205</v>
      </c>
      <c r="D18" s="101">
        <v>0.87740769000000007</v>
      </c>
    </row>
    <row r="19" spans="1:4" x14ac:dyDescent="0.25">
      <c r="A19" s="45">
        <v>18</v>
      </c>
      <c r="B19" s="8" t="s">
        <v>20</v>
      </c>
      <c r="C19" s="3">
        <v>4.2297992986245437E-3</v>
      </c>
      <c r="D19" s="101">
        <v>0.63173000000000457</v>
      </c>
    </row>
    <row r="20" spans="1:4" x14ac:dyDescent="0.25">
      <c r="A20" s="45">
        <v>19</v>
      </c>
      <c r="B20" s="8" t="s">
        <v>5</v>
      </c>
      <c r="C20" s="3">
        <v>3.9071598230913836E-3</v>
      </c>
      <c r="D20" s="101">
        <v>0.4400100000000009</v>
      </c>
    </row>
    <row r="21" spans="1:4" x14ac:dyDescent="0.25">
      <c r="A21" s="45">
        <v>20</v>
      </c>
      <c r="B21" s="8" t="s">
        <v>21</v>
      </c>
      <c r="C21" s="3">
        <v>2.2971709876919281E-3</v>
      </c>
      <c r="D21" s="101">
        <v>0.43845000000001733</v>
      </c>
    </row>
    <row r="22" spans="1:4" x14ac:dyDescent="0.25">
      <c r="A22" s="45">
        <v>21</v>
      </c>
      <c r="B22" s="8" t="s">
        <v>14</v>
      </c>
      <c r="C22" s="3">
        <v>-1.2196092249286656E-2</v>
      </c>
      <c r="D22" s="101">
        <v>-1.0729999999999906E-2</v>
      </c>
    </row>
    <row r="23" spans="1:4" x14ac:dyDescent="0.25">
      <c r="A23" s="45">
        <v>22</v>
      </c>
      <c r="B23" s="8" t="s">
        <v>10</v>
      </c>
      <c r="C23" s="3">
        <v>-7.2231254439956826E-3</v>
      </c>
      <c r="D23" s="101">
        <v>-1.5149999999999864</v>
      </c>
    </row>
    <row r="24" spans="1:4" x14ac:dyDescent="0.25">
      <c r="A24" s="45">
        <v>23</v>
      </c>
      <c r="B24" s="8" t="s">
        <v>3</v>
      </c>
      <c r="C24" s="3">
        <v>-2.9254476902945255E-2</v>
      </c>
      <c r="D24" s="101">
        <v>-4.896000000000015</v>
      </c>
    </row>
    <row r="25" spans="1:4" x14ac:dyDescent="0.25">
      <c r="A25" s="45">
        <v>24</v>
      </c>
      <c r="B25" s="8" t="s">
        <v>37</v>
      </c>
      <c r="C25" s="3">
        <v>-8.9773251500167434E-2</v>
      </c>
      <c r="D25" s="101">
        <v>-51.17999999999995</v>
      </c>
    </row>
    <row r="26" spans="1:4" x14ac:dyDescent="0.25">
      <c r="A26" s="45">
        <v>25</v>
      </c>
      <c r="B26" s="8" t="s">
        <v>19</v>
      </c>
      <c r="C26" s="3">
        <v>-4.3077358336667759E-2</v>
      </c>
      <c r="D26" s="101">
        <v>-63.544390000000021</v>
      </c>
    </row>
    <row r="27" spans="1:4" x14ac:dyDescent="0.25">
      <c r="A27" s="45">
        <v>26</v>
      </c>
      <c r="B27" s="33" t="s">
        <v>4</v>
      </c>
      <c r="C27" s="3">
        <v>-0.21409435029551446</v>
      </c>
      <c r="D27" s="101">
        <v>-67.866039999999998</v>
      </c>
    </row>
    <row r="30" spans="1:4" x14ac:dyDescent="0.25">
      <c r="B30" s="4"/>
    </row>
  </sheetData>
  <conditionalFormatting sqref="D2:D1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{9AFB177F-F7DF-4649-8C47-A5F4D92E0603}</x14:id>
        </ext>
      </extLst>
    </cfRule>
  </conditionalFormatting>
  <conditionalFormatting sqref="C2:D15">
    <cfRule type="dataBar" priority="1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{BB17C4CA-F2E1-4BD4-B8FD-A52EE276A941}</x14:id>
        </ext>
      </extLst>
    </cfRule>
  </conditionalFormatting>
  <conditionalFormatting sqref="C2:C15">
    <cfRule type="dataBar" priority="1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{43A50E48-5AAB-4296-8506-C695FA5EFFB4}</x14:id>
        </ext>
      </extLst>
    </cfRule>
  </conditionalFormatting>
  <conditionalFormatting sqref="D2:D15">
    <cfRule type="dataBar" priority="1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{700070E5-95EE-4B0C-B512-3D7D52F9FFC9}</x14:id>
        </ext>
      </extLst>
    </cfRule>
  </conditionalFormatting>
  <conditionalFormatting sqref="C2:C15">
    <cfRule type="dataBar" priority="1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{5978AF51-0838-4761-88DC-50BF03721DE7}</x14:id>
        </ext>
      </extLst>
    </cfRule>
  </conditionalFormatting>
  <conditionalFormatting sqref="C2:C15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{DC6E2716-EFFA-4E45-94D1-DA6F177228DE}</x14:id>
        </ext>
      </extLst>
    </cfRule>
  </conditionalFormatting>
  <conditionalFormatting sqref="D2:D1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{448C2321-4D51-48FB-9565-824B6438F48B}</x14:id>
        </ext>
      </extLst>
    </cfRule>
  </conditionalFormatting>
  <conditionalFormatting sqref="C2:C15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{6E10341F-7ABC-4D34-99EA-A1C2B02215BA}</x14:id>
        </ext>
      </extLst>
    </cfRule>
  </conditionalFormatting>
  <conditionalFormatting sqref="C2:D2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{90E84275-523A-4DD9-8188-81BC7E03C338}</x14:id>
        </ext>
      </extLst>
    </cfRule>
  </conditionalFormatting>
  <conditionalFormatting sqref="C2:C2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{00A17577-01CB-44AB-B548-FEBA1E723A99}</x14:id>
        </ext>
      </extLst>
    </cfRule>
  </conditionalFormatting>
  <hyperlinks>
    <hyperlink ref="F1" location="Mündəricat!A1" display="Mündəricat"/>
  </hyperlinks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AFB177F-F7DF-4649-8C47-A5F4D92E060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D2:D15</xm:sqref>
        </x14:conditionalFormatting>
        <x14:conditionalFormatting xmlns:xm="http://schemas.microsoft.com/office/excel/2006/main">
          <x14:cfRule type="dataBar" id="{BB17C4CA-F2E1-4BD4-B8FD-A52EE276A9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C2:D15</xm:sqref>
        </x14:conditionalFormatting>
        <x14:conditionalFormatting xmlns:xm="http://schemas.microsoft.com/office/excel/2006/main">
          <x14:cfRule type="dataBar" id="{43A50E48-5AAB-4296-8506-C695FA5EFFB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C2:C15</xm:sqref>
        </x14:conditionalFormatting>
        <x14:conditionalFormatting xmlns:xm="http://schemas.microsoft.com/office/excel/2006/main">
          <x14:cfRule type="dataBar" id="{700070E5-95EE-4B0C-B512-3D7D52F9FFC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D2:D15</xm:sqref>
        </x14:conditionalFormatting>
        <x14:conditionalFormatting xmlns:xm="http://schemas.microsoft.com/office/excel/2006/main">
          <x14:cfRule type="dataBar" id="{5978AF51-0838-4761-88DC-50BF03721DE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C2:C15</xm:sqref>
        </x14:conditionalFormatting>
        <x14:conditionalFormatting xmlns:xm="http://schemas.microsoft.com/office/excel/2006/main">
          <x14:cfRule type="dataBar" id="{DC6E2716-EFFA-4E45-94D1-DA6F177228D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C2:C15</xm:sqref>
        </x14:conditionalFormatting>
        <x14:conditionalFormatting xmlns:xm="http://schemas.microsoft.com/office/excel/2006/main">
          <x14:cfRule type="dataBar" id="{448C2321-4D51-48FB-9565-824B6438F48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D2:D15</xm:sqref>
        </x14:conditionalFormatting>
        <x14:conditionalFormatting xmlns:xm="http://schemas.microsoft.com/office/excel/2006/main">
          <x14:cfRule type="dataBar" id="{6E10341F-7ABC-4D34-99EA-A1C2B02215B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C2:C15</xm:sqref>
        </x14:conditionalFormatting>
        <x14:conditionalFormatting xmlns:xm="http://schemas.microsoft.com/office/excel/2006/main">
          <x14:cfRule type="dataBar" id="{90E84275-523A-4DD9-8188-81BC7E03C33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C2:D27</xm:sqref>
        </x14:conditionalFormatting>
        <x14:conditionalFormatting xmlns:xm="http://schemas.microsoft.com/office/excel/2006/main">
          <x14:cfRule type="dataBar" id="{00A17577-01CB-44AB-B548-FEBA1E723A9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C2:C27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29"/>
  <sheetViews>
    <sheetView zoomScale="70" zoomScaleNormal="70"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A2" sqref="A2:A27"/>
    </sheetView>
  </sheetViews>
  <sheetFormatPr defaultRowHeight="15" x14ac:dyDescent="0.25"/>
  <cols>
    <col min="1" max="1" width="9.140625" style="1"/>
    <col min="2" max="2" width="41.42578125" style="1" customWidth="1"/>
    <col min="3" max="3" width="24.5703125" style="1" customWidth="1"/>
    <col min="4" max="4" width="21" style="1" customWidth="1"/>
    <col min="5" max="5" width="20.28515625" style="1" customWidth="1"/>
    <col min="6" max="6" width="20.42578125" style="1" customWidth="1"/>
    <col min="7" max="7" width="9.28515625" style="7" customWidth="1"/>
    <col min="8" max="8" width="6.7109375" style="1" customWidth="1"/>
    <col min="9" max="9" width="10" style="1" hidden="1" customWidth="1"/>
    <col min="10" max="10" width="7.42578125" style="1" hidden="1" customWidth="1"/>
    <col min="11" max="16384" width="9.140625" style="1"/>
  </cols>
  <sheetData>
    <row r="1" spans="1:10" x14ac:dyDescent="0.25">
      <c r="A1" s="36" t="s">
        <v>0</v>
      </c>
      <c r="B1" s="37" t="s">
        <v>23</v>
      </c>
      <c r="C1" s="43" t="s">
        <v>65</v>
      </c>
      <c r="D1" s="44" t="s">
        <v>67</v>
      </c>
      <c r="F1" s="62" t="s">
        <v>47</v>
      </c>
    </row>
    <row r="2" spans="1:10" x14ac:dyDescent="0.25">
      <c r="A2" s="45">
        <v>1</v>
      </c>
      <c r="B2" s="8" t="s">
        <v>22</v>
      </c>
      <c r="C2" s="13">
        <v>5549.5772299999999</v>
      </c>
      <c r="D2" s="95">
        <v>5703.1514100000004</v>
      </c>
      <c r="H2" s="6"/>
      <c r="I2" s="3">
        <f>J2/Table41113141516181926[[#This Row],[IVR/2020]]</f>
        <v>2.7673131417976594E-2</v>
      </c>
      <c r="J2" s="5">
        <f>Table41113141516181926[[#This Row],[IR/2021]]-Table41113141516181926[[#This Row],[IVR/2020]]</f>
        <v>153.57418000000052</v>
      </c>
    </row>
    <row r="3" spans="1:10" x14ac:dyDescent="0.25">
      <c r="A3" s="45">
        <v>2</v>
      </c>
      <c r="B3" s="8" t="s">
        <v>15</v>
      </c>
      <c r="C3" s="13">
        <v>4014.761</v>
      </c>
      <c r="D3" s="20">
        <v>4206.0079999999998</v>
      </c>
      <c r="H3" s="6"/>
      <c r="I3" s="3">
        <f>J3/Table41113141516181926[[#This Row],[IVR/2020]]</f>
        <v>4.7635961393467714E-2</v>
      </c>
      <c r="J3" s="5">
        <f>Table41113141516181926[[#This Row],[IR/2021]]-Table41113141516181926[[#This Row],[IVR/2020]]</f>
        <v>191.24699999999984</v>
      </c>
    </row>
    <row r="4" spans="1:10" x14ac:dyDescent="0.25">
      <c r="A4" s="45">
        <v>3</v>
      </c>
      <c r="B4" s="8" t="s">
        <v>11</v>
      </c>
      <c r="C4" s="13">
        <v>3805.6190000000001</v>
      </c>
      <c r="D4" s="20">
        <v>4065.7530000000002</v>
      </c>
      <c r="H4" s="6"/>
      <c r="I4" s="3">
        <f>J4/Table41113141516181926[[#This Row],[IVR/2020]]</f>
        <v>6.8355239975415302E-2</v>
      </c>
      <c r="J4" s="5">
        <f>Table41113141516181926[[#This Row],[IR/2021]]-Table41113141516181926[[#This Row],[IVR/2020]]</f>
        <v>260.13400000000001</v>
      </c>
    </row>
    <row r="5" spans="1:10" x14ac:dyDescent="0.25">
      <c r="A5" s="45">
        <v>4</v>
      </c>
      <c r="B5" s="8" t="s">
        <v>19</v>
      </c>
      <c r="C5" s="13">
        <v>1590.49181</v>
      </c>
      <c r="D5" s="20">
        <v>1364.42428</v>
      </c>
      <c r="H5" s="86"/>
      <c r="I5" s="3">
        <f>J5/Table41113141516181926[[#This Row],[IVR/2020]]</f>
        <v>-0.14213687148756837</v>
      </c>
      <c r="J5" s="5">
        <f>Table41113141516181926[[#This Row],[IR/2021]]-Table41113141516181926[[#This Row],[IVR/2020]]</f>
        <v>-226.06753000000003</v>
      </c>
    </row>
    <row r="6" spans="1:10" x14ac:dyDescent="0.25">
      <c r="A6" s="45">
        <v>5</v>
      </c>
      <c r="B6" s="8" t="s">
        <v>8</v>
      </c>
      <c r="C6" s="13">
        <v>689.62666000000002</v>
      </c>
      <c r="D6" s="20">
        <v>778.83614</v>
      </c>
      <c r="H6" s="6"/>
      <c r="I6" s="3">
        <f>J6/Table41113141516181926[[#This Row],[IVR/2020]]</f>
        <v>0.12935909409302707</v>
      </c>
      <c r="J6" s="5">
        <f>Table41113141516181926[[#This Row],[IR/2021]]-Table41113141516181926[[#This Row],[IVR/2020]]</f>
        <v>89.209479999999985</v>
      </c>
    </row>
    <row r="7" spans="1:10" x14ac:dyDescent="0.25">
      <c r="A7" s="45">
        <v>6</v>
      </c>
      <c r="B7" s="8" t="s">
        <v>4</v>
      </c>
      <c r="C7" s="13">
        <v>639.93236000000002</v>
      </c>
      <c r="D7" s="89">
        <v>615.05938000000003</v>
      </c>
      <c r="H7" s="6"/>
      <c r="I7" s="3">
        <f>J7/Table41113141516181926[[#This Row],[IVR/2020]]</f>
        <v>-3.8868139126453899E-2</v>
      </c>
      <c r="J7" s="5">
        <f>Table41113141516181926[[#This Row],[IR/2021]]-Table41113141516181926[[#This Row],[IVR/2020]]</f>
        <v>-24.872979999999984</v>
      </c>
    </row>
    <row r="8" spans="1:10" x14ac:dyDescent="0.25">
      <c r="A8" s="45">
        <v>7</v>
      </c>
      <c r="B8" s="8" t="s">
        <v>1</v>
      </c>
      <c r="C8" s="13">
        <v>627.56100000000004</v>
      </c>
      <c r="D8" s="20">
        <v>613.75099999999998</v>
      </c>
      <c r="H8" s="6"/>
      <c r="I8" s="3">
        <f>J8/Table41113141516181926[[#This Row],[IVR/2020]]</f>
        <v>-2.2005828915436201E-2</v>
      </c>
      <c r="J8" s="5">
        <f>Table41113141516181926[[#This Row],[IR/2021]]-Table41113141516181926[[#This Row],[IVR/2020]]</f>
        <v>-13.810000000000059</v>
      </c>
    </row>
    <row r="9" spans="1:10" x14ac:dyDescent="0.25">
      <c r="A9" s="45">
        <v>8</v>
      </c>
      <c r="B9" s="8" t="s">
        <v>18</v>
      </c>
      <c r="C9" s="13">
        <v>522.36699999999996</v>
      </c>
      <c r="D9" s="20">
        <v>560.65899999999999</v>
      </c>
      <c r="H9" s="6"/>
      <c r="I9" s="3">
        <f>J9/Table41113141516181926[[#This Row],[IVR/2020]]</f>
        <v>7.3304783801427034E-2</v>
      </c>
      <c r="J9" s="5">
        <f>Table41113141516181926[[#This Row],[IR/2021]]-Table41113141516181926[[#This Row],[IVR/2020]]</f>
        <v>38.29200000000003</v>
      </c>
    </row>
    <row r="10" spans="1:10" x14ac:dyDescent="0.25">
      <c r="A10" s="45">
        <v>9</v>
      </c>
      <c r="B10" s="8" t="s">
        <v>16</v>
      </c>
      <c r="C10" s="13">
        <v>546.17200000000003</v>
      </c>
      <c r="D10" s="20">
        <v>452.16</v>
      </c>
      <c r="H10" s="6"/>
      <c r="I10" s="3">
        <f>J10/Table41113141516181926[[#This Row],[IVR/2020]]</f>
        <v>-0.17212892641878383</v>
      </c>
      <c r="J10" s="5">
        <f>Table41113141516181926[[#This Row],[IR/2021]]-Table41113141516181926[[#This Row],[IVR/2020]]</f>
        <v>-94.012</v>
      </c>
    </row>
    <row r="11" spans="1:10" x14ac:dyDescent="0.25">
      <c r="A11" s="45">
        <v>10</v>
      </c>
      <c r="B11" s="8" t="s">
        <v>37</v>
      </c>
      <c r="C11" s="13">
        <v>431.11800000000005</v>
      </c>
      <c r="D11" s="20">
        <f>348.934+100.493</f>
        <v>449.42700000000002</v>
      </c>
      <c r="H11" s="6"/>
      <c r="I11" s="3">
        <f>J11/Table41113141516181926[[#This Row],[IVR/2020]]</f>
        <v>4.2468651274129049E-2</v>
      </c>
      <c r="J11" s="5">
        <f>Table41113141516181926[[#This Row],[IR/2021]]-Table41113141516181926[[#This Row],[IVR/2020]]</f>
        <v>18.308999999999969</v>
      </c>
    </row>
    <row r="12" spans="1:10" x14ac:dyDescent="0.25">
      <c r="A12" s="45">
        <v>11</v>
      </c>
      <c r="B12" s="8" t="s">
        <v>17</v>
      </c>
      <c r="C12" s="13">
        <v>280.23200000000003</v>
      </c>
      <c r="D12" s="20">
        <v>311.10700000000003</v>
      </c>
      <c r="H12" s="6"/>
      <c r="I12" s="3">
        <f>J12/Table41113141516181926[[#This Row],[IVR/2020]]</f>
        <v>0.11017656798652543</v>
      </c>
      <c r="J12" s="5">
        <f>Table41113141516181926[[#This Row],[IR/2021]]-Table41113141516181926[[#This Row],[IVR/2020]]</f>
        <v>30.875</v>
      </c>
    </row>
    <row r="13" spans="1:10" x14ac:dyDescent="0.25">
      <c r="A13" s="45">
        <v>12</v>
      </c>
      <c r="B13" s="8" t="s">
        <v>12</v>
      </c>
      <c r="C13" s="13">
        <v>278.68151999999998</v>
      </c>
      <c r="D13" s="20">
        <v>250.3903</v>
      </c>
      <c r="H13" s="6"/>
      <c r="I13" s="3">
        <f>J13/Table41113141516181926[[#This Row],[IVR/2020]]</f>
        <v>-0.10151810568565861</v>
      </c>
      <c r="J13" s="5">
        <f>Table41113141516181926[[#This Row],[IR/2021]]-Table41113141516181926[[#This Row],[IVR/2020]]</f>
        <v>-28.291219999999981</v>
      </c>
    </row>
    <row r="14" spans="1:10" x14ac:dyDescent="0.25">
      <c r="A14" s="45">
        <v>13</v>
      </c>
      <c r="B14" s="8" t="s">
        <v>40</v>
      </c>
      <c r="C14" s="13">
        <v>235.15871000000001</v>
      </c>
      <c r="D14" s="20">
        <v>229.84093999999999</v>
      </c>
      <c r="H14" s="6"/>
      <c r="I14" s="3">
        <f>J14/Table41113141516181926[[#This Row],[IVR/2020]]</f>
        <v>-2.2613536194343063E-2</v>
      </c>
      <c r="J14" s="5">
        <f>Table41113141516181926[[#This Row],[IR/2021]]-Table41113141516181926[[#This Row],[IVR/2020]]</f>
        <v>-5.3177700000000243</v>
      </c>
    </row>
    <row r="15" spans="1:10" x14ac:dyDescent="0.25">
      <c r="A15" s="45">
        <v>14</v>
      </c>
      <c r="B15" s="8" t="s">
        <v>20</v>
      </c>
      <c r="C15" s="13">
        <v>266.36044399999997</v>
      </c>
      <c r="D15" s="20">
        <v>221.90241</v>
      </c>
      <c r="H15" s="6"/>
      <c r="I15" s="3">
        <f>J15/Table41113141516181926[[#This Row],[IVR/2020]]</f>
        <v>-0.16690929528560169</v>
      </c>
      <c r="J15" s="5">
        <f>Table41113141516181926[[#This Row],[IR/2021]]-Table41113141516181926[[#This Row],[IVR/2020]]</f>
        <v>-44.458033999999969</v>
      </c>
    </row>
    <row r="16" spans="1:10" x14ac:dyDescent="0.25">
      <c r="A16" s="45">
        <v>15</v>
      </c>
      <c r="B16" s="8" t="s">
        <v>33</v>
      </c>
      <c r="C16" s="13">
        <v>193.48563999999999</v>
      </c>
      <c r="D16" s="20">
        <v>204.50263000000001</v>
      </c>
      <c r="H16" s="6"/>
      <c r="I16" s="3">
        <f>J16/Table41113141516181926[[#This Row],[IVR/2020]]</f>
        <v>5.6939574430433293E-2</v>
      </c>
      <c r="J16" s="5">
        <f>Table41113141516181926[[#This Row],[IR/2021]]-Table41113141516181926[[#This Row],[IVR/2020]]</f>
        <v>11.016990000000021</v>
      </c>
    </row>
    <row r="17" spans="1:10" x14ac:dyDescent="0.25">
      <c r="A17" s="45">
        <v>16</v>
      </c>
      <c r="B17" s="8" t="s">
        <v>34</v>
      </c>
      <c r="C17" s="13">
        <v>151.86799999999999</v>
      </c>
      <c r="D17" s="20">
        <v>181.24250000000001</v>
      </c>
      <c r="H17" s="6"/>
      <c r="I17" s="3">
        <f>J17/Table41113141516181926[[#This Row],[IVR/2020]]</f>
        <v>0.19342126056838843</v>
      </c>
      <c r="J17" s="5">
        <f>Table41113141516181926[[#This Row],[IR/2021]]-Table41113141516181926[[#This Row],[IVR/2020]]</f>
        <v>29.374500000000012</v>
      </c>
    </row>
    <row r="18" spans="1:10" x14ac:dyDescent="0.25">
      <c r="A18" s="45">
        <v>17</v>
      </c>
      <c r="B18" s="8" t="s">
        <v>3</v>
      </c>
      <c r="C18" s="13">
        <v>179.94</v>
      </c>
      <c r="D18" s="20">
        <v>159.94800000000001</v>
      </c>
      <c r="H18" s="6"/>
      <c r="I18" s="3">
        <f>J18/Table41113141516181926[[#This Row],[IVR/2020]]</f>
        <v>-0.11110370123374452</v>
      </c>
      <c r="J18" s="5">
        <f>Table41113141516181926[[#This Row],[IR/2021]]-Table41113141516181926[[#This Row],[IVR/2020]]</f>
        <v>-19.99199999999999</v>
      </c>
    </row>
    <row r="19" spans="1:10" x14ac:dyDescent="0.25">
      <c r="A19" s="45">
        <v>18</v>
      </c>
      <c r="B19" s="8" t="s">
        <v>6</v>
      </c>
      <c r="C19" s="13">
        <v>139.34699999999998</v>
      </c>
      <c r="D19" s="20">
        <f>27.033+103.845</f>
        <v>130.87799999999999</v>
      </c>
      <c r="H19" s="6"/>
      <c r="I19" s="3">
        <f>J19/Table41113141516181926[[#This Row],[IVR/2020]]</f>
        <v>-6.0776335335529258E-2</v>
      </c>
      <c r="J19" s="5">
        <f>Table41113141516181926[[#This Row],[IR/2021]]-Table41113141516181926[[#This Row],[IVR/2020]]</f>
        <v>-8.4689999999999941</v>
      </c>
    </row>
    <row r="20" spans="1:10" x14ac:dyDescent="0.25">
      <c r="A20" s="45">
        <v>19</v>
      </c>
      <c r="B20" s="8" t="s">
        <v>10</v>
      </c>
      <c r="C20" s="13">
        <v>118.65600000000001</v>
      </c>
      <c r="D20" s="20">
        <v>118.562</v>
      </c>
      <c r="H20" s="6"/>
      <c r="I20" s="3">
        <f>J20/Table41113141516181926[[#This Row],[IVR/2020]]</f>
        <v>-7.9220604099251868E-4</v>
      </c>
      <c r="J20" s="5">
        <f>Table41113141516181926[[#This Row],[IR/2021]]-Table41113141516181926[[#This Row],[IVR/2020]]</f>
        <v>-9.4000000000008299E-2</v>
      </c>
    </row>
    <row r="21" spans="1:10" x14ac:dyDescent="0.25">
      <c r="A21" s="45">
        <v>20</v>
      </c>
      <c r="B21" s="8" t="s">
        <v>13</v>
      </c>
      <c r="C21" s="13">
        <v>142.16210000000001</v>
      </c>
      <c r="D21" s="20">
        <v>112.89037</v>
      </c>
      <c r="H21" s="6"/>
      <c r="I21" s="3">
        <f>J21/Table41113141516181926[[#This Row],[IVR/2020]]</f>
        <v>-0.20590389421653171</v>
      </c>
      <c r="J21" s="5">
        <f>Table41113141516181926[[#This Row],[IR/2021]]-Table41113141516181926[[#This Row],[IVR/2020]]</f>
        <v>-29.271730000000005</v>
      </c>
    </row>
    <row r="22" spans="1:10" x14ac:dyDescent="0.25">
      <c r="A22" s="45">
        <v>21</v>
      </c>
      <c r="B22" s="8" t="s">
        <v>21</v>
      </c>
      <c r="C22" s="13">
        <v>94.488619999999997</v>
      </c>
      <c r="D22" s="20">
        <v>101.80798</v>
      </c>
      <c r="H22" s="6"/>
      <c r="I22" s="3">
        <f>J22/Table41113141516181926[[#This Row],[IVR/2020]]</f>
        <v>7.7462873306859636E-2</v>
      </c>
      <c r="J22" s="5">
        <f>Table41113141516181926[[#This Row],[IR/2021]]-Table41113141516181926[[#This Row],[IVR/2020]]</f>
        <v>7.3193600000000032</v>
      </c>
    </row>
    <row r="23" spans="1:10" x14ac:dyDescent="0.25">
      <c r="A23" s="45">
        <v>22</v>
      </c>
      <c r="B23" s="8" t="s">
        <v>2</v>
      </c>
      <c r="C23" s="13">
        <v>110.56870000000001</v>
      </c>
      <c r="D23" s="20">
        <v>93.571020000000004</v>
      </c>
      <c r="H23" s="6"/>
      <c r="I23" s="3">
        <f>J23/Table41113141516181926[[#This Row],[IVR/2020]]</f>
        <v>-0.15372958169897993</v>
      </c>
      <c r="J23" s="5">
        <f>Table41113141516181926[[#This Row],[IR/2021]]-Table41113141516181926[[#This Row],[IVR/2020]]</f>
        <v>-16.997680000000003</v>
      </c>
    </row>
    <row r="24" spans="1:10" x14ac:dyDescent="0.25">
      <c r="A24" s="45">
        <v>23</v>
      </c>
      <c r="B24" s="8" t="s">
        <v>9</v>
      </c>
      <c r="C24" s="13">
        <v>75.305080000000004</v>
      </c>
      <c r="D24" s="89">
        <v>66.200029999999998</v>
      </c>
      <c r="H24" s="6"/>
      <c r="I24" s="3">
        <f>J24/Table41113141516181926[[#This Row],[IVR/2020]]</f>
        <v>-0.12090884174082286</v>
      </c>
      <c r="J24" s="5">
        <f>Table41113141516181926[[#This Row],[IR/2021]]-Table41113141516181926[[#This Row],[IVR/2020]]</f>
        <v>-9.1050500000000056</v>
      </c>
    </row>
    <row r="25" spans="1:10" x14ac:dyDescent="0.25">
      <c r="A25" s="45">
        <v>24</v>
      </c>
      <c r="B25" s="8" t="s">
        <v>5</v>
      </c>
      <c r="C25" s="13">
        <v>44.028100000000002</v>
      </c>
      <c r="D25" s="20">
        <v>41.08419</v>
      </c>
      <c r="H25" s="6"/>
      <c r="I25" s="3">
        <f>J25/Table41113141516181926[[#This Row],[IVR/2020]]</f>
        <v>-6.6864343453385502E-2</v>
      </c>
      <c r="J25" s="5">
        <f>Table41113141516181926[[#This Row],[IR/2021]]-Table41113141516181926[[#This Row],[IVR/2020]]</f>
        <v>-2.9439100000000025</v>
      </c>
    </row>
    <row r="26" spans="1:10" x14ac:dyDescent="0.25">
      <c r="A26" s="45">
        <v>25</v>
      </c>
      <c r="B26" s="8" t="s">
        <v>7</v>
      </c>
      <c r="C26" s="13">
        <v>10.70268931</v>
      </c>
      <c r="D26" s="20">
        <v>16.601838130000001</v>
      </c>
      <c r="H26" s="6"/>
      <c r="I26" s="3">
        <f>J26/Table41113141516181926[[#This Row],[IVR/2020]]</f>
        <v>0.55118378653561051</v>
      </c>
      <c r="J26" s="5">
        <f>Table41113141516181926[[#This Row],[IR/2021]]-Table41113141516181926[[#This Row],[IVR/2020]]</f>
        <v>5.8991488200000006</v>
      </c>
    </row>
    <row r="27" spans="1:10" x14ac:dyDescent="0.25">
      <c r="A27" s="45">
        <v>26</v>
      </c>
      <c r="B27" s="33" t="s">
        <v>14</v>
      </c>
      <c r="C27" s="13">
        <v>2.91228</v>
      </c>
      <c r="D27" s="20">
        <v>0.63858000000000004</v>
      </c>
      <c r="H27" s="6"/>
      <c r="I27" s="3">
        <f>J27/Table41113141516181926[[#This Row],[IVR/2020]]</f>
        <v>-0.78072850138036176</v>
      </c>
      <c r="J27" s="5">
        <f>Table41113141516181926[[#This Row],[IR/2021]]-Table41113141516181926[[#This Row],[IVR/2020]]</f>
        <v>-2.2736999999999998</v>
      </c>
    </row>
    <row r="28" spans="1:10" x14ac:dyDescent="0.25">
      <c r="H28" s="6"/>
    </row>
    <row r="29" spans="1:10" x14ac:dyDescent="0.25">
      <c r="B29" s="4"/>
      <c r="H29" s="6"/>
    </row>
  </sheetData>
  <hyperlinks>
    <hyperlink ref="F1" location="Mündəricat!A1" display="Mündəricat"/>
  </hyperlink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30"/>
  <sheetViews>
    <sheetView zoomScale="70" zoomScaleNormal="70" workbookViewId="0">
      <selection activeCell="A2" sqref="A2:A27"/>
    </sheetView>
  </sheetViews>
  <sheetFormatPr defaultRowHeight="15" x14ac:dyDescent="0.25"/>
  <cols>
    <col min="2" max="2" width="39.7109375" customWidth="1"/>
    <col min="3" max="4" width="30.85546875" customWidth="1"/>
    <col min="6" max="6" width="19.5703125" customWidth="1"/>
  </cols>
  <sheetData>
    <row r="1" spans="1:6" ht="30" x14ac:dyDescent="0.25">
      <c r="A1" s="38" t="s">
        <v>0</v>
      </c>
      <c r="B1" s="39" t="s">
        <v>23</v>
      </c>
      <c r="C1" s="39" t="s">
        <v>68</v>
      </c>
      <c r="D1" s="40" t="s">
        <v>69</v>
      </c>
      <c r="F1" s="62" t="s">
        <v>47</v>
      </c>
    </row>
    <row r="2" spans="1:6" x14ac:dyDescent="0.25">
      <c r="A2" s="45">
        <v>1</v>
      </c>
      <c r="B2" s="8" t="s">
        <v>11</v>
      </c>
      <c r="C2" s="3">
        <v>6.8355239975415302E-2</v>
      </c>
      <c r="D2" s="5">
        <v>260.13400000000001</v>
      </c>
    </row>
    <row r="3" spans="1:6" x14ac:dyDescent="0.25">
      <c r="A3" s="45">
        <v>2</v>
      </c>
      <c r="B3" s="8" t="s">
        <v>15</v>
      </c>
      <c r="C3" s="3">
        <v>4.7635961393467714E-2</v>
      </c>
      <c r="D3" s="5">
        <v>191.24699999999984</v>
      </c>
    </row>
    <row r="4" spans="1:6" x14ac:dyDescent="0.25">
      <c r="A4" s="45">
        <v>3</v>
      </c>
      <c r="B4" s="8" t="s">
        <v>22</v>
      </c>
      <c r="C4" s="3">
        <v>2.7673131417976594E-2</v>
      </c>
      <c r="D4" s="5">
        <v>153.57418000000052</v>
      </c>
    </row>
    <row r="5" spans="1:6" x14ac:dyDescent="0.25">
      <c r="A5" s="45">
        <v>4</v>
      </c>
      <c r="B5" s="8" t="s">
        <v>8</v>
      </c>
      <c r="C5" s="3">
        <v>0.12935909409302707</v>
      </c>
      <c r="D5" s="5">
        <v>89.209479999999985</v>
      </c>
    </row>
    <row r="6" spans="1:6" x14ac:dyDescent="0.25">
      <c r="A6" s="45">
        <v>5</v>
      </c>
      <c r="B6" s="8" t="s">
        <v>18</v>
      </c>
      <c r="C6" s="3">
        <v>7.3304783801427034E-2</v>
      </c>
      <c r="D6" s="5">
        <v>38.29200000000003</v>
      </c>
    </row>
    <row r="7" spans="1:6" x14ac:dyDescent="0.25">
      <c r="A7" s="45">
        <v>6</v>
      </c>
      <c r="B7" s="8" t="s">
        <v>17</v>
      </c>
      <c r="C7" s="3">
        <v>0.11017656798652543</v>
      </c>
      <c r="D7" s="5">
        <v>30.875</v>
      </c>
    </row>
    <row r="8" spans="1:6" x14ac:dyDescent="0.25">
      <c r="A8" s="45">
        <v>7</v>
      </c>
      <c r="B8" s="8" t="s">
        <v>34</v>
      </c>
      <c r="C8" s="3">
        <v>0.19342126056838843</v>
      </c>
      <c r="D8" s="5">
        <v>29.374500000000012</v>
      </c>
    </row>
    <row r="9" spans="1:6" x14ac:dyDescent="0.25">
      <c r="A9" s="45">
        <v>8</v>
      </c>
      <c r="B9" s="8" t="s">
        <v>37</v>
      </c>
      <c r="C9" s="3">
        <v>4.2468651274129049E-2</v>
      </c>
      <c r="D9" s="5">
        <v>18.308999999999969</v>
      </c>
    </row>
    <row r="10" spans="1:6" x14ac:dyDescent="0.25">
      <c r="A10" s="45">
        <v>9</v>
      </c>
      <c r="B10" s="8" t="s">
        <v>33</v>
      </c>
      <c r="C10" s="3">
        <v>5.6939574430433293E-2</v>
      </c>
      <c r="D10" s="5">
        <v>11.016990000000021</v>
      </c>
    </row>
    <row r="11" spans="1:6" x14ac:dyDescent="0.25">
      <c r="A11" s="45">
        <v>10</v>
      </c>
      <c r="B11" s="8" t="s">
        <v>21</v>
      </c>
      <c r="C11" s="3">
        <v>7.7462873306859636E-2</v>
      </c>
      <c r="D11" s="5">
        <v>7.3193600000000032</v>
      </c>
    </row>
    <row r="12" spans="1:6" x14ac:dyDescent="0.25">
      <c r="A12" s="45">
        <v>11</v>
      </c>
      <c r="B12" s="8" t="s">
        <v>7</v>
      </c>
      <c r="C12" s="3">
        <v>0.55118378653561051</v>
      </c>
      <c r="D12" s="5">
        <v>5.8991488200000006</v>
      </c>
    </row>
    <row r="13" spans="1:6" x14ac:dyDescent="0.25">
      <c r="A13" s="45">
        <v>12</v>
      </c>
      <c r="B13" s="8" t="s">
        <v>10</v>
      </c>
      <c r="C13" s="3">
        <v>-7.9220604099251868E-4</v>
      </c>
      <c r="D13" s="5">
        <v>-9.4000000000008299E-2</v>
      </c>
    </row>
    <row r="14" spans="1:6" x14ac:dyDescent="0.25">
      <c r="A14" s="45">
        <v>13</v>
      </c>
      <c r="B14" s="8" t="s">
        <v>14</v>
      </c>
      <c r="C14" s="3">
        <v>-0.78072850138036176</v>
      </c>
      <c r="D14" s="5">
        <v>-2.2736999999999998</v>
      </c>
    </row>
    <row r="15" spans="1:6" x14ac:dyDescent="0.25">
      <c r="A15" s="45">
        <v>14</v>
      </c>
      <c r="B15" s="8" t="s">
        <v>5</v>
      </c>
      <c r="C15" s="3">
        <v>-6.6864343453385502E-2</v>
      </c>
      <c r="D15" s="5">
        <v>-2.9439100000000025</v>
      </c>
    </row>
    <row r="16" spans="1:6" x14ac:dyDescent="0.25">
      <c r="A16" s="45">
        <v>15</v>
      </c>
      <c r="B16" s="8" t="s">
        <v>40</v>
      </c>
      <c r="C16" s="3">
        <v>-2.2613536194343063E-2</v>
      </c>
      <c r="D16" s="5">
        <v>-5.3177700000000243</v>
      </c>
    </row>
    <row r="17" spans="1:4" x14ac:dyDescent="0.25">
      <c r="A17" s="45">
        <v>16</v>
      </c>
      <c r="B17" s="8" t="s">
        <v>6</v>
      </c>
      <c r="C17" s="3">
        <v>-6.0776335335529258E-2</v>
      </c>
      <c r="D17" s="5">
        <v>-8.4689999999999941</v>
      </c>
    </row>
    <row r="18" spans="1:4" x14ac:dyDescent="0.25">
      <c r="A18" s="45">
        <v>17</v>
      </c>
      <c r="B18" s="8" t="s">
        <v>9</v>
      </c>
      <c r="C18" s="3">
        <v>-0.12090884174082286</v>
      </c>
      <c r="D18" s="5">
        <v>-9.1050500000000056</v>
      </c>
    </row>
    <row r="19" spans="1:4" x14ac:dyDescent="0.25">
      <c r="A19" s="45">
        <v>18</v>
      </c>
      <c r="B19" s="8" t="s">
        <v>1</v>
      </c>
      <c r="C19" s="3">
        <v>-2.2005828915436201E-2</v>
      </c>
      <c r="D19" s="5">
        <v>-13.810000000000059</v>
      </c>
    </row>
    <row r="20" spans="1:4" x14ac:dyDescent="0.25">
      <c r="A20" s="45">
        <v>19</v>
      </c>
      <c r="B20" s="8" t="s">
        <v>2</v>
      </c>
      <c r="C20" s="3">
        <v>-0.15372958169897993</v>
      </c>
      <c r="D20" s="5">
        <v>-16.997680000000003</v>
      </c>
    </row>
    <row r="21" spans="1:4" x14ac:dyDescent="0.25">
      <c r="A21" s="45">
        <v>20</v>
      </c>
      <c r="B21" s="8" t="s">
        <v>3</v>
      </c>
      <c r="C21" s="3">
        <v>-0.11110370123374452</v>
      </c>
      <c r="D21" s="5">
        <v>-19.99199999999999</v>
      </c>
    </row>
    <row r="22" spans="1:4" x14ac:dyDescent="0.25">
      <c r="A22" s="45">
        <v>21</v>
      </c>
      <c r="B22" s="8" t="s">
        <v>4</v>
      </c>
      <c r="C22" s="3">
        <v>-3.8868139126453899E-2</v>
      </c>
      <c r="D22" s="5">
        <v>-24.872979999999984</v>
      </c>
    </row>
    <row r="23" spans="1:4" x14ac:dyDescent="0.25">
      <c r="A23" s="45">
        <v>22</v>
      </c>
      <c r="B23" s="8" t="s">
        <v>12</v>
      </c>
      <c r="C23" s="3">
        <v>-0.10151810568565861</v>
      </c>
      <c r="D23" s="5">
        <v>-28.291219999999981</v>
      </c>
    </row>
    <row r="24" spans="1:4" x14ac:dyDescent="0.25">
      <c r="A24" s="45">
        <v>23</v>
      </c>
      <c r="B24" s="8" t="s">
        <v>13</v>
      </c>
      <c r="C24" s="3">
        <v>-0.20590389421653171</v>
      </c>
      <c r="D24" s="5">
        <v>-29.271730000000005</v>
      </c>
    </row>
    <row r="25" spans="1:4" x14ac:dyDescent="0.25">
      <c r="A25" s="45">
        <v>24</v>
      </c>
      <c r="B25" s="8" t="s">
        <v>20</v>
      </c>
      <c r="C25" s="3">
        <v>-0.16690929528560169</v>
      </c>
      <c r="D25" s="5">
        <v>-44.458033999999969</v>
      </c>
    </row>
    <row r="26" spans="1:4" x14ac:dyDescent="0.25">
      <c r="A26" s="45">
        <v>25</v>
      </c>
      <c r="B26" s="8" t="s">
        <v>16</v>
      </c>
      <c r="C26" s="3">
        <v>-0.17212892641878383</v>
      </c>
      <c r="D26" s="5">
        <v>-94.012</v>
      </c>
    </row>
    <row r="27" spans="1:4" x14ac:dyDescent="0.25">
      <c r="A27" s="45">
        <v>26</v>
      </c>
      <c r="B27" s="33" t="s">
        <v>19</v>
      </c>
      <c r="C27" s="3">
        <v>-0.14213687148756837</v>
      </c>
      <c r="D27" s="5">
        <v>-226.06753000000003</v>
      </c>
    </row>
    <row r="30" spans="1:4" x14ac:dyDescent="0.25">
      <c r="B30" s="4"/>
    </row>
  </sheetData>
  <conditionalFormatting sqref="D2:D15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{7A9B8E62-8257-4C44-93F8-7E2E2814F202}</x14:id>
        </ext>
      </extLst>
    </cfRule>
  </conditionalFormatting>
  <conditionalFormatting sqref="C2:D15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{0F9503D7-D048-478A-A52B-9AA27FE2D8DE}</x14:id>
        </ext>
      </extLst>
    </cfRule>
  </conditionalFormatting>
  <conditionalFormatting sqref="C2:C15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{F0DA324D-2A42-4EAF-B6F6-46CA3FD48BB0}</x14:id>
        </ext>
      </extLst>
    </cfRule>
  </conditionalFormatting>
  <conditionalFormatting sqref="D2:D15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{5D41D887-9A38-4806-93FA-102314FCA9E9}</x14:id>
        </ext>
      </extLst>
    </cfRule>
  </conditionalFormatting>
  <conditionalFormatting sqref="C2:C15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{31006D51-E1CB-4953-B004-231CA24123CD}</x14:id>
        </ext>
      </extLst>
    </cfRule>
  </conditionalFormatting>
  <conditionalFormatting sqref="C2:C15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{08CECFE5-4DDB-4071-8848-722C2A60CFCE}</x14:id>
        </ext>
      </extLst>
    </cfRule>
  </conditionalFormatting>
  <conditionalFormatting sqref="C2:C15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{59C805C9-AAF7-4ED6-92EE-4F81BE90AE1C}</x14:id>
        </ext>
      </extLst>
    </cfRule>
  </conditionalFormatting>
  <conditionalFormatting sqref="C2:D2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{D1C5CB26-442E-41F4-A496-96CC8593FAC7}</x14:id>
        </ext>
      </extLst>
    </cfRule>
  </conditionalFormatting>
  <conditionalFormatting sqref="C2:C2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{5108FE77-9FBB-4CB2-999B-E4C1E7527139}</x14:id>
        </ext>
      </extLst>
    </cfRule>
  </conditionalFormatting>
  <hyperlinks>
    <hyperlink ref="F1" location="Mündəricat!A1" display="Mündəricat"/>
  </hyperlinks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A9B8E62-8257-4C44-93F8-7E2E2814F20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D2:D15</xm:sqref>
        </x14:conditionalFormatting>
        <x14:conditionalFormatting xmlns:xm="http://schemas.microsoft.com/office/excel/2006/main">
          <x14:cfRule type="dataBar" id="{0F9503D7-D048-478A-A52B-9AA27FE2D8D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C2:D15</xm:sqref>
        </x14:conditionalFormatting>
        <x14:conditionalFormatting xmlns:xm="http://schemas.microsoft.com/office/excel/2006/main">
          <x14:cfRule type="dataBar" id="{F0DA324D-2A42-4EAF-B6F6-46CA3FD48BB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C2:C15</xm:sqref>
        </x14:conditionalFormatting>
        <x14:conditionalFormatting xmlns:xm="http://schemas.microsoft.com/office/excel/2006/main">
          <x14:cfRule type="dataBar" id="{5D41D887-9A38-4806-93FA-102314FCA9E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D2:D15</xm:sqref>
        </x14:conditionalFormatting>
        <x14:conditionalFormatting xmlns:xm="http://schemas.microsoft.com/office/excel/2006/main">
          <x14:cfRule type="dataBar" id="{31006D51-E1CB-4953-B004-231CA24123C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C2:C15</xm:sqref>
        </x14:conditionalFormatting>
        <x14:conditionalFormatting xmlns:xm="http://schemas.microsoft.com/office/excel/2006/main">
          <x14:cfRule type="dataBar" id="{08CECFE5-4DDB-4071-8848-722C2A60CFC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C2:C15</xm:sqref>
        </x14:conditionalFormatting>
        <x14:conditionalFormatting xmlns:xm="http://schemas.microsoft.com/office/excel/2006/main">
          <x14:cfRule type="dataBar" id="{59C805C9-AAF7-4ED6-92EE-4F81BE90AE1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C2:C15</xm:sqref>
        </x14:conditionalFormatting>
        <x14:conditionalFormatting xmlns:xm="http://schemas.microsoft.com/office/excel/2006/main">
          <x14:cfRule type="dataBar" id="{D1C5CB26-442E-41F4-A496-96CC8593FAC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C2:D27</xm:sqref>
        </x14:conditionalFormatting>
        <x14:conditionalFormatting xmlns:xm="http://schemas.microsoft.com/office/excel/2006/main">
          <x14:cfRule type="dataBar" id="{5108FE77-9FBB-4CB2-999B-E4C1E752713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C2:C27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Mündəricat</vt:lpstr>
      <vt:lpstr>2021 IR - Ümumi göstəricilər</vt:lpstr>
      <vt:lpstr>2020 IVR - Ümumi göstəricilər</vt:lpstr>
      <vt:lpstr>Aktivlər</vt:lpstr>
      <vt:lpstr>Dinamika  - Aktivlər</vt:lpstr>
      <vt:lpstr>Kredit Portfeli</vt:lpstr>
      <vt:lpstr>Dinamika - Kredit Portfeli</vt:lpstr>
      <vt:lpstr>Depozit Portfeli</vt:lpstr>
      <vt:lpstr>Dinamika - Depozit Portfeli</vt:lpstr>
      <vt:lpstr>Balans Kapitalı</vt:lpstr>
      <vt:lpstr>Dinamika  - Balans Kapitalı</vt:lpstr>
      <vt:lpstr>Nizamnamə Kapitalı</vt:lpstr>
      <vt:lpstr>Xalis Mənfəəti</vt:lpstr>
      <vt:lpstr>Xalis Əməliyyat Mənfəəti</vt:lpstr>
      <vt:lpstr>Faiz Gəlirləri</vt:lpstr>
      <vt:lpstr>Faiz Xərcləri</vt:lpstr>
      <vt:lpstr>Qeyri-Faiz Gəlirləri</vt:lpstr>
      <vt:lpstr>Qeyri-Faiz Xərcləri</vt:lpstr>
      <vt:lpstr>Ehtiyat ayırmaları</vt:lpstr>
      <vt:lpstr>ROA</vt:lpstr>
      <vt:lpstr>ROE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Redaktor</dc:creator>
  <cp:lastModifiedBy>user</cp:lastModifiedBy>
  <dcterms:created xsi:type="dcterms:W3CDTF">2017-08-07T11:39:20Z</dcterms:created>
  <dcterms:modified xsi:type="dcterms:W3CDTF">2021-09-21T10:36:27Z</dcterms:modified>
</cp:coreProperties>
</file>