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4887E9-C862-4610-BC75-ECBBFB2EC3F0}" xr6:coauthVersionLast="47" xr6:coauthVersionMax="47" xr10:uidLastSave="{00000000-0000-0000-0000-000000000000}"/>
  <bookViews>
    <workbookView xWindow="-108" yWindow="-108" windowWidth="23256" windowHeight="12576" tabRatio="736" activeTab="3" xr2:uid="{00000000-000D-0000-FFFF-FFFF00000000}"/>
  </bookViews>
  <sheets>
    <sheet name="Mündəricat" sheetId="49" r:id="rId1"/>
    <sheet name="2022 IIIR - Ümumi göstəricilər" sheetId="36" r:id="rId2"/>
    <sheet name="2022 IIR - Ümumi göstəricilər" sheetId="35" r:id="rId3"/>
    <sheet name="Aktivlər" sheetId="6" r:id="rId4"/>
    <sheet name="Dinamika  - Aktivlər" sheetId="23" r:id="rId5"/>
    <sheet name="Kredit Portfeli" sheetId="9" r:id="rId6"/>
    <sheet name="Dinamika - Kredit Portfeli" sheetId="24" r:id="rId7"/>
    <sheet name="Biznes Kreditləri" sheetId="53" r:id="rId8"/>
    <sheet name="Dinamika - Biznes Kreditləri" sheetId="55" r:id="rId9"/>
    <sheet name="Depozit Portfeli" sheetId="11" r:id="rId10"/>
    <sheet name="Dinamika - Depozit Portfeli" sheetId="25" r:id="rId11"/>
    <sheet name="Balans Kapitalı" sheetId="13" r:id="rId12"/>
    <sheet name="Dinamika  - Balans Kapitalı" sheetId="26" r:id="rId13"/>
    <sheet name="Nizamnamə Kapitalı" sheetId="31" r:id="rId14"/>
    <sheet name="Xalis Mənfəəti" sheetId="44" r:id="rId15"/>
    <sheet name="Xalis Əməliyyat Mənfəəti" sheetId="16" r:id="rId16"/>
    <sheet name="Faiz Gəlirləri" sheetId="17" r:id="rId17"/>
    <sheet name="Faiz Xərcləri" sheetId="18" r:id="rId18"/>
    <sheet name="Qeyri-Faiz Gəlirləri" sheetId="19" r:id="rId19"/>
    <sheet name="Qeyri-Faiz Xərcləri" sheetId="20" r:id="rId20"/>
    <sheet name="Ehtiyat ayırmaları" sheetId="21" r:id="rId21"/>
    <sheet name="ROA" sheetId="50" r:id="rId22"/>
    <sheet name="ROE" sheetId="52" r:id="rId23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1" l="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K8" i="36"/>
  <c r="S23" i="36"/>
  <c r="K23" i="36"/>
  <c r="J23" i="36" s="1"/>
  <c r="J18" i="36"/>
  <c r="J26" i="36"/>
  <c r="J14" i="36"/>
  <c r="J11" i="36"/>
  <c r="J3" i="36"/>
  <c r="J3" i="53"/>
  <c r="J4" i="53"/>
  <c r="J5" i="53"/>
  <c r="I5" i="53" s="1"/>
  <c r="J6" i="53"/>
  <c r="I6" i="53" s="1"/>
  <c r="J7" i="53"/>
  <c r="I7" i="53" s="1"/>
  <c r="J8" i="53"/>
  <c r="J9" i="53"/>
  <c r="I9" i="53" s="1"/>
  <c r="J10" i="53"/>
  <c r="I10" i="53" s="1"/>
  <c r="J11" i="53"/>
  <c r="I11" i="53" s="1"/>
  <c r="J12" i="53"/>
  <c r="J13" i="53"/>
  <c r="I13" i="53" s="1"/>
  <c r="J14" i="53"/>
  <c r="I14" i="53" s="1"/>
  <c r="J15" i="53"/>
  <c r="I15" i="53" s="1"/>
  <c r="J16" i="53"/>
  <c r="J17" i="53"/>
  <c r="I17" i="53" s="1"/>
  <c r="J18" i="53"/>
  <c r="I18" i="53" s="1"/>
  <c r="J19" i="53"/>
  <c r="J20" i="53"/>
  <c r="J21" i="53"/>
  <c r="I21" i="53" s="1"/>
  <c r="J22" i="53"/>
  <c r="I22" i="53" s="1"/>
  <c r="J23" i="53"/>
  <c r="I23" i="53" s="1"/>
  <c r="J24" i="53"/>
  <c r="J25" i="53"/>
  <c r="I25" i="53" s="1"/>
  <c r="J26" i="53"/>
  <c r="I26" i="53" s="1"/>
  <c r="J27" i="53"/>
  <c r="I27" i="53" s="1"/>
  <c r="J2" i="53"/>
  <c r="I2" i="53" s="1"/>
  <c r="I3" i="53"/>
  <c r="I4" i="53"/>
  <c r="I8" i="53"/>
  <c r="I12" i="53"/>
  <c r="I16" i="53"/>
  <c r="I19" i="53"/>
  <c r="I20" i="53"/>
  <c r="I24" i="53"/>
  <c r="J10" i="36" l="1"/>
  <c r="J19" i="36"/>
  <c r="J16" i="36"/>
  <c r="J25" i="36"/>
  <c r="J20" i="36"/>
  <c r="F20" i="36"/>
  <c r="J4" i="36"/>
  <c r="J21" i="36"/>
  <c r="J17" i="36"/>
  <c r="J24" i="36"/>
  <c r="J2" i="36"/>
  <c r="J6" i="36"/>
  <c r="J7" i="36"/>
  <c r="J5" i="36"/>
  <c r="J15" i="36"/>
  <c r="J8" i="36"/>
  <c r="J27" i="36"/>
  <c r="J12" i="36"/>
  <c r="J9" i="36"/>
  <c r="J22" i="36"/>
  <c r="J13" i="36"/>
  <c r="J19" i="35"/>
  <c r="J26" i="35"/>
  <c r="U26" i="35" s="1"/>
  <c r="J23" i="35"/>
  <c r="J12" i="35"/>
  <c r="U12" i="35" s="1"/>
  <c r="J11" i="35"/>
  <c r="U11" i="35" s="1"/>
  <c r="P15" i="35"/>
  <c r="K24" i="35"/>
  <c r="J24" i="35" s="1"/>
  <c r="N9" i="35"/>
  <c r="M9" i="35"/>
  <c r="J2" i="35"/>
  <c r="U2" i="35" s="1"/>
  <c r="J3" i="35"/>
  <c r="U3" i="35" s="1"/>
  <c r="J15" i="35"/>
  <c r="J16" i="35"/>
  <c r="J17" i="35"/>
  <c r="U18" i="35" s="1"/>
  <c r="J18" i="35"/>
  <c r="J20" i="35"/>
  <c r="J21" i="35"/>
  <c r="J22" i="35"/>
  <c r="U23" i="35" s="1"/>
  <c r="J25" i="35"/>
  <c r="U25" i="35" s="1"/>
  <c r="J27" i="35"/>
  <c r="U27" i="35" s="1"/>
  <c r="J10" i="35"/>
  <c r="U10" i="35" s="1"/>
  <c r="J13" i="35"/>
  <c r="U13" i="35" s="1"/>
  <c r="U17" i="35" l="1"/>
  <c r="U24" i="35"/>
  <c r="U21" i="35"/>
  <c r="U20" i="35"/>
  <c r="U19" i="35"/>
  <c r="U16" i="35"/>
  <c r="U22" i="35"/>
  <c r="U15" i="35"/>
  <c r="J9" i="35"/>
  <c r="U9" i="35" s="1"/>
  <c r="J8" i="35"/>
  <c r="U8" i="35" s="1"/>
  <c r="J4" i="35"/>
  <c r="U4" i="35" s="1"/>
  <c r="E2" i="31" l="1"/>
  <c r="J6" i="35" l="1"/>
  <c r="U6" i="35" s="1"/>
  <c r="J14" i="35"/>
  <c r="U14" i="35" s="1"/>
  <c r="J5" i="35" l="1"/>
  <c r="U5" i="35" s="1"/>
  <c r="J7" i="35" l="1"/>
  <c r="U7" i="35" s="1"/>
  <c r="Q2" i="36" l="1"/>
  <c r="R2" i="36" s="1"/>
  <c r="Q3" i="36"/>
  <c r="S3" i="36"/>
  <c r="S2" i="36" l="1"/>
  <c r="R3" i="36"/>
  <c r="Q15" i="36" l="1"/>
  <c r="R15" i="36" s="1"/>
  <c r="S15" i="36"/>
  <c r="G18" i="6" l="1"/>
  <c r="F18" i="6" s="1"/>
  <c r="G19" i="6"/>
  <c r="F19" i="6" s="1"/>
  <c r="G20" i="6"/>
  <c r="F20" i="6" s="1"/>
  <c r="G21" i="6"/>
  <c r="F21" i="6" s="1"/>
  <c r="G22" i="6"/>
  <c r="F22" i="6" s="1"/>
  <c r="G23" i="6"/>
  <c r="F23" i="6" s="1"/>
  <c r="G24" i="6"/>
  <c r="F24" i="6" s="1"/>
  <c r="G25" i="6"/>
  <c r="F25" i="6" s="1"/>
  <c r="G26" i="6"/>
  <c r="F26" i="6" s="1"/>
  <c r="G27" i="6"/>
  <c r="F27" i="6" s="1"/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I17" i="11" s="1"/>
  <c r="I18" i="13" l="1"/>
  <c r="H18" i="13" s="1"/>
  <c r="I19" i="13"/>
  <c r="H19" i="13" s="1"/>
  <c r="I20" i="13"/>
  <c r="H20" i="13" s="1"/>
  <c r="J18" i="11"/>
  <c r="I18" i="11" s="1"/>
  <c r="K18" i="9"/>
  <c r="J18" i="9" s="1"/>
  <c r="K19" i="9"/>
  <c r="J19" i="9" s="1"/>
  <c r="I3" i="13"/>
  <c r="H3" i="13" s="1"/>
  <c r="I4" i="13"/>
  <c r="H4" i="13" s="1"/>
  <c r="I5" i="13"/>
  <c r="H5" i="13" s="1"/>
  <c r="I6" i="13"/>
  <c r="H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21" i="13"/>
  <c r="H21" i="13" s="1"/>
  <c r="I22" i="13"/>
  <c r="H22" i="13" s="1"/>
  <c r="I23" i="13"/>
  <c r="H23" i="13" s="1"/>
  <c r="I24" i="13"/>
  <c r="H24" i="13" s="1"/>
  <c r="I25" i="13"/>
  <c r="H25" i="13" s="1"/>
  <c r="I26" i="13"/>
  <c r="H26" i="13" s="1"/>
  <c r="I27" i="13"/>
  <c r="H27" i="13" s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J19" i="11"/>
  <c r="I19" i="11" s="1"/>
  <c r="J20" i="11"/>
  <c r="I20" i="11" s="1"/>
  <c r="J21" i="11"/>
  <c r="I21" i="11" s="1"/>
  <c r="J22" i="11"/>
  <c r="I22" i="11" s="1"/>
  <c r="J23" i="11"/>
  <c r="I23" i="11" s="1"/>
  <c r="J24" i="11"/>
  <c r="I24" i="11" s="1"/>
  <c r="J25" i="11"/>
  <c r="I25" i="11" s="1"/>
  <c r="J26" i="11"/>
  <c r="I26" i="11" s="1"/>
  <c r="J27" i="11"/>
  <c r="I27" i="11" s="1"/>
  <c r="K3" i="9"/>
  <c r="J3" i="9" s="1"/>
  <c r="K4" i="9"/>
  <c r="J4" i="9" s="1"/>
  <c r="K5" i="9"/>
  <c r="J5" i="9" s="1"/>
  <c r="K6" i="9"/>
  <c r="J6" i="9" s="1"/>
  <c r="K7" i="9"/>
  <c r="J7" i="9" s="1"/>
  <c r="K8" i="9"/>
  <c r="J8" i="9" s="1"/>
  <c r="K9" i="9"/>
  <c r="J9" i="9" s="1"/>
  <c r="K10" i="9"/>
  <c r="J10" i="9" s="1"/>
  <c r="K11" i="9"/>
  <c r="J11" i="9" s="1"/>
  <c r="K12" i="9"/>
  <c r="J12" i="9" s="1"/>
  <c r="K13" i="9"/>
  <c r="J13" i="9" s="1"/>
  <c r="K14" i="9"/>
  <c r="J14" i="9" s="1"/>
  <c r="K15" i="9"/>
  <c r="J15" i="9" s="1"/>
  <c r="K16" i="9"/>
  <c r="J16" i="9" s="1"/>
  <c r="K17" i="9"/>
  <c r="J17" i="9" s="1"/>
  <c r="K20" i="9"/>
  <c r="J20" i="9" s="1"/>
  <c r="K21" i="9"/>
  <c r="J21" i="9" s="1"/>
  <c r="K22" i="9"/>
  <c r="J22" i="9" s="1"/>
  <c r="K23" i="9"/>
  <c r="J23" i="9" s="1"/>
  <c r="K24" i="9"/>
  <c r="J24" i="9" s="1"/>
  <c r="K25" i="9"/>
  <c r="J25" i="9" s="1"/>
  <c r="K26" i="9"/>
  <c r="J26" i="9" s="1"/>
  <c r="K27" i="9"/>
  <c r="J27" i="9" s="1"/>
  <c r="G4" i="6"/>
  <c r="F4" i="6" s="1"/>
  <c r="G5" i="6"/>
  <c r="F5" i="6" s="1"/>
  <c r="G7" i="6"/>
  <c r="F7" i="6" s="1"/>
  <c r="G10" i="6"/>
  <c r="F10" i="6" s="1"/>
  <c r="G11" i="6"/>
  <c r="F11" i="6" s="1"/>
  <c r="G12" i="6"/>
  <c r="F12" i="6" s="1"/>
  <c r="G14" i="6"/>
  <c r="F14" i="6" s="1"/>
  <c r="G15" i="6"/>
  <c r="F15" i="6" s="1"/>
  <c r="G16" i="6"/>
  <c r="F16" i="6" s="1"/>
  <c r="G17" i="6"/>
  <c r="F17" i="6" s="1"/>
  <c r="I2" i="13"/>
  <c r="H2" i="13" s="1"/>
  <c r="J2" i="11"/>
  <c r="I2" i="11" s="1"/>
  <c r="K2" i="9"/>
  <c r="J2" i="9" s="1"/>
  <c r="G2" i="6"/>
  <c r="F2" i="6" s="1"/>
  <c r="S24" i="36"/>
  <c r="Q24" i="36"/>
  <c r="R24" i="36" s="1"/>
  <c r="Q24" i="35" l="1"/>
  <c r="S23" i="35"/>
  <c r="S19" i="35"/>
  <c r="S18" i="35"/>
  <c r="S21" i="35"/>
  <c r="S22" i="35"/>
  <c r="S20" i="35"/>
  <c r="Q11" i="35"/>
  <c r="Q13" i="35"/>
  <c r="Q14" i="35"/>
  <c r="Q15" i="35"/>
  <c r="R15" i="35" s="1"/>
  <c r="Q16" i="35"/>
  <c r="Q17" i="35"/>
  <c r="Q18" i="35"/>
  <c r="R18" i="35" s="1"/>
  <c r="Q19" i="35"/>
  <c r="R19" i="35" s="1"/>
  <c r="Q20" i="35"/>
  <c r="Q21" i="35"/>
  <c r="R21" i="35" s="1"/>
  <c r="S16" i="35"/>
  <c r="S17" i="35"/>
  <c r="S6" i="35"/>
  <c r="S8" i="35"/>
  <c r="S25" i="35"/>
  <c r="S26" i="35"/>
  <c r="S27" i="35"/>
  <c r="Q2" i="35"/>
  <c r="Q3" i="35"/>
  <c r="Q4" i="35"/>
  <c r="Q5" i="35"/>
  <c r="Q6" i="35"/>
  <c r="Q7" i="35"/>
  <c r="Q8" i="35"/>
  <c r="Q10" i="35"/>
  <c r="Q22" i="35"/>
  <c r="R22" i="35" s="1"/>
  <c r="Q23" i="35"/>
  <c r="Q25" i="35"/>
  <c r="Q26" i="35"/>
  <c r="Q27" i="35"/>
  <c r="S14" i="35"/>
  <c r="S13" i="35"/>
  <c r="S11" i="35"/>
  <c r="S10" i="35"/>
  <c r="S9" i="35"/>
  <c r="Q9" i="35"/>
  <c r="S7" i="35"/>
  <c r="S5" i="35"/>
  <c r="S4" i="35"/>
  <c r="S3" i="35"/>
  <c r="S2" i="35"/>
  <c r="S12" i="36"/>
  <c r="Q9" i="36"/>
  <c r="S15" i="35" l="1"/>
  <c r="R20" i="35"/>
  <c r="R24" i="35"/>
  <c r="S24" i="35"/>
  <c r="R4" i="35"/>
  <c r="R9" i="36"/>
  <c r="S27" i="36" l="1"/>
  <c r="S6" i="36"/>
  <c r="S9" i="36"/>
  <c r="S5" i="36"/>
  <c r="S19" i="36"/>
  <c r="S14" i="36" l="1"/>
  <c r="S4" i="36" l="1"/>
  <c r="S26" i="36"/>
  <c r="S25" i="36"/>
  <c r="Q5" i="36"/>
  <c r="S22" i="36" l="1"/>
  <c r="S21" i="36"/>
  <c r="S20" i="36" l="1"/>
  <c r="S17" i="36"/>
  <c r="S16" i="36"/>
  <c r="S13" i="36"/>
  <c r="S11" i="36"/>
  <c r="S10" i="36" l="1"/>
  <c r="S8" i="36" l="1"/>
  <c r="Q8" i="36"/>
  <c r="R8" i="36" s="1"/>
  <c r="Q7" i="36" l="1"/>
  <c r="R7" i="36" s="1"/>
  <c r="S7" i="36"/>
  <c r="R5" i="36" l="1"/>
  <c r="Q27" i="36" l="1"/>
  <c r="R27" i="36" s="1"/>
  <c r="Q26" i="36"/>
  <c r="R26" i="36" s="1"/>
  <c r="Q25" i="36"/>
  <c r="R25" i="36" s="1"/>
  <c r="Q23" i="36"/>
  <c r="R23" i="36" s="1"/>
  <c r="Q22" i="36"/>
  <c r="R22" i="36" s="1"/>
  <c r="Q21" i="36"/>
  <c r="R21" i="36" s="1"/>
  <c r="Q20" i="36"/>
  <c r="R20" i="36" s="1"/>
  <c r="Q19" i="36"/>
  <c r="R19" i="36" s="1"/>
  <c r="Q17" i="36"/>
  <c r="R17" i="36" s="1"/>
  <c r="Q16" i="36"/>
  <c r="R16" i="36" s="1"/>
  <c r="Q14" i="36"/>
  <c r="R14" i="36" s="1"/>
  <c r="Q13" i="36"/>
  <c r="R13" i="36" s="1"/>
  <c r="Q12" i="36"/>
  <c r="R12" i="36" s="1"/>
  <c r="Q11" i="36"/>
  <c r="R11" i="36" s="1"/>
  <c r="Q10" i="36"/>
  <c r="R10" i="36" s="1"/>
  <c r="Q6" i="36"/>
  <c r="R6" i="36" s="1"/>
  <c r="Q4" i="36"/>
  <c r="R4" i="36" s="1"/>
  <c r="R27" i="35"/>
  <c r="R26" i="35"/>
  <c r="R23" i="35"/>
  <c r="R17" i="35"/>
  <c r="R14" i="35"/>
  <c r="R13" i="35"/>
  <c r="R10" i="35"/>
  <c r="R9" i="35"/>
  <c r="R8" i="35"/>
  <c r="R6" i="35"/>
  <c r="R5" i="35"/>
  <c r="R7" i="35" l="1"/>
  <c r="R2" i="35"/>
  <c r="R16" i="35"/>
  <c r="R11" i="35"/>
  <c r="R3" i="35"/>
  <c r="R25" i="35"/>
  <c r="G8" i="6"/>
  <c r="F8" i="6" s="1"/>
  <c r="G13" i="6"/>
  <c r="F13" i="6" s="1"/>
  <c r="G3" i="6"/>
  <c r="F3" i="6" s="1"/>
  <c r="G9" i="6"/>
  <c r="F9" i="6" s="1"/>
  <c r="G6" i="6"/>
  <c r="F6" i="6" s="1"/>
  <c r="Q12" i="35"/>
  <c r="R12" i="35" s="1"/>
  <c r="S12" i="35"/>
</calcChain>
</file>

<file path=xl/sharedStrings.xml><?xml version="1.0" encoding="utf-8"?>
<sst xmlns="http://schemas.openxmlformats.org/spreadsheetml/2006/main" count="735" uniqueCount="80">
  <si>
    <t>Sıra</t>
  </si>
  <si>
    <t>AccessBank QSC</t>
  </si>
  <si>
    <t>AFB 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</si>
  <si>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</si>
  <si>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</si>
  <si>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</si>
  <si>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</si>
  <si>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</si>
  <si>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</si>
  <si>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</si>
  <si>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</si>
  <si>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</si>
  <si>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</si>
  <si>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</si>
  <si>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</si>
  <si>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</si>
  <si>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</si>
  <si>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</si>
  <si>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</si>
  <si>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</si>
  <si>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</si>
  <si>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</si>
  <si>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</si>
  <si>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</si>
  <si>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</si>
  <si>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</si>
  <si>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</si>
  <si>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</si>
  <si>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</si>
  <si>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</si>
  <si>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</si>
  <si>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</si>
  <si>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Ziraat Bank Azərbaycan ASC</t>
  </si>
  <si>
    <t>=</t>
  </si>
  <si>
    <t>Qeyri-faiz gəlirləri 
(mln. manat)</t>
  </si>
  <si>
    <t>Premium Bank ASC</t>
  </si>
  <si>
    <t>Bank of Baku ASC</t>
  </si>
  <si>
    <t>XM yoxlama</t>
  </si>
  <si>
    <t>Yelo Bank ASC</t>
  </si>
  <si>
    <t>Hesablanmış XƏM</t>
  </si>
  <si>
    <t>Hesablanmış XƏM ilə Faktikinin fərqi</t>
  </si>
  <si>
    <t>o cümlədən, Nizamnamə Kapitalı (mln. manat)</t>
  </si>
  <si>
    <t>Aktivlər üzrə mümkün zərərin 
ödənilməsi üçün ehtiyat ayırmaları (mln. manat)</t>
  </si>
  <si>
    <t>Mənfəət vergisi</t>
  </si>
  <si>
    <t>Dinamika, mln . Manat</t>
  </si>
  <si>
    <t>Mündəricat</t>
  </si>
  <si>
    <t>Dinamika - Aktivlər</t>
  </si>
  <si>
    <t>Kredit Portfeli</t>
  </si>
  <si>
    <t>Dinamika - Kredit Portfeli</t>
  </si>
  <si>
    <t>Depozit Portfeli</t>
  </si>
  <si>
    <t>Dinamika - Depozit Portfeli</t>
  </si>
  <si>
    <t>Balans Kapitalı</t>
  </si>
  <si>
    <t>Dinamika - Balans Kapitalı</t>
  </si>
  <si>
    <t>Nizamnamə Kapitalı</t>
  </si>
  <si>
    <t>Xalis Mənfəət</t>
  </si>
  <si>
    <t xml:space="preserve">Xalis Əməliyyat Mənfəəti </t>
  </si>
  <si>
    <t>Faiz gəlirləri</t>
  </si>
  <si>
    <t>Faiz xərcləri</t>
  </si>
  <si>
    <t xml:space="preserve">Qeyri-faiz gəlirləri </t>
  </si>
  <si>
    <t xml:space="preserve">Qeyri-faiz xərcləri </t>
  </si>
  <si>
    <t xml:space="preserve">Aktivlər üzrə mümkün zərərin ödənilməsi üçün ehtiyat ayırmaları </t>
  </si>
  <si>
    <t>Aktivlər</t>
  </si>
  <si>
    <t>ROA</t>
  </si>
  <si>
    <t>ROE</t>
  </si>
  <si>
    <t>ABB ASC</t>
  </si>
  <si>
    <t>IIR/2022</t>
  </si>
  <si>
    <t>2022 IIR - Ümumi göstəricilər</t>
  </si>
  <si>
    <t>2022 IIR Nizamnamə Kapitalı (mln. manat)</t>
  </si>
  <si>
    <t>Bank Sektoru - 2022 III RÜB</t>
  </si>
  <si>
    <t>2022 IIIR - Ümumi göstəricilər</t>
  </si>
  <si>
    <t xml:space="preserve"> </t>
  </si>
  <si>
    <t>Biznes Kreditləri (mln. manat)</t>
  </si>
  <si>
    <t>Biznes Kreditləri</t>
  </si>
  <si>
    <t>Dinamika- Biznes Kreditləri</t>
  </si>
  <si>
    <t>IIIR/2022</t>
  </si>
  <si>
    <t>IIIR/2022
Nisbi dinamika/Rüblük</t>
  </si>
  <si>
    <t xml:space="preserve">IIIR/2022
Mütləq dinamika/Rüblük </t>
  </si>
  <si>
    <t>2022 IIIR Nizamnamə Kapitalı (mln. manat)</t>
  </si>
  <si>
    <t>2022 IIIR
ROA,% 
(Xalis mənfəət/ Aktivlərin həcmi)</t>
  </si>
  <si>
    <t>2022 IIIR
ROE,% 
(Xalis mənfəət/ Balans kapitalı)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</si>
</sst>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Times New Roman"/>
      <family val="1"/>
    </font>
    <font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6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0" fontId="0" fillId="0" borderId="0" xfId="0" applyNumberFormat="1"/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2" fontId="0" fillId="0" borderId="4" xfId="1" applyNumberFormat="1" applyFont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8" fillId="0" borderId="3" xfId="0" applyNumberFormat="1" applyFont="1" applyBorder="1"/>
    <xf numFmtId="164" fontId="11" fillId="0" borderId="3" xfId="0" applyNumberFormat="1" applyFont="1" applyBorder="1" applyAlignment="1">
      <alignment horizontal="right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8" fillId="2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wrapText="1"/>
    </xf>
    <xf numFmtId="0" fontId="9" fillId="3" borderId="1" xfId="5" applyFont="1" applyFill="1" applyBorder="1" applyAlignment="1">
      <alignment wrapText="1"/>
    </xf>
    <xf numFmtId="164" fontId="8" fillId="0" borderId="10" xfId="0" applyNumberFormat="1" applyFont="1" applyFill="1" applyBorder="1"/>
    <xf numFmtId="165" fontId="10" fillId="0" borderId="0" xfId="1" applyNumberFormat="1" applyFont="1"/>
    <xf numFmtId="0" fontId="10" fillId="0" borderId="0" xfId="0" applyFont="1"/>
    <xf numFmtId="164" fontId="10" fillId="0" borderId="0" xfId="0" applyNumberFormat="1" applyFont="1"/>
    <xf numFmtId="0" fontId="12" fillId="6" borderId="0" xfId="5" applyFont="1" applyFill="1" applyAlignment="1">
      <alignment horizontal="center" vertical="center"/>
    </xf>
    <xf numFmtId="0" fontId="9" fillId="3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7" fillId="2" borderId="1" xfId="0" applyFont="1" applyFill="1" applyBorder="1"/>
    <xf numFmtId="164" fontId="8" fillId="0" borderId="10" xfId="0" applyNumberFormat="1" applyFont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0" fontId="10" fillId="0" borderId="0" xfId="1" applyNumberFormat="1" applyFont="1"/>
    <xf numFmtId="164" fontId="10" fillId="0" borderId="0" xfId="1" applyNumberFormat="1" applyFont="1"/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10" fontId="10" fillId="0" borderId="0" xfId="0" applyNumberFormat="1" applyFont="1"/>
    <xf numFmtId="10" fontId="10" fillId="0" borderId="0" xfId="0" applyNumberFormat="1" applyFont="1" applyAlignment="1">
      <alignment horizontal="center" vertical="center"/>
    </xf>
    <xf numFmtId="9" fontId="10" fillId="0" borderId="0" xfId="0" applyNumberFormat="1" applyFont="1"/>
    <xf numFmtId="0" fontId="3" fillId="0" borderId="0" xfId="0" applyNumberFormat="1" applyFont="1"/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5" fillId="6" borderId="14" xfId="5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wrapText="1"/>
    </xf>
    <xf numFmtId="164" fontId="9" fillId="0" borderId="4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43" fontId="10" fillId="0" borderId="0" xfId="2" applyFont="1"/>
    <xf numFmtId="2" fontId="0" fillId="0" borderId="0" xfId="2" applyNumberFormat="1" applyFont="1"/>
    <xf numFmtId="164" fontId="10" fillId="0" borderId="0" xfId="0" applyNumberFormat="1" applyFont="1" applyAlignment="1">
      <alignment horizontal="right" vertical="center" wrapText="1"/>
    </xf>
    <xf numFmtId="165" fontId="0" fillId="0" borderId="0" xfId="1" applyNumberFormat="1" applyFont="1"/>
    <xf numFmtId="164" fontId="8" fillId="0" borderId="1" xfId="0" applyNumberFormat="1" applyFont="1" applyFill="1" applyBorder="1"/>
    <xf numFmtId="0" fontId="9" fillId="3" borderId="1" xfId="5" applyFont="1" applyFill="1" applyBorder="1" applyAlignment="1">
      <alignment horizontal="left" vertical="center" wrapText="1"/>
    </xf>
    <xf numFmtId="2" fontId="0" fillId="0" borderId="4" xfId="1" applyNumberFormat="1" applyFont="1" applyFill="1" applyBorder="1"/>
    <xf numFmtId="10" fontId="8" fillId="0" borderId="1" xfId="1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Fill="1" applyBorder="1" applyAlignment="1">
      <alignment horizontal="right" vertical="center" wrapText="1"/>
    </xf>
    <xf numFmtId="0" fontId="19" fillId="6" borderId="0" xfId="5" applyFont="1" applyFill="1" applyAlignment="1">
      <alignment horizontal="center" vertical="center"/>
    </xf>
    <xf numFmtId="9" fontId="0" fillId="0" borderId="0" xfId="1" applyFont="1" applyAlignment="1">
      <alignment horizontal="right"/>
    </xf>
    <xf numFmtId="2" fontId="0" fillId="0" borderId="0" xfId="2" applyNumberFormat="1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0" fontId="11" fillId="0" borderId="1" xfId="1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/>
    <xf numFmtId="2" fontId="11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/>
    <xf numFmtId="0" fontId="1" fillId="0" borderId="0" xfId="0" applyFont="1" applyAlignment="1">
      <alignment wrapText="1"/>
    </xf>
    <xf numFmtId="164" fontId="8" fillId="0" borderId="2" xfId="0" applyNumberFormat="1" applyFont="1" applyBorder="1"/>
    <xf numFmtId="2" fontId="10" fillId="0" borderId="0" xfId="2" applyNumberFormat="1" applyFont="1"/>
    <xf numFmtId="164" fontId="11" fillId="0" borderId="13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164" fontId="11" fillId="0" borderId="9" xfId="0" applyNumberFormat="1" applyFont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/>
    </xf>
    <xf numFmtId="164" fontId="8" fillId="2" borderId="4" xfId="0" applyNumberFormat="1" applyFont="1" applyFill="1" applyBorder="1"/>
    <xf numFmtId="164" fontId="8" fillId="0" borderId="4" xfId="0" applyNumberFormat="1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2" borderId="2" xfId="0" applyFont="1" applyFill="1" applyBorder="1"/>
    <xf numFmtId="164" fontId="8" fillId="0" borderId="2" xfId="0" applyNumberFormat="1" applyFont="1" applyFill="1" applyBorder="1"/>
    <xf numFmtId="164" fontId="8" fillId="0" borderId="9" xfId="0" applyNumberFormat="1" applyFont="1" applyFill="1" applyBorder="1"/>
    <xf numFmtId="0" fontId="9" fillId="4" borderId="1" xfId="5" applyFont="1" applyFill="1" applyBorder="1" applyAlignment="1">
      <alignment horizontal="left" vertical="center" wrapText="1"/>
    </xf>
    <xf numFmtId="2" fontId="0" fillId="0" borderId="0" xfId="0" applyNumberFormat="1"/>
    <xf numFmtId="164" fontId="11" fillId="0" borderId="6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4" fontId="10" fillId="7" borderId="4" xfId="0" applyNumberFormat="1" applyFont="1" applyFill="1" applyBorder="1" applyAlignment="1">
      <alignment horizontal="right" vertical="center" wrapText="1"/>
    </xf>
    <xf numFmtId="164" fontId="11" fillId="0" borderId="13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0" fontId="12" fillId="6" borderId="4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/>
    </xf>
  </cellXfs>
  <cellStyles count="11">
    <cellStyle name="Comma" xfId="2" builtinId="3"/>
    <cellStyle name="Comma 2" xfId="7" xr:uid="{00000000-0005-0000-0000-000001000000}"/>
    <cellStyle name="Hyperlink" xfId="5" builtinId="8"/>
    <cellStyle name="Hyperlink 2" xfId="9" xr:uid="{00000000-0005-0000-0000-000003000000}"/>
    <cellStyle name="Normal" xfId="0" builtinId="0"/>
    <cellStyle name="Normal 2" xfId="4" xr:uid="{00000000-0005-0000-0000-000005000000}"/>
    <cellStyle name="Normal 3" xfId="6" xr:uid="{00000000-0005-0000-0000-000006000000}"/>
    <cellStyle name="Normal 4" xfId="10" xr:uid="{00000000-0005-0000-0000-000007000000}"/>
    <cellStyle name="Percent" xfId="1" builtinId="5"/>
    <cellStyle name="Percent 2" xfId="8" xr:uid="{00000000-0005-0000-0000-000009000000}"/>
    <cellStyle name="Обычный 2" xfId="3" xr:uid="{00000000-0005-0000-0000-00000A000000}"/>
  </cellStyles>
  <dxfs count="189">
    <dxf>
      <font>
        <color rgb="FF002060"/>
        <name val="Times New Roman"/>
        <family val="1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b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border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border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5" formatCode="0.0%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numFmt numFmtId="2" formatCode="0.0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alignment horizontal="right" vertical="center" textRotation="0" wrapText="1" indent="0" justifyLastLine="0" shrinkToFit="0" readingOrder="0"/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3" displayName="Table13" ref="Q1:S27" totalsRowShown="0" headerRowDxfId="188" headerRowBorderDxfId="187" tableBorderDxfId="186" totalsRowBorderDxfId="185">
  <autoFilter ref="Q1:S27" xr:uid="{00000000-0009-0000-0100-00000D000000}"/>
  <tableColumns count="3">
    <tableColumn id="1" xr3:uid="{00000000-0010-0000-0000-000001000000}" name="Hesablanmış XƏM" dataDxfId="184">
      <calculatedColumnFormula>K24-L24+M24-N24</calculatedColumnFormula>
    </tableColumn>
    <tableColumn id="2" xr3:uid="{00000000-0010-0000-0000-000002000000}" name="Hesablanmış XƏM ilə Faktikinin fərqi" dataDxfId="183">
      <calculatedColumnFormula>Table13[[#This Row],[Hesablanmış XƏM]]-J24</calculatedColumnFormula>
    </tableColumn>
    <tableColumn id="3" xr3:uid="{00000000-0010-0000-0000-000003000000}" name="XM yoxlama" dataDxfId="182">
      <calculatedColumnFormula>J24-O24-P2-I24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F608B04-3B44-46FA-956D-705FBE28D9AB}" name="Table3010" displayName="Table3010" ref="A1:D27" totalsRowShown="0" headerRowDxfId="95" headerRowBorderDxfId="94" tableBorderDxfId="93">
  <autoFilter ref="A1:D27" xr:uid="{DF608B04-3B44-46FA-956D-705FBE28D9AB}"/>
  <sortState xmlns:xlrd2="http://schemas.microsoft.com/office/spreadsheetml/2017/richdata2" ref="A2:D27">
    <sortCondition descending="1" ref="D1:D27"/>
  </sortState>
  <tableColumns count="4">
    <tableColumn id="1" xr3:uid="{30E37088-32A9-4ECE-A005-9076F6E8D7FD}" name="Sıra" dataDxfId="92"/>
    <tableColumn id="2" xr3:uid="{D811AEFE-FEDA-4CF5-BD93-A6F927A9BCB8}" name="Banklar" dataDxfId="91"/>
    <tableColumn id="3" xr3:uid="{6906E337-2206-4389-AFBF-10FA7A6CA13D}" name="IIIR/2022_x000a_Nisbi dinamika/Rüblük" dataDxfId="90" dataCellStyle="Percent"/>
    <tableColumn id="4" xr3:uid="{A896BE36-4E24-4FB3-AAFF-B1B59B7B948B}" name="IIIR/2022_x000a_Mütləq dinamika/Rüblük " dataDxfId="89" dataCellStyle="Comm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6000000}" name="Table41113141516181926" displayName="Table41113141516181926" ref="A1:D27" totalsRowShown="0" headerRowDxfId="88" headerRowBorderDxfId="87">
  <autoFilter ref="A1:D27" xr:uid="{00000000-0009-0000-0100-000019000000}"/>
  <sortState xmlns:xlrd2="http://schemas.microsoft.com/office/spreadsheetml/2017/richdata2" ref="A2:D27">
    <sortCondition descending="1" ref="D1:D27"/>
  </sortState>
  <tableColumns count="4">
    <tableColumn id="1" xr3:uid="{00000000-0010-0000-0600-000001000000}" name="Sıra" dataDxfId="86"/>
    <tableColumn id="2" xr3:uid="{00000000-0010-0000-0600-000002000000}" name="Banklar" dataDxfId="85"/>
    <tableColumn id="7" xr3:uid="{00000000-0010-0000-0600-000007000000}" name="IIR/2022" dataDxfId="84"/>
    <tableColumn id="4" xr3:uid="{00000000-0010-0000-0600-000004000000}" name="IIIR/2022" dataDxfId="83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7000000}" name="Table31" displayName="Table31" ref="A1:D27" totalsRowShown="0" headerRowDxfId="82" headerRowBorderDxfId="81" tableBorderDxfId="80">
  <autoFilter ref="A1:D27" xr:uid="{00000000-0009-0000-0100-00001F000000}"/>
  <sortState xmlns:xlrd2="http://schemas.microsoft.com/office/spreadsheetml/2017/richdata2" ref="A2:D27">
    <sortCondition descending="1" ref="D1:D27"/>
  </sortState>
  <tableColumns count="4">
    <tableColumn id="1" xr3:uid="{00000000-0010-0000-0700-000001000000}" name="Sıra" dataDxfId="79"/>
    <tableColumn id="2" xr3:uid="{00000000-0010-0000-0700-000002000000}" name="Banklar" dataDxfId="78"/>
    <tableColumn id="5" xr3:uid="{00000000-0010-0000-0700-000005000000}" name="IIIR/2022_x000a_Nisbi dinamika/Rüblük" dataDxfId="77" dataCellStyle="Percent"/>
    <tableColumn id="6" xr3:uid="{00000000-0010-0000-0700-000006000000}" name="IIIR/2022_x000a_Mütləq dinamika/Rüblük " dataDxfId="76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8000000}" name="Table41113141516181924" displayName="Table41113141516181924" ref="A1:D27" totalsRowShown="0" headerRowDxfId="75" headerRowBorderDxfId="74" tableBorderDxfId="73" totalsRowBorderDxfId="72">
  <autoFilter ref="A1:D27" xr:uid="{00000000-0009-0000-0100-000017000000}"/>
  <sortState xmlns:xlrd2="http://schemas.microsoft.com/office/spreadsheetml/2017/richdata2" ref="A2:D27">
    <sortCondition descending="1" ref="D1:D27"/>
  </sortState>
  <tableColumns count="4">
    <tableColumn id="1" xr3:uid="{00000000-0010-0000-0800-000001000000}" name="Sıra" dataDxfId="71"/>
    <tableColumn id="2" xr3:uid="{00000000-0010-0000-0800-000002000000}" name="Banklar" dataDxfId="70"/>
    <tableColumn id="7" xr3:uid="{00000000-0010-0000-0800-000007000000}" name="IIR/2022" dataDxfId="69"/>
    <tableColumn id="4" xr3:uid="{00000000-0010-0000-0800-000004000000}" name="IIIR/2022" dataDxfId="68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9000000}" name="Table28" displayName="Table28" ref="A1:D27" totalsRowShown="0" headerRowDxfId="67" headerRowBorderDxfId="66" tableBorderDxfId="65">
  <autoFilter ref="A1:D27" xr:uid="{00000000-0009-0000-0100-00001C000000}"/>
  <sortState xmlns:xlrd2="http://schemas.microsoft.com/office/spreadsheetml/2017/richdata2" ref="A2:D27">
    <sortCondition descending="1" ref="D1:D27"/>
  </sortState>
  <tableColumns count="4">
    <tableColumn id="1" xr3:uid="{00000000-0010-0000-0900-000001000000}" name="Sıra" dataDxfId="64"/>
    <tableColumn id="2" xr3:uid="{00000000-0010-0000-0900-000002000000}" name="Banklar" dataDxfId="63"/>
    <tableColumn id="5" xr3:uid="{00000000-0010-0000-0900-000005000000}" name="IIIR/2022_x000a_Nisbi dinamika/Rüblük" dataDxfId="62" dataCellStyle="Percent"/>
    <tableColumn id="6" xr3:uid="{00000000-0010-0000-0900-000006000000}" name="IIIR/2022_x000a_Mütləq dinamika/Rüblük " dataDxfId="61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8" displayName="Table8" ref="A1:E27" totalsRowShown="0" headerRowDxfId="60" headerRowBorderDxfId="59" tableBorderDxfId="58" totalsRowBorderDxfId="57">
  <autoFilter ref="A1:E27" xr:uid="{00000000-0009-0000-0100-000008000000}"/>
  <sortState xmlns:xlrd2="http://schemas.microsoft.com/office/spreadsheetml/2017/richdata2" ref="A2:E27">
    <sortCondition descending="1" ref="D1:D27"/>
  </sortState>
  <tableColumns count="5">
    <tableColumn id="1" xr3:uid="{00000000-0010-0000-0A00-000001000000}" name="Sıra" dataDxfId="56"/>
    <tableColumn id="2" xr3:uid="{00000000-0010-0000-0A00-000002000000}" name="Banklar" dataDxfId="55"/>
    <tableColumn id="4" xr3:uid="{00000000-0010-0000-0A00-000004000000}" name="2022 IIR Nizamnamə Kapitalı (mln. manat)" dataDxfId="54"/>
    <tableColumn id="5" xr3:uid="{00000000-0010-0000-0A00-000005000000}" name="2022 IIIR Nizamnamə Kapitalı (mln. manat)" dataDxfId="53"/>
    <tableColumn id="6" xr3:uid="{00000000-0010-0000-0A00-000006000000}" name="Dinamika, mln . Manat" dataDxfId="52">
      <calculatedColumnFormula>Table8[[#This Row],[2022 IIIR Nizamnamə Kapitalı (mln. manat)]]-Table8[[#This Row],[2022 IIR Nizamnamə Kapitalı (mln. manat)]]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B000000}" name="Table4111314151618192238" displayName="Table4111314151618192238" ref="A1:D27" totalsRowShown="0" headerRowDxfId="51" headerRowBorderDxfId="50">
  <autoFilter ref="A1:D27" xr:uid="{00000000-0009-0000-0100-000025000000}"/>
  <sortState xmlns:xlrd2="http://schemas.microsoft.com/office/spreadsheetml/2017/richdata2" ref="A2:D27">
    <sortCondition descending="1" ref="D1:D27"/>
  </sortState>
  <tableColumns count="4">
    <tableColumn id="1" xr3:uid="{00000000-0010-0000-0B00-000001000000}" name="Sıra" dataDxfId="49"/>
    <tableColumn id="2" xr3:uid="{00000000-0010-0000-0B00-000002000000}" name="Banklar" dataDxfId="48"/>
    <tableColumn id="7" xr3:uid="{00000000-0010-0000-0B00-000007000000}" name="IIR/2022" dataDxfId="47"/>
    <tableColumn id="5" xr3:uid="{00000000-0010-0000-0B00-000005000000}" name="IIIR/2022" dataDxfId="46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C000000}" name="Table41113141516181922" displayName="Table41113141516181922" ref="A1:D27" totalsRowShown="0" headerRowDxfId="45" headerRowBorderDxfId="44">
  <autoFilter ref="A1:D27" xr:uid="{00000000-0009-0000-0100-000015000000}"/>
  <sortState xmlns:xlrd2="http://schemas.microsoft.com/office/spreadsheetml/2017/richdata2" ref="A2:D27">
    <sortCondition descending="1" ref="D1:D27"/>
  </sortState>
  <tableColumns count="4">
    <tableColumn id="1" xr3:uid="{00000000-0010-0000-0C00-000001000000}" name="Sıra" dataDxfId="43"/>
    <tableColumn id="2" xr3:uid="{00000000-0010-0000-0C00-000002000000}" name="Banklar" dataDxfId="42"/>
    <tableColumn id="7" xr3:uid="{00000000-0010-0000-0C00-000007000000}" name="IIR/2022" dataDxfId="41"/>
    <tableColumn id="5" xr3:uid="{00000000-0010-0000-0C00-000005000000}" name="IIIR/2022" dataDxfId="40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41113141516181921" displayName="Table41113141516181921" ref="A1:D27" totalsRowShown="0" headerRowDxfId="39" headerRowBorderDxfId="38">
  <autoFilter ref="A1:D27" xr:uid="{00000000-0009-0000-0100-000014000000}"/>
  <sortState xmlns:xlrd2="http://schemas.microsoft.com/office/spreadsheetml/2017/richdata2" ref="A2:D27">
    <sortCondition descending="1" ref="D1:D27"/>
  </sortState>
  <tableColumns count="4">
    <tableColumn id="1" xr3:uid="{00000000-0010-0000-0D00-000001000000}" name="Sıra" dataDxfId="37"/>
    <tableColumn id="2" xr3:uid="{00000000-0010-0000-0D00-000002000000}" name="Banklar" dataDxfId="36"/>
    <tableColumn id="3" xr3:uid="{00000000-0010-0000-0D00-000003000000}" name="IIR/2022" dataDxfId="35"/>
    <tableColumn id="7" xr3:uid="{00000000-0010-0000-0D00-000007000000}" name="IIIR/2022" dataDxfId="34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Table41113141516181919" displayName="Table41113141516181919" ref="A1:D27" totalsRowShown="0" headerRowDxfId="33" headerRowBorderDxfId="32">
  <autoFilter ref="A1:D27" xr:uid="{00000000-0009-0000-0100-000012000000}"/>
  <sortState xmlns:xlrd2="http://schemas.microsoft.com/office/spreadsheetml/2017/richdata2" ref="A2:D27">
    <sortCondition descending="1" ref="D1:D27"/>
  </sortState>
  <tableColumns count="4">
    <tableColumn id="1" xr3:uid="{00000000-0010-0000-0E00-000001000000}" name="Sıra" dataDxfId="31"/>
    <tableColumn id="2" xr3:uid="{00000000-0010-0000-0E00-000002000000}" name="Banklar" dataDxfId="30"/>
    <tableColumn id="7" xr3:uid="{00000000-0010-0000-0E00-000007000000}" name="IIR/2022" dataDxfId="29"/>
    <tableColumn id="4" xr3:uid="{00000000-0010-0000-0E00-000004000000}" name="IIIR/2022" dataDxfId="2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225CEC-90D5-4B42-86EA-FC8BD516A020}" name="Table4" displayName="Table4" ref="B1:P27" totalsRowShown="0" headerRowDxfId="181" dataDxfId="179" headerRowBorderDxfId="180" tableBorderDxfId="178">
  <autoFilter ref="B1:P27" xr:uid="{06225CEC-90D5-4B42-86EA-FC8BD516A020}"/>
  <sortState xmlns:xlrd2="http://schemas.microsoft.com/office/spreadsheetml/2017/richdata2" ref="B2:P27">
    <sortCondition ref="B1:B27"/>
  </sortState>
  <tableColumns count="15">
    <tableColumn id="1" xr3:uid="{3BAAA78C-C2B7-45A6-A4C3-269312548CE0}" name="Banklar" dataDxfId="177"/>
    <tableColumn id="2" xr3:uid="{0C082A0D-29BA-4CEA-BEED-F47DE0FCA807}" name="Aktivlər _x000a_(mln. manat)" dataDxfId="176"/>
    <tableColumn id="3" xr3:uid="{66D96549-AF43-423E-9F97-8D9E943EFEE1}" name="Cəmi Kreditlər _x000a_(mln. manat) " dataDxfId="175"/>
    <tableColumn id="16" xr3:uid="{C039C0A3-80C5-4BD3-B286-DADDAC618E5A}" name="Biznes Kreditləri (mln. manat)" dataDxfId="174"/>
    <tableColumn id="4" xr3:uid="{1B4EB867-8730-4D2E-B45F-B02C7CE666C8}" name="Depozit Portfeli _x000a_(mln. manat)" dataDxfId="173"/>
    <tableColumn id="5" xr3:uid="{C5A942BA-722C-4688-8AF3-C0D76FD4EBF3}" name="Balans Kapitalı _x000a_(mln. manat)" dataDxfId="172"/>
    <tableColumn id="6" xr3:uid="{6F0B87BC-F20F-43CE-8927-6D5417C9E567}" name="o cümlədən, Nizamnamə Kapitalı (mln. manat)" dataDxfId="171"/>
    <tableColumn id="7" xr3:uid="{07A03460-2ADB-4CF0-8656-9227E2005F1A}" name="Xalis Mənfəət_x000a_ (mln. manat)" dataDxfId="170"/>
    <tableColumn id="8" xr3:uid="{EC0D0662-D63B-45B4-9A3F-3CB5F64184FD}" name="Xalis Əməliyyat Mənfəəti _x000a_(mln. manat)" dataDxfId="169"/>
    <tableColumn id="9" xr3:uid="{E4806D1C-335A-42CB-BCCD-C6FB28BA07B6}" name="Faiz gəlirləri_x000a_ (mln. manat)" dataDxfId="168"/>
    <tableColumn id="10" xr3:uid="{9365A025-8627-4C96-8EEC-A46B19E99758}" name="Faiz xərcləri_x000a_ (mln. manat)" dataDxfId="167"/>
    <tableColumn id="11" xr3:uid="{1C51C478-14A8-463C-8356-C981FB1761D7}" name="Qeyri-faiz gəlirləri _x000a_(mln. manat)" dataDxfId="166"/>
    <tableColumn id="12" xr3:uid="{00EE68D7-3632-4908-B8D0-A6D42C2844FC}" name="Qeyri-faiz xərcləri _x000a_(mln. manat)" dataDxfId="165"/>
    <tableColumn id="13" xr3:uid="{8D94E085-92E1-4B55-BD3E-F0EF2E4683AB}" name="Aktivlər üzrə mümkün zərərin _x000a_ödənilməsi üçün ehtiyat ayırmaları (mln. manat)" dataDxfId="164"/>
    <tableColumn id="14" xr3:uid="{96135326-5999-4C4B-9A53-48125F21C9B7}" name="Mənfəət vergisi" dataDxfId="16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F000000}" name="Table41113141516181913" displayName="Table41113141516181913" ref="A1:D27" totalsRowShown="0" headerRowDxfId="27" headerRowBorderDxfId="26">
  <autoFilter ref="A1:D27" xr:uid="{00000000-0009-0000-0100-00000C000000}"/>
  <sortState xmlns:xlrd2="http://schemas.microsoft.com/office/spreadsheetml/2017/richdata2" ref="A2:D27">
    <sortCondition descending="1" ref="D1:D27"/>
  </sortState>
  <tableColumns count="4">
    <tableColumn id="1" xr3:uid="{00000000-0010-0000-0F00-000001000000}" name="Sıra" dataDxfId="25"/>
    <tableColumn id="2" xr3:uid="{00000000-0010-0000-0F00-000002000000}" name="Banklar" dataDxfId="24"/>
    <tableColumn id="3" xr3:uid="{00000000-0010-0000-0F00-000003000000}" name="IIR/2022" dataDxfId="23"/>
    <tableColumn id="7" xr3:uid="{00000000-0010-0000-0F00-000007000000}" name="IIIR/2022" dataDxfId="22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e41113141516181911" displayName="Table41113141516181911" ref="A1:D27" totalsRowShown="0" headerRowDxfId="21" headerRowBorderDxfId="20">
  <autoFilter ref="A1:D27" xr:uid="{00000000-0009-0000-0100-00000A000000}"/>
  <sortState xmlns:xlrd2="http://schemas.microsoft.com/office/spreadsheetml/2017/richdata2" ref="A2:D27">
    <sortCondition descending="1" ref="D1:D27"/>
  </sortState>
  <tableColumns count="4">
    <tableColumn id="1" xr3:uid="{00000000-0010-0000-1000-000001000000}" name="Sıra" dataDxfId="19"/>
    <tableColumn id="2" xr3:uid="{00000000-0010-0000-1000-000002000000}" name="Banklar" dataDxfId="18"/>
    <tableColumn id="7" xr3:uid="{00000000-0010-0000-1000-000007000000}" name="IIR/2022" dataDxfId="17"/>
    <tableColumn id="4" xr3:uid="{00000000-0010-0000-1000-000004000000}" name="IIIR/2022" dataDxfId="16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411131415161819" displayName="Table411131415161819" ref="A1:D27" totalsRowShown="0" headerRowDxfId="15" headerRowBorderDxfId="14">
  <autoFilter ref="A1:D27" xr:uid="{00000000-0009-0000-0100-000013000000}"/>
  <sortState xmlns:xlrd2="http://schemas.microsoft.com/office/spreadsheetml/2017/richdata2" ref="A2:D27">
    <sortCondition descending="1" ref="D1:D27"/>
  </sortState>
  <tableColumns count="4">
    <tableColumn id="1" xr3:uid="{00000000-0010-0000-1100-000001000000}" name="Sıra" dataDxfId="13"/>
    <tableColumn id="2" xr3:uid="{00000000-0010-0000-1100-000002000000}" name="Banklar" dataDxfId="12"/>
    <tableColumn id="7" xr3:uid="{00000000-0010-0000-1100-000007000000}" name="IIR/2022" dataDxfId="11"/>
    <tableColumn id="4" xr3:uid="{00000000-0010-0000-1100-000004000000}" name="IIIR/2022" dataDxfId="10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2000000}" name="Table4111314151618192" displayName="Table4111314151618192" ref="A1:C27" totalsRowShown="0" headerRowDxfId="9" headerRowBorderDxfId="8">
  <autoFilter ref="A1:C27" xr:uid="{00000000-0009-0000-0100-000001000000}"/>
  <sortState xmlns:xlrd2="http://schemas.microsoft.com/office/spreadsheetml/2017/richdata2" ref="A2:C27">
    <sortCondition descending="1" ref="C1:C27"/>
  </sortState>
  <tableColumns count="3">
    <tableColumn id="1" xr3:uid="{00000000-0010-0000-1200-000001000000}" name="Sıra" dataDxfId="7"/>
    <tableColumn id="2" xr3:uid="{00000000-0010-0000-1200-000002000000}" name="Banklar" dataDxfId="6"/>
    <tableColumn id="7" xr3:uid="{00000000-0010-0000-1200-000007000000}" name="2022 IIIR_x000a_ROA,% _x000a_(Xalis mənfəət/ Aktivlərin həcmi)" dataDxfId="5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3000000}" name="Table41113141516181925" displayName="Table41113141516181925" ref="A1:C27" totalsRowShown="0" headerRowDxfId="4" headerRowBorderDxfId="3">
  <autoFilter ref="A1:C27" xr:uid="{00000000-0009-0000-0100-000003000000}"/>
  <sortState xmlns:xlrd2="http://schemas.microsoft.com/office/spreadsheetml/2017/richdata2" ref="A2:C27">
    <sortCondition descending="1" ref="C1:C27"/>
  </sortState>
  <tableColumns count="3">
    <tableColumn id="1" xr3:uid="{00000000-0010-0000-1300-000001000000}" name="Sıra" dataDxfId="2"/>
    <tableColumn id="2" xr3:uid="{00000000-0010-0000-1300-000002000000}" name="Banklar" dataDxfId="1"/>
    <tableColumn id="4" xr3:uid="{00000000-0010-0000-1300-000004000000}" name="2022 IIIR_x000a_ROE,% _x000a_(Xalis mənfəət/ Balans kapitalı)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Q1:S27" totalsRowShown="0" headerRowBorderDxfId="162" tableBorderDxfId="161" totalsRowBorderDxfId="160">
  <autoFilter ref="Q1:S27" xr:uid="{00000000-0009-0000-0100-000002000000}"/>
  <tableColumns count="3">
    <tableColumn id="1" xr3:uid="{00000000-0010-0000-0100-000001000000}" name="Hesablanmış XƏM" dataDxfId="159">
      <calculatedColumnFormula>K2-L2+M2-N2</calculatedColumnFormula>
    </tableColumn>
    <tableColumn id="2" xr3:uid="{00000000-0010-0000-0100-000002000000}" name="Hesablanmış XƏM ilə Faktikinin fərqi" dataDxfId="158">
      <calculatedColumnFormula>J2-Q2</calculatedColumnFormula>
    </tableColumn>
    <tableColumn id="3" xr3:uid="{00000000-0010-0000-0100-000003000000}" name="XM yoxlama" dataDxfId="157">
      <calculatedColumnFormula>I2+O2-J2+P2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EF6AB6B-734B-4658-9BF0-B884E0E0EBD6}" name="Table6" displayName="Table6" ref="A1:O27" totalsRowShown="0" headerRowDxfId="156" dataDxfId="154" headerRowBorderDxfId="155" tableBorderDxfId="153">
  <autoFilter ref="A1:O27" xr:uid="{EEF6AB6B-734B-4658-9BF0-B884E0E0EBD6}"/>
  <sortState xmlns:xlrd2="http://schemas.microsoft.com/office/spreadsheetml/2017/richdata2" ref="A2:O27">
    <sortCondition ref="B1:B27"/>
  </sortState>
  <tableColumns count="15">
    <tableColumn id="1" xr3:uid="{7C546EE7-DECE-486C-8E68-0ADC76B35709}" name="Sıra" dataDxfId="152"/>
    <tableColumn id="2" xr3:uid="{E9FCB8FB-F0D1-4CB7-8C57-2D2CB81510DC}" name="Banklar" dataDxfId="151"/>
    <tableColumn id="3" xr3:uid="{FE877C1A-4A79-4111-B88B-5481D65FA64B}" name="Aktivlər _x000a_(mln. manat)" dataDxfId="150"/>
    <tableColumn id="4" xr3:uid="{E6E72CB1-921C-47EC-98BF-658AE7E9621E}" name="Cəmi Kreditlər _x000a_(mln. manat) " dataDxfId="149"/>
    <tableColumn id="5" xr3:uid="{5114340C-DFF6-439C-8593-908055A8BC5C}" name="Biznes Kreditləri (mln. manat)" dataDxfId="148"/>
    <tableColumn id="6" xr3:uid="{4B5D7920-3401-4548-A3B6-95B354984DD7}" name="Depozit Portfeli _x000a_(mln. manat)" dataDxfId="147"/>
    <tableColumn id="7" xr3:uid="{F334C1F6-7133-4625-95F6-D64BB2FA10B8}" name="Balans Kapitalı _x000a_(mln. manat)" dataDxfId="146"/>
    <tableColumn id="8" xr3:uid="{2EAB8291-1F6D-43E4-96DA-B10FAC73E3FB}" name="o cümlədən, Nizamnamə Kapitalı (mln. manat)" dataDxfId="145"/>
    <tableColumn id="9" xr3:uid="{CFECEAF7-A010-4D77-805F-E8178F38BCBF}" name="Xalis Mənfəət_x000a_ (mln. manat)" dataDxfId="144"/>
    <tableColumn id="10" xr3:uid="{BC77C4EC-EA0B-4969-9AB5-DE3A10CC3669}" name="Xalis Əməliyyat Mənfəəti _x000a_(mln. manat)" dataDxfId="143">
      <calculatedColumnFormula>K2-L2+M2-N2</calculatedColumnFormula>
    </tableColumn>
    <tableColumn id="11" xr3:uid="{34C1076E-CC0C-4B9F-8311-B9D6B63D669C}" name="Faiz gəlirləri_x000a_ (mln. manat)" dataDxfId="142"/>
    <tableColumn id="12" xr3:uid="{DE7DEB67-4DC1-4F17-95A4-705BE5C35CCF}" name="Faiz xərcləri_x000a_ (mln. manat)" dataDxfId="141"/>
    <tableColumn id="13" xr3:uid="{5BAC82BD-798C-4370-9E40-EBF10A990908}" name="Qeyri-faiz gəlirləri _x000a_(mln. manat)" dataDxfId="140"/>
    <tableColumn id="14" xr3:uid="{0C61A2C8-280A-40D6-A24F-9784917D0298}" name="Qeyri-faiz xərcləri _x000a_(mln. manat)" dataDxfId="139"/>
    <tableColumn id="15" xr3:uid="{E8C10E4F-E137-45D1-BE8A-5FE08F47F60B}" name="Aktivlər üzrə mümkün zərərin _x000a_ödənilməsi üçün ehtiyat ayırmaları (mln. manat)" dataDxfId="13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2000000}" name="Table41113141516181928" displayName="Table41113141516181928" ref="A1:D27" totalsRowShown="0" headerRowDxfId="137" dataDxfId="135" headerRowBorderDxfId="136" tableBorderDxfId="134" totalsRowBorderDxfId="133">
  <autoFilter ref="A1:D27" xr:uid="{00000000-0009-0000-0100-00001B000000}"/>
  <sortState xmlns:xlrd2="http://schemas.microsoft.com/office/spreadsheetml/2017/richdata2" ref="A2:D27">
    <sortCondition descending="1" ref="D1:D27"/>
  </sortState>
  <tableColumns count="4">
    <tableColumn id="1" xr3:uid="{00000000-0010-0000-0200-000001000000}" name="Sıra" dataDxfId="132"/>
    <tableColumn id="2" xr3:uid="{00000000-0010-0000-0200-000002000000}" name="Banklar" dataDxfId="131"/>
    <tableColumn id="3" xr3:uid="{00000000-0010-0000-0200-000003000000}" name="IIR/2022" dataDxfId="130"/>
    <tableColumn id="7" xr3:uid="{00000000-0010-0000-0200-000007000000}" name="IIIR/2022" dataDxfId="129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3000000}" name="Table29" displayName="Table29" ref="A1:D27" totalsRowShown="0" headerRowDxfId="128" dataDxfId="126" headerRowBorderDxfId="127" tableBorderDxfId="125">
  <autoFilter ref="A1:D27" xr:uid="{00000000-0009-0000-0100-00001D000000}"/>
  <sortState xmlns:xlrd2="http://schemas.microsoft.com/office/spreadsheetml/2017/richdata2" ref="A2:D27">
    <sortCondition descending="1" ref="D1:D27"/>
  </sortState>
  <tableColumns count="4">
    <tableColumn id="1" xr3:uid="{00000000-0010-0000-0300-000001000000}" name="Sıra" dataDxfId="124"/>
    <tableColumn id="2" xr3:uid="{00000000-0010-0000-0300-000002000000}" name="Banklar" dataDxfId="123"/>
    <tableColumn id="3" xr3:uid="{00000000-0010-0000-0300-000003000000}" name="IIIR/2022_x000a_Nisbi dinamika/Rüblük" dataDxfId="122" dataCellStyle="Percent"/>
    <tableColumn id="4" xr3:uid="{00000000-0010-0000-0300-000004000000}" name="IIIR/2022_x000a_Mütləq dinamika/Rüblük " dataDxfId="121" dataCellStyle="Comm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4000000}" name="Table41113141516181927" displayName="Table41113141516181927" ref="A1:D27" totalsRowShown="0" headerRowDxfId="120" dataDxfId="118" headerRowBorderDxfId="119" tableBorderDxfId="117" totalsRowBorderDxfId="116">
  <autoFilter ref="A1:D27" xr:uid="{00000000-0009-0000-0100-00001A000000}"/>
  <sortState xmlns:xlrd2="http://schemas.microsoft.com/office/spreadsheetml/2017/richdata2" ref="A2:D27">
    <sortCondition descending="1" ref="D1:D27"/>
  </sortState>
  <tableColumns count="4">
    <tableColumn id="1" xr3:uid="{00000000-0010-0000-0400-000001000000}" name="Sıra" dataDxfId="115"/>
    <tableColumn id="2" xr3:uid="{00000000-0010-0000-0400-000002000000}" name="Banklar" dataDxfId="114"/>
    <tableColumn id="3" xr3:uid="{00000000-0010-0000-0400-000003000000}" name="IIR/2022" dataDxfId="113"/>
    <tableColumn id="7" xr3:uid="{00000000-0010-0000-0400-000007000000}" name="IIIR/2022" dataDxfId="112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5000000}" name="Table30" displayName="Table30" ref="A1:D27" totalsRowShown="0" headerRowDxfId="111" headerRowBorderDxfId="110" tableBorderDxfId="109">
  <autoFilter ref="A1:D27" xr:uid="{00000000-0009-0000-0100-00001E000000}"/>
  <sortState xmlns:xlrd2="http://schemas.microsoft.com/office/spreadsheetml/2017/richdata2" ref="A2:D27">
    <sortCondition descending="1" ref="D1:D27"/>
  </sortState>
  <tableColumns count="4">
    <tableColumn id="1" xr3:uid="{00000000-0010-0000-0500-000001000000}" name="Sıra" dataDxfId="108"/>
    <tableColumn id="2" xr3:uid="{00000000-0010-0000-0500-000002000000}" name="Banklar" dataDxfId="107"/>
    <tableColumn id="3" xr3:uid="{00000000-0010-0000-0500-000003000000}" name="IIIR/2022_x000a_Nisbi dinamika/Rüblük" dataDxfId="106" dataCellStyle="Percent"/>
    <tableColumn id="4" xr3:uid="{00000000-0010-0000-0500-000004000000}" name="IIIR/2022_x000a_Mütləq dinamika/Rüblük " dataDxfId="105" dataCellStyle="Comm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6D3CC1-90DA-45D8-9D35-5EE176280B15}" name="Table411131415161819278" displayName="Table411131415161819278" ref="A1:D27" totalsRowShown="0" headerRowDxfId="104" dataDxfId="102" headerRowBorderDxfId="103" tableBorderDxfId="101" totalsRowBorderDxfId="100">
  <autoFilter ref="A1:D27" xr:uid="{686D3CC1-90DA-45D8-9D35-5EE176280B15}"/>
  <sortState xmlns:xlrd2="http://schemas.microsoft.com/office/spreadsheetml/2017/richdata2" ref="A2:D27">
    <sortCondition descending="1" ref="D1:D27"/>
  </sortState>
  <tableColumns count="4">
    <tableColumn id="1" xr3:uid="{3E161C4B-F134-4A75-9306-5D82201953BD}" name="Sıra" dataDxfId="99"/>
    <tableColumn id="2" xr3:uid="{1CFE0632-9C62-47EB-A4CD-58BB437089C0}" name="Banklar" dataDxfId="98"/>
    <tableColumn id="3" xr3:uid="{F1E571FD-509C-4251-A360-6435BE13460F}" name="IIR/2022" dataDxfId="97"/>
    <tableColumn id="7" xr3:uid="{41142715-3E58-48E2-9FA2-09F8AFB022E6}" name="IIIR/2022" dataDxfId="9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zoomScale="85" zoomScaleNormal="85" workbookViewId="0">
      <selection sqref="A1:B1"/>
    </sheetView>
  </sheetViews>
  <sheetFormatPr defaultRowHeight="14.4" x14ac:dyDescent="0.3"/>
  <cols>
    <col min="1" max="1" width="4.44140625" style="9" customWidth="1"/>
    <col min="2" max="2" width="44.5546875" customWidth="1"/>
  </cols>
  <sheetData>
    <row r="1" spans="1:2" s="4" customFormat="1" ht="24.75" customHeight="1" x14ac:dyDescent="0.3">
      <c r="A1" s="141" t="s">
        <v>68</v>
      </c>
      <c r="B1" s="141"/>
    </row>
    <row r="2" spans="1:2" x14ac:dyDescent="0.3">
      <c r="A2" s="139" t="s">
        <v>45</v>
      </c>
      <c r="B2" s="140"/>
    </row>
    <row r="3" spans="1:2" ht="16.5" customHeight="1" x14ac:dyDescent="0.3">
      <c r="A3" s="55">
        <v>1</v>
      </c>
      <c r="B3" s="47" t="s">
        <v>69</v>
      </c>
    </row>
    <row r="4" spans="1:2" s="4" customFormat="1" ht="16.5" customHeight="1" x14ac:dyDescent="0.3">
      <c r="A4" s="55">
        <v>2</v>
      </c>
      <c r="B4" s="47" t="s">
        <v>66</v>
      </c>
    </row>
    <row r="5" spans="1:2" x14ac:dyDescent="0.3">
      <c r="A5" s="55">
        <v>3</v>
      </c>
      <c r="B5" s="47" t="s">
        <v>61</v>
      </c>
    </row>
    <row r="6" spans="1:2" x14ac:dyDescent="0.3">
      <c r="A6" s="55">
        <v>4</v>
      </c>
      <c r="B6" s="47" t="s">
        <v>46</v>
      </c>
    </row>
    <row r="7" spans="1:2" x14ac:dyDescent="0.3">
      <c r="A7" s="55">
        <v>5</v>
      </c>
      <c r="B7" s="47" t="s">
        <v>47</v>
      </c>
    </row>
    <row r="8" spans="1:2" x14ac:dyDescent="0.3">
      <c r="A8" s="55">
        <v>6</v>
      </c>
      <c r="B8" s="47" t="s">
        <v>48</v>
      </c>
    </row>
    <row r="9" spans="1:2" s="4" customFormat="1" x14ac:dyDescent="0.3">
      <c r="A9" s="55">
        <v>7</v>
      </c>
      <c r="B9" s="131" t="s">
        <v>72</v>
      </c>
    </row>
    <row r="10" spans="1:2" s="4" customFormat="1" x14ac:dyDescent="0.3">
      <c r="A10" s="55">
        <v>8</v>
      </c>
      <c r="B10" s="131" t="s">
        <v>73</v>
      </c>
    </row>
    <row r="11" spans="1:2" ht="17.25" customHeight="1" x14ac:dyDescent="0.3">
      <c r="A11" s="55">
        <v>9</v>
      </c>
      <c r="B11" s="47" t="s">
        <v>49</v>
      </c>
    </row>
    <row r="12" spans="1:2" ht="17.25" customHeight="1" x14ac:dyDescent="0.3">
      <c r="A12" s="55">
        <v>10</v>
      </c>
      <c r="B12" s="47" t="s">
        <v>50</v>
      </c>
    </row>
    <row r="13" spans="1:2" x14ac:dyDescent="0.3">
      <c r="A13" s="55">
        <v>11</v>
      </c>
      <c r="B13" s="47" t="s">
        <v>51</v>
      </c>
    </row>
    <row r="14" spans="1:2" x14ac:dyDescent="0.3">
      <c r="A14" s="55">
        <v>12</v>
      </c>
      <c r="B14" s="47" t="s">
        <v>52</v>
      </c>
    </row>
    <row r="15" spans="1:2" x14ac:dyDescent="0.3">
      <c r="A15" s="55">
        <v>13</v>
      </c>
      <c r="B15" s="47" t="s">
        <v>53</v>
      </c>
    </row>
    <row r="16" spans="1:2" s="4" customFormat="1" x14ac:dyDescent="0.3">
      <c r="A16" s="54">
        <v>14</v>
      </c>
      <c r="B16" s="48" t="s">
        <v>54</v>
      </c>
    </row>
    <row r="17" spans="1:2" x14ac:dyDescent="0.3">
      <c r="A17" s="54">
        <v>15</v>
      </c>
      <c r="B17" s="48" t="s">
        <v>55</v>
      </c>
    </row>
    <row r="18" spans="1:2" x14ac:dyDescent="0.3">
      <c r="A18" s="54">
        <v>16</v>
      </c>
      <c r="B18" s="48" t="s">
        <v>56</v>
      </c>
    </row>
    <row r="19" spans="1:2" x14ac:dyDescent="0.3">
      <c r="A19" s="54">
        <v>17</v>
      </c>
      <c r="B19" s="48" t="s">
        <v>57</v>
      </c>
    </row>
    <row r="20" spans="1:2" x14ac:dyDescent="0.3">
      <c r="A20" s="54">
        <v>18</v>
      </c>
      <c r="B20" s="48" t="s">
        <v>58</v>
      </c>
    </row>
    <row r="21" spans="1:2" x14ac:dyDescent="0.3">
      <c r="A21" s="54">
        <v>19</v>
      </c>
      <c r="B21" s="48" t="s">
        <v>59</v>
      </c>
    </row>
    <row r="22" spans="1:2" ht="32.25" customHeight="1" x14ac:dyDescent="0.3">
      <c r="A22" s="54">
        <v>20</v>
      </c>
      <c r="B22" s="89" t="s">
        <v>60</v>
      </c>
    </row>
    <row r="23" spans="1:2" x14ac:dyDescent="0.3">
      <c r="A23" s="54">
        <v>21</v>
      </c>
      <c r="B23" s="89" t="s">
        <v>62</v>
      </c>
    </row>
    <row r="24" spans="1:2" x14ac:dyDescent="0.3">
      <c r="A24" s="54">
        <v>22</v>
      </c>
      <c r="B24" s="89" t="s">
        <v>63</v>
      </c>
    </row>
    <row r="25" spans="1:2" x14ac:dyDescent="0.3">
      <c r="A25"/>
    </row>
  </sheetData>
  <mergeCells count="2">
    <mergeCell ref="A2:B2"/>
    <mergeCell ref="A1:B1"/>
  </mergeCells>
  <hyperlinks>
    <hyperlink ref="B15" location="'Nizamnamə Kapitalı'!A1" display="Nizamnamə Kapitalı" xr:uid="{00000000-0004-0000-0000-000000000000}"/>
    <hyperlink ref="B14" location="'Dinamika  - Balans Kapitalı'!A1" display="Dinamika - Balans Kapitalı" xr:uid="{00000000-0004-0000-0000-000001000000}"/>
    <hyperlink ref="B13" location="'Balans Kapitalı'!A1" display="Balans Kapitalı" xr:uid="{00000000-0004-0000-0000-000002000000}"/>
    <hyperlink ref="B12" location="'Dinamika - Depozit Portfeli'!A1" display="Dinamika - Depozit Portfeli" xr:uid="{00000000-0004-0000-0000-000003000000}"/>
    <hyperlink ref="B11" location="'Depozit Portfeli'!A1" display="Depozit Portfeli" xr:uid="{00000000-0004-0000-0000-000004000000}"/>
    <hyperlink ref="B8" location="'Dinamika - Kredit Portfeli'!A1" display="Dinamika - Kredit Portfeli" xr:uid="{00000000-0004-0000-0000-000005000000}"/>
    <hyperlink ref="B7" location="'Kredit Portfeli'!A1" display="Kredit Portfeli" xr:uid="{00000000-0004-0000-0000-000006000000}"/>
    <hyperlink ref="B6" location="'Dinamika  - Aktivlər'!A1" display="Dinamika - Aktivlər" xr:uid="{00000000-0004-0000-0000-000007000000}"/>
    <hyperlink ref="B5" location="Aktivlər!A1" display="Akrivlər" xr:uid="{00000000-0004-0000-0000-000008000000}"/>
    <hyperlink ref="B21" location="'Qeyri-Faiz Xərcləri'!A1" display="Qeyri-faiz xərcləri " xr:uid="{00000000-0004-0000-0000-000009000000}"/>
    <hyperlink ref="B20" location="'Qeyri-Faiz Gəlirləri'!A1" display="Qeyri-faiz gəlirləri " xr:uid="{00000000-0004-0000-0000-00000A000000}"/>
    <hyperlink ref="B19" location="'Faiz Xərcləri'!A1" display="Faiz xərcləri" xr:uid="{00000000-0004-0000-0000-00000B000000}"/>
    <hyperlink ref="B18" location="'Faiz Gəlirləri'!A1" display="Faiz gəlirləri" xr:uid="{00000000-0004-0000-0000-00000C000000}"/>
    <hyperlink ref="B17" location="'Xalis Əməliyyat Mənfəəti'!A1" display="Xalis Əməliyyat Mənfəəti " xr:uid="{00000000-0004-0000-0000-00000D000000}"/>
    <hyperlink ref="B16" location="'Xalis Mənfəəti'!A1" display="Xalis Mənfəət" xr:uid="{00000000-0004-0000-0000-00000E000000}"/>
    <hyperlink ref="B4" location="'2020 IVR - Ümumi göstəricilər'!A1" display="2020 IVR - Ümumi göstəricilər" xr:uid="{00000000-0004-0000-0000-00000F000000}"/>
    <hyperlink ref="B3" location="'2021 IR - Ümumi göstəricilər'!A1" display="2021 IR - Ümumi göstəricilər" xr:uid="{00000000-0004-0000-0000-000010000000}"/>
    <hyperlink ref="B22" location="'Ehtiyat ayırmaları'!A1" display="Aktivlər üzrə mümkün zərərin ödənilməsi üçün ehtiyat ayırmaları " xr:uid="{00000000-0004-0000-0000-000011000000}"/>
    <hyperlink ref="B23" location="ROA!A1" display="ROA" xr:uid="{00000000-0004-0000-0000-000012000000}"/>
    <hyperlink ref="B24" location="ROE!A1" display="ROE" xr:uid="{00000000-0004-0000-0000-000013000000}"/>
    <hyperlink ref="B9" location="'Biznes Kreditləri'!A1" display="Biznes Kreditləri" xr:uid="{59A5DCB2-2954-4D5D-93DB-3ACFF70FED65}"/>
    <hyperlink ref="B10" location="'Dinamika - Biznes Kreditləri'!A1" display="Dinamika- Biznes Kreditləri" xr:uid="{91463C5F-7169-495B-A741-489BC5F688F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L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K15" sqref="K15"/>
    </sheetView>
  </sheetViews>
  <sheetFormatPr defaultColWidth="9.109375" defaultRowHeight="14.4" x14ac:dyDescent="0.3"/>
  <cols>
    <col min="1" max="1" width="9.109375" style="1"/>
    <col min="2" max="2" width="41.44140625" style="1" customWidth="1"/>
    <col min="3" max="3" width="24.5546875" style="1" customWidth="1"/>
    <col min="4" max="4" width="21" style="1" customWidth="1"/>
    <col min="5" max="5" width="20.33203125" style="1" customWidth="1"/>
    <col min="6" max="6" width="20.44140625" style="1" customWidth="1"/>
    <col min="7" max="7" width="9.33203125" style="7" customWidth="1"/>
    <col min="8" max="8" width="6.6640625" style="1" customWidth="1"/>
    <col min="9" max="9" width="6.33203125" style="1" hidden="1" customWidth="1"/>
    <col min="10" max="10" width="7.6640625" style="1" hidden="1" customWidth="1"/>
    <col min="11" max="14" width="9.109375" style="1" customWidth="1"/>
    <col min="15" max="16384" width="9.109375" style="1"/>
  </cols>
  <sheetData>
    <row r="1" spans="1:12" x14ac:dyDescent="0.3">
      <c r="A1" s="30" t="s">
        <v>0</v>
      </c>
      <c r="B1" s="31" t="s">
        <v>22</v>
      </c>
      <c r="C1" s="37" t="s">
        <v>65</v>
      </c>
      <c r="D1" s="38" t="s">
        <v>74</v>
      </c>
      <c r="F1" s="53" t="s">
        <v>45</v>
      </c>
    </row>
    <row r="2" spans="1:12" x14ac:dyDescent="0.3">
      <c r="A2" s="39">
        <v>1</v>
      </c>
      <c r="B2" s="8" t="s">
        <v>64</v>
      </c>
      <c r="C2" s="11">
        <v>9120.4830700000002</v>
      </c>
      <c r="D2" s="11">
        <v>9662.3994299999995</v>
      </c>
      <c r="H2" s="6"/>
      <c r="I2" s="3">
        <f>J2/Table41113141516181926[[#This Row],[IIR/2022]]</f>
        <v>5.9417506270311976E-2</v>
      </c>
      <c r="J2" s="5">
        <f>Table41113141516181926[[#This Row],[IIIR/2022]]-Table41113141516181926[[#This Row],[IIR/2022]]</f>
        <v>541.91635999999926</v>
      </c>
    </row>
    <row r="3" spans="1:12" x14ac:dyDescent="0.3">
      <c r="A3" s="39">
        <v>2</v>
      </c>
      <c r="B3" s="8" t="s">
        <v>11</v>
      </c>
      <c r="C3" s="11">
        <v>6088.25</v>
      </c>
      <c r="D3" s="11">
        <v>6180.9</v>
      </c>
      <c r="H3" s="6"/>
      <c r="I3" s="3">
        <f>J3/Table41113141516181926[[#This Row],[IIR/2022]]</f>
        <v>1.5217837638073278E-2</v>
      </c>
      <c r="J3" s="5">
        <f>Table41113141516181926[[#This Row],[IIIR/2022]]-Table41113141516181926[[#This Row],[IIR/2022]]</f>
        <v>92.649999999999636</v>
      </c>
    </row>
    <row r="4" spans="1:12" x14ac:dyDescent="0.3">
      <c r="A4" s="39">
        <v>3</v>
      </c>
      <c r="B4" s="8" t="s">
        <v>15</v>
      </c>
      <c r="C4" s="11">
        <v>5951.52</v>
      </c>
      <c r="D4" s="11">
        <v>6117.8334299999997</v>
      </c>
      <c r="H4" s="6"/>
      <c r="I4" s="3">
        <f>J4/Table41113141516181926[[#This Row],[IIR/2022]]</f>
        <v>2.7944698161141899E-2</v>
      </c>
      <c r="J4" s="5">
        <f>Table41113141516181926[[#This Row],[IIIR/2022]]-Table41113141516181926[[#This Row],[IIR/2022]]</f>
        <v>166.31342999999924</v>
      </c>
    </row>
    <row r="5" spans="1:12" x14ac:dyDescent="0.3">
      <c r="A5" s="39">
        <v>4</v>
      </c>
      <c r="B5" s="8" t="s">
        <v>19</v>
      </c>
      <c r="C5" s="11">
        <v>1705.6090799999999</v>
      </c>
      <c r="D5" s="11">
        <v>1778.5447300000001</v>
      </c>
      <c r="H5" s="73"/>
      <c r="I5" s="3">
        <f>J5/Table41113141516181926[[#This Row],[IIR/2022]]</f>
        <v>4.2762231308008825E-2</v>
      </c>
      <c r="J5" s="5">
        <f>Table41113141516181926[[#This Row],[IIIR/2022]]-Table41113141516181926[[#This Row],[IIR/2022]]</f>
        <v>72.935650000000123</v>
      </c>
    </row>
    <row r="6" spans="1:12" x14ac:dyDescent="0.3">
      <c r="A6" s="39">
        <v>5</v>
      </c>
      <c r="B6" s="8" t="s">
        <v>8</v>
      </c>
      <c r="C6" s="11">
        <v>822.28272000000004</v>
      </c>
      <c r="D6" s="11">
        <v>943.26205000000004</v>
      </c>
      <c r="H6" s="6"/>
      <c r="I6" s="3">
        <f>J6/Table41113141516181926[[#This Row],[IIR/2022]]</f>
        <v>0.14712619766593174</v>
      </c>
      <c r="J6" s="5">
        <f>Table41113141516181926[[#This Row],[IIIR/2022]]-Table41113141516181926[[#This Row],[IIR/2022]]</f>
        <v>120.97933</v>
      </c>
      <c r="L6" s="5"/>
    </row>
    <row r="7" spans="1:12" x14ac:dyDescent="0.3">
      <c r="A7" s="39">
        <v>6</v>
      </c>
      <c r="B7" s="8" t="s">
        <v>18</v>
      </c>
      <c r="C7" s="11">
        <v>789.61599999999999</v>
      </c>
      <c r="D7" s="11">
        <v>855.32600000000002</v>
      </c>
      <c r="H7" s="6"/>
      <c r="I7" s="3">
        <f>J7/Table41113141516181926[[#This Row],[IIR/2022]]</f>
        <v>8.3217665295536106E-2</v>
      </c>
      <c r="J7" s="5">
        <f>Table41113141516181926[[#This Row],[IIIR/2022]]-Table41113141516181926[[#This Row],[IIR/2022]]</f>
        <v>65.710000000000036</v>
      </c>
    </row>
    <row r="8" spans="1:12" x14ac:dyDescent="0.3">
      <c r="A8" s="39">
        <v>7</v>
      </c>
      <c r="B8" s="8" t="s">
        <v>1</v>
      </c>
      <c r="C8" s="11">
        <v>779.56100000000004</v>
      </c>
      <c r="D8" s="11">
        <v>802.18200000000002</v>
      </c>
      <c r="H8" s="6"/>
      <c r="I8" s="3">
        <f>J8/Table41113141516181926[[#This Row],[IIR/2022]]</f>
        <v>2.9017613759538995E-2</v>
      </c>
      <c r="J8" s="5">
        <f>Table41113141516181926[[#This Row],[IIIR/2022]]-Table41113141516181926[[#This Row],[IIR/2022]]</f>
        <v>22.620999999999981</v>
      </c>
    </row>
    <row r="9" spans="1:12" x14ac:dyDescent="0.3">
      <c r="A9" s="39">
        <v>8</v>
      </c>
      <c r="B9" s="8" t="s">
        <v>35</v>
      </c>
      <c r="C9" s="11">
        <v>456.55</v>
      </c>
      <c r="D9" s="11">
        <v>575.77300000000002</v>
      </c>
      <c r="H9" s="6"/>
      <c r="I9" s="3">
        <f>J9/Table41113141516181926[[#This Row],[IIR/2022]]</f>
        <v>0.26113897711094075</v>
      </c>
      <c r="J9" s="5">
        <f>Table41113141516181926[[#This Row],[IIIR/2022]]-Table41113141516181926[[#This Row],[IIR/2022]]</f>
        <v>119.22300000000001</v>
      </c>
    </row>
    <row r="10" spans="1:12" x14ac:dyDescent="0.3">
      <c r="A10" s="39">
        <v>9</v>
      </c>
      <c r="B10" s="8" t="s">
        <v>16</v>
      </c>
      <c r="C10" s="11">
        <v>645.15</v>
      </c>
      <c r="D10" s="11">
        <v>553.23500000000001</v>
      </c>
      <c r="H10" s="6"/>
      <c r="I10" s="3">
        <f>J10/Table41113141516181926[[#This Row],[IIR/2022]]</f>
        <v>-0.14247074323800663</v>
      </c>
      <c r="J10" s="5">
        <f>Table41113141516181926[[#This Row],[IIIR/2022]]-Table41113141516181926[[#This Row],[IIR/2022]]</f>
        <v>-91.914999999999964</v>
      </c>
    </row>
    <row r="11" spans="1:12" x14ac:dyDescent="0.3">
      <c r="A11" s="39">
        <v>10</v>
      </c>
      <c r="B11" s="8" t="s">
        <v>38</v>
      </c>
      <c r="C11" s="11">
        <v>508.92989999999998</v>
      </c>
      <c r="D11" s="11">
        <v>550.37885000000006</v>
      </c>
      <c r="H11" s="6"/>
      <c r="I11" s="3">
        <f>J11/Table41113141516181926[[#This Row],[IIR/2022]]</f>
        <v>8.1443338267215351E-2</v>
      </c>
      <c r="J11" s="5">
        <f>Table41113141516181926[[#This Row],[IIIR/2022]]-Table41113141516181926[[#This Row],[IIR/2022]]</f>
        <v>41.448950000000082</v>
      </c>
    </row>
    <row r="12" spans="1:12" x14ac:dyDescent="0.3">
      <c r="A12" s="39">
        <v>11</v>
      </c>
      <c r="B12" s="8" t="s">
        <v>17</v>
      </c>
      <c r="C12" s="11">
        <v>450.88</v>
      </c>
      <c r="D12" s="11">
        <v>492.37</v>
      </c>
      <c r="H12" s="6"/>
      <c r="I12" s="3">
        <f>J12/Table41113141516181926[[#This Row],[IIR/2022]]</f>
        <v>9.2020049680624577E-2</v>
      </c>
      <c r="J12" s="5">
        <f>Table41113141516181926[[#This Row],[IIIR/2022]]-Table41113141516181926[[#This Row],[IIR/2022]]</f>
        <v>41.490000000000009</v>
      </c>
    </row>
    <row r="13" spans="1:12" x14ac:dyDescent="0.3">
      <c r="A13" s="39">
        <v>12</v>
      </c>
      <c r="B13" s="8" t="s">
        <v>4</v>
      </c>
      <c r="C13" s="11">
        <v>455.95</v>
      </c>
      <c r="D13" s="11">
        <v>438.56398999999999</v>
      </c>
      <c r="H13" s="6"/>
      <c r="I13" s="3">
        <f>J13/Table41113141516181926[[#This Row],[IIR/2022]]</f>
        <v>-3.8131395986402014E-2</v>
      </c>
      <c r="J13" s="5">
        <f>Table41113141516181926[[#This Row],[IIIR/2022]]-Table41113141516181926[[#This Row],[IIR/2022]]</f>
        <v>-17.386009999999999</v>
      </c>
    </row>
    <row r="14" spans="1:12" x14ac:dyDescent="0.3">
      <c r="A14" s="39">
        <v>13</v>
      </c>
      <c r="B14" s="8" t="s">
        <v>12</v>
      </c>
      <c r="C14" s="11">
        <v>359.48</v>
      </c>
      <c r="D14" s="11">
        <v>410.22</v>
      </c>
      <c r="H14" s="6"/>
      <c r="I14" s="3">
        <f>J14/Table41113141516181926[[#This Row],[IIR/2022]]</f>
        <v>0.14114832535885169</v>
      </c>
      <c r="J14" s="5">
        <f>Table41113141516181926[[#This Row],[IIIR/2022]]-Table41113141516181926[[#This Row],[IIR/2022]]</f>
        <v>50.740000000000009</v>
      </c>
    </row>
    <row r="15" spans="1:12" x14ac:dyDescent="0.3">
      <c r="A15" s="39">
        <v>14</v>
      </c>
      <c r="B15" s="8" t="s">
        <v>36</v>
      </c>
      <c r="C15" s="11">
        <v>274.988</v>
      </c>
      <c r="D15" s="11">
        <v>328.88</v>
      </c>
      <c r="H15" s="6"/>
      <c r="I15" s="3">
        <f>J15/Table41113141516181926[[#This Row],[IIR/2022]]</f>
        <v>0.19597946092193114</v>
      </c>
      <c r="J15" s="5">
        <f>Table41113141516181926[[#This Row],[IIIR/2022]]-Table41113141516181926[[#This Row],[IIR/2022]]</f>
        <v>53.891999999999996</v>
      </c>
    </row>
    <row r="16" spans="1:12" x14ac:dyDescent="0.3">
      <c r="A16" s="39">
        <v>15</v>
      </c>
      <c r="B16" s="8" t="s">
        <v>3</v>
      </c>
      <c r="C16" s="11">
        <v>220.91</v>
      </c>
      <c r="D16" s="11">
        <v>323.69099999999997</v>
      </c>
      <c r="H16" s="6"/>
      <c r="I16" s="3">
        <f>J16/Table41113141516181926[[#This Row],[IIR/2022]]</f>
        <v>0.46526187135032354</v>
      </c>
      <c r="J16" s="5">
        <f>Table41113141516181926[[#This Row],[IIIR/2022]]-Table41113141516181926[[#This Row],[IIR/2022]]</f>
        <v>102.78099999999998</v>
      </c>
    </row>
    <row r="17" spans="1:10" x14ac:dyDescent="0.3">
      <c r="A17" s="39">
        <v>16</v>
      </c>
      <c r="B17" s="8" t="s">
        <v>20</v>
      </c>
      <c r="C17" s="11">
        <v>270.54995000000002</v>
      </c>
      <c r="D17" s="11">
        <v>266.84917000000002</v>
      </c>
      <c r="H17" s="6"/>
      <c r="I17" s="3">
        <f>J17/Table41113141516181926[[#This Row],[IIR/2022]]</f>
        <v>-1.3678731043934802E-2</v>
      </c>
      <c r="J17" s="5">
        <f>Table41113141516181926[[#This Row],[IIIR/2022]]-Table41113141516181926[[#This Row],[IIR/2022]]</f>
        <v>-3.7007800000000088</v>
      </c>
    </row>
    <row r="18" spans="1:10" x14ac:dyDescent="0.3">
      <c r="A18" s="39">
        <v>17</v>
      </c>
      <c r="B18" s="8" t="s">
        <v>32</v>
      </c>
      <c r="C18" s="11">
        <v>228.03</v>
      </c>
      <c r="D18" s="11">
        <v>217.08</v>
      </c>
      <c r="H18" s="6"/>
      <c r="I18" s="3">
        <f>J18/Table41113141516181926[[#This Row],[IIR/2022]]</f>
        <v>-4.801999736876722E-2</v>
      </c>
      <c r="J18" s="5">
        <f>Table41113141516181926[[#This Row],[IIIR/2022]]-Table41113141516181926[[#This Row],[IIR/2022]]</f>
        <v>-10.949999999999989</v>
      </c>
    </row>
    <row r="19" spans="1:10" x14ac:dyDescent="0.3">
      <c r="A19" s="39">
        <v>18</v>
      </c>
      <c r="B19" s="8" t="s">
        <v>10</v>
      </c>
      <c r="C19" s="11">
        <v>165.52799999999999</v>
      </c>
      <c r="D19" s="11">
        <v>178.14072999999999</v>
      </c>
      <c r="H19" s="6"/>
      <c r="I19" s="3">
        <f>J19/Table41113141516181926[[#This Row],[IIR/2022]]</f>
        <v>7.6196957614421731E-2</v>
      </c>
      <c r="J19" s="5">
        <f>Table41113141516181926[[#This Row],[IIIR/2022]]-Table41113141516181926[[#This Row],[IIR/2022]]</f>
        <v>12.612729999999999</v>
      </c>
    </row>
    <row r="20" spans="1:10" x14ac:dyDescent="0.3">
      <c r="A20" s="39">
        <v>19</v>
      </c>
      <c r="B20" s="8" t="s">
        <v>13</v>
      </c>
      <c r="C20" s="11">
        <v>169.292</v>
      </c>
      <c r="D20" s="11">
        <v>161.23211000000001</v>
      </c>
      <c r="H20" s="6"/>
      <c r="I20" s="3">
        <f>J20/Table41113141516181926[[#This Row],[IIR/2022]]</f>
        <v>-4.7609396781891619E-2</v>
      </c>
      <c r="J20" s="5">
        <f>Table41113141516181926[[#This Row],[IIIR/2022]]-Table41113141516181926[[#This Row],[IIR/2022]]</f>
        <v>-8.0598899999999958</v>
      </c>
    </row>
    <row r="21" spans="1:10" x14ac:dyDescent="0.3">
      <c r="A21" s="39">
        <v>20</v>
      </c>
      <c r="B21" s="8" t="s">
        <v>6</v>
      </c>
      <c r="C21" s="11">
        <v>139.958</v>
      </c>
      <c r="D21" s="11">
        <v>149.420264</v>
      </c>
      <c r="H21" s="6"/>
      <c r="I21" s="3">
        <f>J21/Table41113141516181926[[#This Row],[IIR/2022]]</f>
        <v>6.7607882364709451E-2</v>
      </c>
      <c r="J21" s="5">
        <f>Table41113141516181926[[#This Row],[IIIR/2022]]-Table41113141516181926[[#This Row],[IIR/2022]]</f>
        <v>9.4622640000000047</v>
      </c>
    </row>
    <row r="22" spans="1:10" x14ac:dyDescent="0.3">
      <c r="A22" s="39">
        <v>21</v>
      </c>
      <c r="B22" s="8" t="s">
        <v>2</v>
      </c>
      <c r="C22" s="11">
        <v>107.267</v>
      </c>
      <c r="D22" s="11">
        <v>118.68047</v>
      </c>
      <c r="H22" s="6"/>
      <c r="I22" s="3">
        <f>J22/Table41113141516181926[[#This Row],[IIR/2022]]</f>
        <v>0.10640243504526092</v>
      </c>
      <c r="J22" s="5">
        <f>Table41113141516181926[[#This Row],[IIIR/2022]]-Table41113141516181926[[#This Row],[IIR/2022]]</f>
        <v>11.413470000000004</v>
      </c>
    </row>
    <row r="23" spans="1:10" x14ac:dyDescent="0.3">
      <c r="A23" s="39">
        <v>22</v>
      </c>
      <c r="B23" s="8" t="s">
        <v>21</v>
      </c>
      <c r="C23" s="11">
        <v>133.63999999999999</v>
      </c>
      <c r="D23" s="11">
        <v>116.59043</v>
      </c>
      <c r="H23" s="6"/>
      <c r="I23" s="3">
        <f>J23/Table41113141516181926[[#This Row],[IIR/2022]]</f>
        <v>-0.12757834480694397</v>
      </c>
      <c r="J23" s="5">
        <f>Table41113141516181926[[#This Row],[IIIR/2022]]-Table41113141516181926[[#This Row],[IIR/2022]]</f>
        <v>-17.049569999999989</v>
      </c>
    </row>
    <row r="24" spans="1:10" x14ac:dyDescent="0.3">
      <c r="A24" s="39">
        <v>23</v>
      </c>
      <c r="B24" s="8" t="s">
        <v>9</v>
      </c>
      <c r="C24" s="11">
        <v>65.328000000000003</v>
      </c>
      <c r="D24" s="11">
        <v>76.878</v>
      </c>
      <c r="H24" s="6"/>
      <c r="I24" s="3">
        <f>J24/Table41113141516181926[[#This Row],[IIR/2022]]</f>
        <v>0.17680014695077145</v>
      </c>
      <c r="J24" s="5">
        <f>Table41113141516181926[[#This Row],[IIIR/2022]]-Table41113141516181926[[#This Row],[IIR/2022]]</f>
        <v>11.549999999999997</v>
      </c>
    </row>
    <row r="25" spans="1:10" x14ac:dyDescent="0.3">
      <c r="A25" s="39">
        <v>24</v>
      </c>
      <c r="B25" s="8" t="s">
        <v>5</v>
      </c>
      <c r="C25" s="11">
        <v>61.295000000000002</v>
      </c>
      <c r="D25" s="11">
        <v>64.431799999999996</v>
      </c>
      <c r="H25" s="6"/>
      <c r="I25" s="3">
        <f>J25/Table41113141516181926[[#This Row],[IIR/2022]]</f>
        <v>5.1175462925197708E-2</v>
      </c>
      <c r="J25" s="5">
        <f>Table41113141516181926[[#This Row],[IIIR/2022]]-Table41113141516181926[[#This Row],[IIR/2022]]</f>
        <v>3.1367999999999938</v>
      </c>
    </row>
    <row r="26" spans="1:10" x14ac:dyDescent="0.3">
      <c r="A26" s="39">
        <v>25</v>
      </c>
      <c r="B26" s="8" t="s">
        <v>7</v>
      </c>
      <c r="C26" s="11">
        <v>10.104229309999999</v>
      </c>
      <c r="D26" s="11">
        <v>11.93</v>
      </c>
      <c r="H26" s="6"/>
      <c r="I26" s="3">
        <f>J26/Table41113141516181926[[#This Row],[IIR/2022]]</f>
        <v>0.18069371091895783</v>
      </c>
      <c r="J26" s="5">
        <f>Table41113141516181926[[#This Row],[IIIR/2022]]-Table41113141516181926[[#This Row],[IIR/2022]]</f>
        <v>1.8257706900000006</v>
      </c>
    </row>
    <row r="27" spans="1:10" x14ac:dyDescent="0.3">
      <c r="A27" s="39">
        <v>26</v>
      </c>
      <c r="B27" s="27" t="s">
        <v>14</v>
      </c>
      <c r="C27" s="109">
        <v>0.32166</v>
      </c>
      <c r="D27" s="109">
        <v>0.42864999999999998</v>
      </c>
      <c r="H27" s="6"/>
      <c r="I27" s="3">
        <f>J27/Table41113141516181926[[#This Row],[IIR/2022]]</f>
        <v>0.33261829260710057</v>
      </c>
      <c r="J27" s="5">
        <f>Table41113141516181926[[#This Row],[IIIR/2022]]-Table41113141516181926[[#This Row],[IIR/2022]]</f>
        <v>0.10698999999999997</v>
      </c>
    </row>
    <row r="28" spans="1:10" x14ac:dyDescent="0.3">
      <c r="H28" s="6"/>
    </row>
    <row r="29" spans="1:10" x14ac:dyDescent="0.3">
      <c r="B29" s="4"/>
      <c r="H29" s="6"/>
    </row>
    <row r="30" spans="1:10" x14ac:dyDescent="0.3">
      <c r="B30" s="100"/>
    </row>
  </sheetData>
  <hyperlinks>
    <hyperlink ref="F1" location="Mündəricat!A1" display="Mündəricat" xr:uid="{00000000-0004-0000-0700-000000000000}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F30"/>
  <sheetViews>
    <sheetView zoomScale="70" zoomScaleNormal="70" workbookViewId="0">
      <selection activeCell="L18" sqref="L18"/>
    </sheetView>
  </sheetViews>
  <sheetFormatPr defaultRowHeight="14.4" x14ac:dyDescent="0.3"/>
  <cols>
    <col min="2" max="2" width="39.6640625" customWidth="1"/>
    <col min="3" max="4" width="30.88671875" customWidth="1"/>
    <col min="6" max="6" width="19.5546875" customWidth="1"/>
  </cols>
  <sheetData>
    <row r="1" spans="1:6" ht="28.8" x14ac:dyDescent="0.3">
      <c r="A1" s="32" t="s">
        <v>0</v>
      </c>
      <c r="B1" s="33" t="s">
        <v>22</v>
      </c>
      <c r="C1" s="33" t="s">
        <v>75</v>
      </c>
      <c r="D1" s="34" t="s">
        <v>76</v>
      </c>
      <c r="F1" s="53" t="s">
        <v>45</v>
      </c>
    </row>
    <row r="2" spans="1:6" x14ac:dyDescent="0.3">
      <c r="A2" s="39">
        <v>1</v>
      </c>
      <c r="B2" s="8" t="s">
        <v>64</v>
      </c>
      <c r="C2" s="3">
        <v>5.9417506270311976E-2</v>
      </c>
      <c r="D2" s="5">
        <v>541.91635999999926</v>
      </c>
    </row>
    <row r="3" spans="1:6" x14ac:dyDescent="0.3">
      <c r="A3" s="39">
        <v>2</v>
      </c>
      <c r="B3" s="8" t="s">
        <v>15</v>
      </c>
      <c r="C3" s="3">
        <v>2.7944698161141899E-2</v>
      </c>
      <c r="D3" s="5">
        <v>166.31342999999924</v>
      </c>
    </row>
    <row r="4" spans="1:6" x14ac:dyDescent="0.3">
      <c r="A4" s="39">
        <v>3</v>
      </c>
      <c r="B4" s="8" t="s">
        <v>8</v>
      </c>
      <c r="C4" s="3">
        <v>0.14712619766593174</v>
      </c>
      <c r="D4" s="5">
        <v>120.97933</v>
      </c>
    </row>
    <row r="5" spans="1:6" x14ac:dyDescent="0.3">
      <c r="A5" s="39">
        <v>4</v>
      </c>
      <c r="B5" s="8" t="s">
        <v>35</v>
      </c>
      <c r="C5" s="3">
        <v>0.26113897711094075</v>
      </c>
      <c r="D5" s="5">
        <v>119.22300000000001</v>
      </c>
    </row>
    <row r="6" spans="1:6" x14ac:dyDescent="0.3">
      <c r="A6" s="39">
        <v>5</v>
      </c>
      <c r="B6" s="8" t="s">
        <v>3</v>
      </c>
      <c r="C6" s="3">
        <v>0.46526187135032354</v>
      </c>
      <c r="D6" s="5">
        <v>102.78099999999998</v>
      </c>
    </row>
    <row r="7" spans="1:6" x14ac:dyDescent="0.3">
      <c r="A7" s="39">
        <v>6</v>
      </c>
      <c r="B7" s="8" t="s">
        <v>11</v>
      </c>
      <c r="C7" s="3">
        <v>1.5217837638073278E-2</v>
      </c>
      <c r="D7" s="5">
        <v>92.649999999999636</v>
      </c>
    </row>
    <row r="8" spans="1:6" x14ac:dyDescent="0.3">
      <c r="A8" s="39">
        <v>7</v>
      </c>
      <c r="B8" s="8" t="s">
        <v>19</v>
      </c>
      <c r="C8" s="3">
        <v>4.2762231308008825E-2</v>
      </c>
      <c r="D8" s="5">
        <v>72.935650000000123</v>
      </c>
    </row>
    <row r="9" spans="1:6" x14ac:dyDescent="0.3">
      <c r="A9" s="39">
        <v>8</v>
      </c>
      <c r="B9" s="8" t="s">
        <v>18</v>
      </c>
      <c r="C9" s="3">
        <v>8.3217665295536106E-2</v>
      </c>
      <c r="D9" s="5">
        <v>65.710000000000036</v>
      </c>
    </row>
    <row r="10" spans="1:6" x14ac:dyDescent="0.3">
      <c r="A10" s="39">
        <v>9</v>
      </c>
      <c r="B10" s="8" t="s">
        <v>36</v>
      </c>
      <c r="C10" s="3">
        <v>0.19597946092193114</v>
      </c>
      <c r="D10" s="5">
        <v>53.891999999999996</v>
      </c>
    </row>
    <row r="11" spans="1:6" x14ac:dyDescent="0.3">
      <c r="A11" s="39">
        <v>10</v>
      </c>
      <c r="B11" s="8" t="s">
        <v>12</v>
      </c>
      <c r="C11" s="3">
        <v>0.14114832535885169</v>
      </c>
      <c r="D11" s="5">
        <v>50.740000000000009</v>
      </c>
    </row>
    <row r="12" spans="1:6" x14ac:dyDescent="0.3">
      <c r="A12" s="39">
        <v>11</v>
      </c>
      <c r="B12" s="8" t="s">
        <v>17</v>
      </c>
      <c r="C12" s="3">
        <v>9.2020049680624577E-2</v>
      </c>
      <c r="D12" s="5">
        <v>41.490000000000009</v>
      </c>
    </row>
    <row r="13" spans="1:6" x14ac:dyDescent="0.3">
      <c r="A13" s="39">
        <v>12</v>
      </c>
      <c r="B13" s="8" t="s">
        <v>38</v>
      </c>
      <c r="C13" s="3">
        <v>8.1443338267215351E-2</v>
      </c>
      <c r="D13" s="5">
        <v>41.448950000000082</v>
      </c>
    </row>
    <row r="14" spans="1:6" x14ac:dyDescent="0.3">
      <c r="A14" s="39">
        <v>13</v>
      </c>
      <c r="B14" s="8" t="s">
        <v>1</v>
      </c>
      <c r="C14" s="3">
        <v>2.9017613759538995E-2</v>
      </c>
      <c r="D14" s="5">
        <v>22.620999999999981</v>
      </c>
    </row>
    <row r="15" spans="1:6" x14ac:dyDescent="0.3">
      <c r="A15" s="39">
        <v>14</v>
      </c>
      <c r="B15" s="8" t="s">
        <v>10</v>
      </c>
      <c r="C15" s="3">
        <v>7.6196957614421731E-2</v>
      </c>
      <c r="D15" s="5">
        <v>12.612729999999999</v>
      </c>
    </row>
    <row r="16" spans="1:6" x14ac:dyDescent="0.3">
      <c r="A16" s="39">
        <v>15</v>
      </c>
      <c r="B16" s="8" t="s">
        <v>9</v>
      </c>
      <c r="C16" s="3">
        <v>0.17680014695077145</v>
      </c>
      <c r="D16" s="5">
        <v>11.549999999999997</v>
      </c>
    </row>
    <row r="17" spans="1:4" x14ac:dyDescent="0.3">
      <c r="A17" s="39">
        <v>16</v>
      </c>
      <c r="B17" s="8" t="s">
        <v>2</v>
      </c>
      <c r="C17" s="3">
        <v>0.10640243504526092</v>
      </c>
      <c r="D17" s="5">
        <v>11.413470000000004</v>
      </c>
    </row>
    <row r="18" spans="1:4" x14ac:dyDescent="0.3">
      <c r="A18" s="39">
        <v>17</v>
      </c>
      <c r="B18" s="8" t="s">
        <v>6</v>
      </c>
      <c r="C18" s="3">
        <v>6.7607882364709451E-2</v>
      </c>
      <c r="D18" s="5">
        <v>9.4622640000000047</v>
      </c>
    </row>
    <row r="19" spans="1:4" x14ac:dyDescent="0.3">
      <c r="A19" s="39">
        <v>18</v>
      </c>
      <c r="B19" s="8" t="s">
        <v>5</v>
      </c>
      <c r="C19" s="3">
        <v>5.1175462925197708E-2</v>
      </c>
      <c r="D19" s="5">
        <v>3.1367999999999938</v>
      </c>
    </row>
    <row r="20" spans="1:4" x14ac:dyDescent="0.3">
      <c r="A20" s="39">
        <v>19</v>
      </c>
      <c r="B20" s="8" t="s">
        <v>7</v>
      </c>
      <c r="C20" s="3">
        <v>0.18069371091895783</v>
      </c>
      <c r="D20" s="5">
        <v>1.8257706900000006</v>
      </c>
    </row>
    <row r="21" spans="1:4" x14ac:dyDescent="0.3">
      <c r="A21" s="39">
        <v>20</v>
      </c>
      <c r="B21" s="8" t="s">
        <v>14</v>
      </c>
      <c r="C21" s="3">
        <v>0.33261829260710057</v>
      </c>
      <c r="D21" s="5">
        <v>0.10698999999999997</v>
      </c>
    </row>
    <row r="22" spans="1:4" x14ac:dyDescent="0.3">
      <c r="A22" s="39">
        <v>21</v>
      </c>
      <c r="B22" s="8" t="s">
        <v>20</v>
      </c>
      <c r="C22" s="3">
        <v>-1.3678731043934802E-2</v>
      </c>
      <c r="D22" s="5">
        <v>-3.7007800000000088</v>
      </c>
    </row>
    <row r="23" spans="1:4" x14ac:dyDescent="0.3">
      <c r="A23" s="39">
        <v>22</v>
      </c>
      <c r="B23" s="8" t="s">
        <v>13</v>
      </c>
      <c r="C23" s="3">
        <v>-4.7609396781891619E-2</v>
      </c>
      <c r="D23" s="5">
        <v>-8.0598899999999958</v>
      </c>
    </row>
    <row r="24" spans="1:4" x14ac:dyDescent="0.3">
      <c r="A24" s="39">
        <v>23</v>
      </c>
      <c r="B24" s="8" t="s">
        <v>32</v>
      </c>
      <c r="C24" s="3">
        <v>-4.801999736876722E-2</v>
      </c>
      <c r="D24" s="5">
        <v>-10.949999999999989</v>
      </c>
    </row>
    <row r="25" spans="1:4" x14ac:dyDescent="0.3">
      <c r="A25" s="39">
        <v>24</v>
      </c>
      <c r="B25" s="8" t="s">
        <v>21</v>
      </c>
      <c r="C25" s="3">
        <v>-0.12757834480694397</v>
      </c>
      <c r="D25" s="5">
        <v>-17.049569999999989</v>
      </c>
    </row>
    <row r="26" spans="1:4" x14ac:dyDescent="0.3">
      <c r="A26" s="39">
        <v>25</v>
      </c>
      <c r="B26" s="8" t="s">
        <v>4</v>
      </c>
      <c r="C26" s="3">
        <v>-3.8131395986402014E-2</v>
      </c>
      <c r="D26" s="5">
        <v>-17.386009999999999</v>
      </c>
    </row>
    <row r="27" spans="1:4" x14ac:dyDescent="0.3">
      <c r="A27" s="39">
        <v>26</v>
      </c>
      <c r="B27" s="27" t="s">
        <v>16</v>
      </c>
      <c r="C27" s="3">
        <v>-0.14247074323800663</v>
      </c>
      <c r="D27" s="5">
        <v>-91.914999999999964</v>
      </c>
    </row>
    <row r="30" spans="1:4" x14ac:dyDescent="0.3">
      <c r="B30" s="100"/>
    </row>
  </sheetData>
  <conditionalFormatting sqref="D2:D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{7A9B8E62-8257-4C44-93F8-7E2E2814F202}</x14:id>
        </ext>
      </extLst>
    </cfRule>
  </conditionalFormatting>
  <conditionalFormatting sqref="C2:D1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{0F9503D7-D048-478A-A52B-9AA27FE2D8DE}</x14:id>
        </ext>
      </extLst>
    </cfRule>
  </conditionalFormatting>
  <conditionalFormatting sqref="C2:C1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{F0DA324D-2A42-4EAF-B6F6-46CA3FD48BB0}</x14:id>
        </ext>
      </extLst>
    </cfRule>
  </conditionalFormatting>
  <conditionalFormatting sqref="D2:D15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{5D41D887-9A38-4806-93FA-102314FCA9E9}</x14:id>
        </ext>
      </extLst>
    </cfRule>
  </conditionalFormatting>
  <conditionalFormatting sqref="C2:C1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{31006D51-E1CB-4953-B004-231CA24123CD}</x14:id>
        </ext>
      </extLst>
    </cfRule>
  </conditionalFormatting>
  <conditionalFormatting sqref="C2:C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{08CECFE5-4DDB-4071-8848-722C2A60CFCE}</x14:id>
        </ext>
      </extLst>
    </cfRule>
  </conditionalFormatting>
  <conditionalFormatting sqref="C2:C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{59C805C9-AAF7-4ED6-92EE-4F81BE90AE1C}</x14:id>
        </ext>
      </extLst>
    </cfRule>
  </conditionalFormatting>
  <conditionalFormatting sqref="C2:D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{D1C5CB26-442E-41F4-A496-96CC8593FAC7}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{5108FE77-9FBB-4CB2-999B-E4C1E7527139}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{C958F4A3-7A79-43E3-86DA-3210C0F4A9D3}</x14:id>
        </ext>
      </extLst>
    </cfRule>
  </conditionalFormatting>
  <hyperlinks>
    <hyperlink ref="F1" location="Mündəricat!A1" display="Mündəricat" xr:uid="{00000000-0004-0000-08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9B8E62-8257-4C44-93F8-7E2E2814F2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0F9503D7-D048-478A-A52B-9AA27FE2D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F0DA324D-2A42-4EAF-B6F6-46CA3FD48B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D41D887-9A38-4806-93FA-102314FCA9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31006D51-E1CB-4953-B004-231CA24123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08CECFE5-4DDB-4071-8848-722C2A60CF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9C805C9-AAF7-4ED6-92EE-4F81BE90AE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1C5CB26-442E-41F4-A496-96CC8593F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5108FE77-9FBB-4CB2-999B-E4C1E75271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C958F4A3-7A79-43E3-86DA-3210C0F4A9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J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K17" sqref="K17"/>
    </sheetView>
  </sheetViews>
  <sheetFormatPr defaultColWidth="9.109375" defaultRowHeight="14.4" x14ac:dyDescent="0.3"/>
  <cols>
    <col min="1" max="1" width="9.109375" style="1"/>
    <col min="2" max="2" width="41.44140625" style="1" customWidth="1"/>
    <col min="3" max="3" width="20.6640625" style="1" customWidth="1"/>
    <col min="4" max="4" width="21.44140625" style="1" customWidth="1"/>
    <col min="5" max="5" width="12.88671875" style="1" customWidth="1"/>
    <col min="6" max="6" width="21" style="4" customWidth="1"/>
    <col min="7" max="7" width="9.109375" style="1" customWidth="1"/>
    <col min="8" max="8" width="8.5546875" hidden="1" customWidth="1"/>
    <col min="9" max="9" width="6.33203125" style="1" hidden="1" customWidth="1"/>
    <col min="10" max="10" width="13" style="7" customWidth="1"/>
    <col min="11" max="16384" width="9.109375" style="1"/>
  </cols>
  <sheetData>
    <row r="1" spans="1:9" x14ac:dyDescent="0.3">
      <c r="A1" s="36" t="s">
        <v>0</v>
      </c>
      <c r="B1" s="37" t="s">
        <v>22</v>
      </c>
      <c r="C1" s="37" t="s">
        <v>65</v>
      </c>
      <c r="D1" s="38" t="s">
        <v>74</v>
      </c>
      <c r="F1" s="53" t="s">
        <v>45</v>
      </c>
    </row>
    <row r="2" spans="1:9" x14ac:dyDescent="0.3">
      <c r="A2" s="39">
        <v>1</v>
      </c>
      <c r="B2" s="40" t="s">
        <v>64</v>
      </c>
      <c r="C2" s="11">
        <v>1559.5175400000001</v>
      </c>
      <c r="D2" s="11">
        <v>1550.8330599999999</v>
      </c>
      <c r="G2" s="5"/>
      <c r="H2" s="87">
        <f>I2/C2</f>
        <v>-5.5686965854838165E-3</v>
      </c>
      <c r="I2" s="5">
        <f>Table41113141516181924[[#This Row],[IIIR/2022]]-Table41113141516181924[[#This Row],[IIR/2022]]</f>
        <v>-8.6844800000001214</v>
      </c>
    </row>
    <row r="3" spans="1:9" x14ac:dyDescent="0.3">
      <c r="A3" s="39">
        <v>2</v>
      </c>
      <c r="B3" s="40" t="s">
        <v>11</v>
      </c>
      <c r="C3" s="11">
        <v>627.66</v>
      </c>
      <c r="D3" s="11">
        <v>716.1</v>
      </c>
      <c r="G3" s="5"/>
      <c r="H3" s="87">
        <f t="shared" ref="H3:H27" si="0">I3/C3</f>
        <v>0.1409043112513145</v>
      </c>
      <c r="I3" s="5">
        <f>Table41113141516181924[[#This Row],[IIIR/2022]]-Table41113141516181924[[#This Row],[IIR/2022]]</f>
        <v>88.440000000000055</v>
      </c>
    </row>
    <row r="4" spans="1:9" x14ac:dyDescent="0.3">
      <c r="A4" s="39">
        <v>3</v>
      </c>
      <c r="B4" s="40" t="s">
        <v>15</v>
      </c>
      <c r="C4" s="11">
        <v>582.12</v>
      </c>
      <c r="D4" s="11">
        <v>621.25304000000006</v>
      </c>
      <c r="G4" s="5"/>
      <c r="H4" s="87">
        <f t="shared" si="0"/>
        <v>6.7225039510753884E-2</v>
      </c>
      <c r="I4" s="5">
        <f>Table41113141516181924[[#This Row],[IIIR/2022]]-Table41113141516181924[[#This Row],[IIR/2022]]</f>
        <v>39.133040000000051</v>
      </c>
    </row>
    <row r="5" spans="1:9" x14ac:dyDescent="0.3">
      <c r="A5" s="39">
        <v>4</v>
      </c>
      <c r="B5" s="40" t="s">
        <v>19</v>
      </c>
      <c r="C5" s="11">
        <v>456.25846999999999</v>
      </c>
      <c r="D5" s="11">
        <v>466.27947999999998</v>
      </c>
      <c r="G5" s="5"/>
      <c r="H5" s="87">
        <f t="shared" si="0"/>
        <v>2.1963449796340198E-2</v>
      </c>
      <c r="I5" s="5">
        <f>Table41113141516181924[[#This Row],[IIIR/2022]]-Table41113141516181924[[#This Row],[IIR/2022]]</f>
        <v>10.02100999999999</v>
      </c>
    </row>
    <row r="6" spans="1:9" x14ac:dyDescent="0.3">
      <c r="A6" s="39">
        <v>5</v>
      </c>
      <c r="B6" s="40" t="s">
        <v>35</v>
      </c>
      <c r="C6" s="11">
        <v>178.92</v>
      </c>
      <c r="D6" s="11">
        <v>182.71799999999999</v>
      </c>
      <c r="G6" s="5"/>
      <c r="H6" s="87">
        <f t="shared" si="0"/>
        <v>2.1227364185110675E-2</v>
      </c>
      <c r="I6" s="5">
        <f>Table41113141516181924[[#This Row],[IIIR/2022]]-Table41113141516181924[[#This Row],[IIR/2022]]</f>
        <v>3.7980000000000018</v>
      </c>
    </row>
    <row r="7" spans="1:9" x14ac:dyDescent="0.3">
      <c r="A7" s="39">
        <v>6</v>
      </c>
      <c r="B7" s="40" t="s">
        <v>10</v>
      </c>
      <c r="C7" s="11">
        <v>132.256</v>
      </c>
      <c r="D7" s="11">
        <v>135.61000000000001</v>
      </c>
      <c r="G7" s="5"/>
      <c r="H7" s="87">
        <f t="shared" si="0"/>
        <v>2.535990805710148E-2</v>
      </c>
      <c r="I7" s="5">
        <f>Table41113141516181924[[#This Row],[IIIR/2022]]-Table41113141516181924[[#This Row],[IIR/2022]]</f>
        <v>3.3540000000000134</v>
      </c>
    </row>
    <row r="8" spans="1:9" x14ac:dyDescent="0.3">
      <c r="A8" s="39">
        <v>7</v>
      </c>
      <c r="B8" s="40" t="s">
        <v>36</v>
      </c>
      <c r="C8" s="11">
        <v>103.876</v>
      </c>
      <c r="D8" s="11">
        <v>116.45</v>
      </c>
      <c r="G8" s="5"/>
      <c r="H8" s="87">
        <f t="shared" si="0"/>
        <v>0.12104817282144092</v>
      </c>
      <c r="I8" s="5">
        <f>Table41113141516181924[[#This Row],[IIIR/2022]]-Table41113141516181924[[#This Row],[IIR/2022]]</f>
        <v>12.573999999999998</v>
      </c>
    </row>
    <row r="9" spans="1:9" x14ac:dyDescent="0.3">
      <c r="A9" s="39">
        <v>8</v>
      </c>
      <c r="B9" s="40" t="s">
        <v>18</v>
      </c>
      <c r="C9" s="11">
        <v>105.968</v>
      </c>
      <c r="D9" s="11">
        <v>116.122</v>
      </c>
      <c r="G9" s="5"/>
      <c r="H9" s="87">
        <f t="shared" si="0"/>
        <v>9.5821380039257095E-2</v>
      </c>
      <c r="I9" s="5">
        <f>Table41113141516181924[[#This Row],[IIIR/2022]]-Table41113141516181924[[#This Row],[IIR/2022]]</f>
        <v>10.153999999999996</v>
      </c>
    </row>
    <row r="10" spans="1:9" x14ac:dyDescent="0.3">
      <c r="A10" s="39">
        <v>9</v>
      </c>
      <c r="B10" s="40" t="s">
        <v>16</v>
      </c>
      <c r="C10" s="11">
        <v>104.62</v>
      </c>
      <c r="D10" s="11">
        <v>113.074</v>
      </c>
      <c r="G10" s="5"/>
      <c r="H10" s="87">
        <f t="shared" si="0"/>
        <v>8.0806729114891923E-2</v>
      </c>
      <c r="I10" s="5">
        <f>Table41113141516181924[[#This Row],[IIIR/2022]]-Table41113141516181924[[#This Row],[IIR/2022]]</f>
        <v>8.4539999999999935</v>
      </c>
    </row>
    <row r="11" spans="1:9" x14ac:dyDescent="0.3">
      <c r="A11" s="39">
        <v>10</v>
      </c>
      <c r="B11" s="40" t="s">
        <v>8</v>
      </c>
      <c r="C11" s="11">
        <v>102.87832</v>
      </c>
      <c r="D11" s="11">
        <v>110.08444</v>
      </c>
      <c r="G11" s="5"/>
      <c r="H11" s="87">
        <f t="shared" si="0"/>
        <v>7.0045078496616175E-2</v>
      </c>
      <c r="I11" s="5">
        <f>Table41113141516181924[[#This Row],[IIIR/2022]]-Table41113141516181924[[#This Row],[IIR/2022]]</f>
        <v>7.2061199999999985</v>
      </c>
    </row>
    <row r="12" spans="1:9" x14ac:dyDescent="0.3">
      <c r="A12" s="39">
        <v>11</v>
      </c>
      <c r="B12" s="40" t="s">
        <v>4</v>
      </c>
      <c r="C12" s="11">
        <v>102.43</v>
      </c>
      <c r="D12" s="11">
        <v>108.94513000000001</v>
      </c>
      <c r="G12" s="5"/>
      <c r="H12" s="87">
        <f t="shared" si="0"/>
        <v>6.3605681929122318E-2</v>
      </c>
      <c r="I12" s="5">
        <f>Table41113141516181924[[#This Row],[IIIR/2022]]-Table41113141516181924[[#This Row],[IIR/2022]]</f>
        <v>6.5151299999999992</v>
      </c>
    </row>
    <row r="13" spans="1:9" x14ac:dyDescent="0.3">
      <c r="A13" s="39">
        <v>12</v>
      </c>
      <c r="B13" s="40" t="s">
        <v>13</v>
      </c>
      <c r="C13" s="11">
        <v>103.80800000000001</v>
      </c>
      <c r="D13" s="11">
        <v>108.47789</v>
      </c>
      <c r="G13" s="5"/>
      <c r="H13" s="87">
        <f t="shared" si="0"/>
        <v>4.4985839241676893E-2</v>
      </c>
      <c r="I13" s="5">
        <f>Table41113141516181924[[#This Row],[IIIR/2022]]-Table41113141516181924[[#This Row],[IIR/2022]]</f>
        <v>4.6698899999999952</v>
      </c>
    </row>
    <row r="14" spans="1:9" x14ac:dyDescent="0.3">
      <c r="A14" s="39">
        <v>13</v>
      </c>
      <c r="B14" s="40" t="s">
        <v>32</v>
      </c>
      <c r="C14" s="11">
        <v>102.38</v>
      </c>
      <c r="D14" s="11">
        <v>104.27</v>
      </c>
      <c r="G14" s="5"/>
      <c r="H14" s="87">
        <f t="shared" si="0"/>
        <v>1.846063684313343E-2</v>
      </c>
      <c r="I14" s="5">
        <f>Table41113141516181924[[#This Row],[IIIR/2022]]-Table41113141516181924[[#This Row],[IIR/2022]]</f>
        <v>1.8900000000000006</v>
      </c>
    </row>
    <row r="15" spans="1:9" x14ac:dyDescent="0.3">
      <c r="A15" s="39">
        <v>14</v>
      </c>
      <c r="B15" s="40" t="s">
        <v>1</v>
      </c>
      <c r="C15" s="11">
        <v>91.748999999999995</v>
      </c>
      <c r="D15" s="11">
        <v>95.710999999999999</v>
      </c>
      <c r="G15" s="5"/>
      <c r="H15" s="87">
        <f t="shared" si="0"/>
        <v>4.3183031967650914E-2</v>
      </c>
      <c r="I15" s="5">
        <f>Table41113141516181924[[#This Row],[IIIR/2022]]-Table41113141516181924[[#This Row],[IIR/2022]]</f>
        <v>3.9620000000000033</v>
      </c>
    </row>
    <row r="16" spans="1:9" x14ac:dyDescent="0.3">
      <c r="A16" s="39">
        <v>15</v>
      </c>
      <c r="B16" s="40" t="s">
        <v>12</v>
      </c>
      <c r="C16" s="11">
        <v>93.94</v>
      </c>
      <c r="D16" s="11">
        <v>94.02</v>
      </c>
      <c r="G16" s="5"/>
      <c r="H16" s="87">
        <f t="shared" si="0"/>
        <v>8.5160740898444006E-4</v>
      </c>
      <c r="I16" s="5">
        <f>Table41113141516181924[[#This Row],[IIIR/2022]]-Table41113141516181924[[#This Row],[IIR/2022]]</f>
        <v>7.9999999999998295E-2</v>
      </c>
    </row>
    <row r="17" spans="1:9" x14ac:dyDescent="0.3">
      <c r="A17" s="39">
        <v>16</v>
      </c>
      <c r="B17" s="40" t="s">
        <v>17</v>
      </c>
      <c r="C17" s="11">
        <v>89.41</v>
      </c>
      <c r="D17" s="11">
        <v>90.15</v>
      </c>
      <c r="G17" s="5"/>
      <c r="H17" s="87">
        <f t="shared" si="0"/>
        <v>8.2764791410357801E-3</v>
      </c>
      <c r="I17" s="5">
        <f>Table41113141516181924[[#This Row],[IIIR/2022]]-Table41113141516181924[[#This Row],[IIR/2022]]</f>
        <v>0.74000000000000909</v>
      </c>
    </row>
    <row r="18" spans="1:9" x14ac:dyDescent="0.3">
      <c r="A18" s="39">
        <v>17</v>
      </c>
      <c r="B18" s="40" t="s">
        <v>2</v>
      </c>
      <c r="C18" s="11">
        <v>80.942999999999998</v>
      </c>
      <c r="D18" s="11">
        <v>83.908529999999999</v>
      </c>
      <c r="G18" s="5"/>
      <c r="H18" s="87">
        <f t="shared" si="0"/>
        <v>3.6637263259330657E-2</v>
      </c>
      <c r="I18" s="5">
        <f>Table41113141516181924[[#This Row],[IIIR/2022]]-Table41113141516181924[[#This Row],[IIR/2022]]</f>
        <v>2.9655300000000011</v>
      </c>
    </row>
    <row r="19" spans="1:9" x14ac:dyDescent="0.3">
      <c r="A19" s="39">
        <v>18</v>
      </c>
      <c r="B19" s="40" t="s">
        <v>20</v>
      </c>
      <c r="C19" s="11">
        <v>83.886399999999995</v>
      </c>
      <c r="D19" s="11">
        <v>82.790710000000004</v>
      </c>
      <c r="G19" s="5"/>
      <c r="H19" s="87">
        <f t="shared" si="0"/>
        <v>-1.3061592820767021E-2</v>
      </c>
      <c r="I19" s="5">
        <f>Table41113141516181924[[#This Row],[IIIR/2022]]-Table41113141516181924[[#This Row],[IIR/2022]]</f>
        <v>-1.0956899999999905</v>
      </c>
    </row>
    <row r="20" spans="1:9" x14ac:dyDescent="0.3">
      <c r="A20" s="39">
        <v>19</v>
      </c>
      <c r="B20" s="40" t="s">
        <v>9</v>
      </c>
      <c r="C20" s="11">
        <v>74.572999999999993</v>
      </c>
      <c r="D20" s="11">
        <v>77.83</v>
      </c>
      <c r="G20" s="5"/>
      <c r="H20" s="87">
        <f t="shared" si="0"/>
        <v>4.3675324849476421E-2</v>
      </c>
      <c r="I20" s="5">
        <f>Table41113141516181924[[#This Row],[IIIR/2022]]-Table41113141516181924[[#This Row],[IIR/2022]]</f>
        <v>3.257000000000005</v>
      </c>
    </row>
    <row r="21" spans="1:9" x14ac:dyDescent="0.3">
      <c r="A21" s="39">
        <v>20</v>
      </c>
      <c r="B21" s="40" t="s">
        <v>38</v>
      </c>
      <c r="C21" s="11">
        <v>72.194540000000003</v>
      </c>
      <c r="D21" s="11">
        <v>73.6357</v>
      </c>
      <c r="G21" s="5"/>
      <c r="H21" s="87">
        <f t="shared" si="0"/>
        <v>1.9962174424824876E-2</v>
      </c>
      <c r="I21" s="5">
        <f>Table41113141516181924[[#This Row],[IIIR/2022]]-Table41113141516181924[[#This Row],[IIR/2022]]</f>
        <v>1.4411599999999964</v>
      </c>
    </row>
    <row r="22" spans="1:9" x14ac:dyDescent="0.3">
      <c r="A22" s="39">
        <v>21</v>
      </c>
      <c r="B22" s="40" t="s">
        <v>5</v>
      </c>
      <c r="C22" s="11">
        <v>71.98</v>
      </c>
      <c r="D22" s="11">
        <v>72.911869999999993</v>
      </c>
      <c r="G22" s="5"/>
      <c r="H22" s="87">
        <f t="shared" si="0"/>
        <v>1.2946235065295766E-2</v>
      </c>
      <c r="I22" s="5">
        <f>Table41113141516181924[[#This Row],[IIIR/2022]]-Table41113141516181924[[#This Row],[IIR/2022]]</f>
        <v>0.93186999999998932</v>
      </c>
    </row>
    <row r="23" spans="1:9" x14ac:dyDescent="0.3">
      <c r="A23" s="39">
        <v>22</v>
      </c>
      <c r="B23" s="40" t="s">
        <v>21</v>
      </c>
      <c r="C23" s="11">
        <v>65.819999999999993</v>
      </c>
      <c r="D23" s="11">
        <v>67.743300000000005</v>
      </c>
      <c r="G23" s="5"/>
      <c r="H23" s="87">
        <f t="shared" si="0"/>
        <v>2.9220601640838832E-2</v>
      </c>
      <c r="I23" s="5">
        <f>Table41113141516181924[[#This Row],[IIIR/2022]]-Table41113141516181924[[#This Row],[IIR/2022]]</f>
        <v>1.9233000000000118</v>
      </c>
    </row>
    <row r="24" spans="1:9" x14ac:dyDescent="0.3">
      <c r="A24" s="39">
        <v>23</v>
      </c>
      <c r="B24" s="40" t="s">
        <v>3</v>
      </c>
      <c r="C24" s="11">
        <v>58.62</v>
      </c>
      <c r="D24" s="11">
        <v>61.13</v>
      </c>
      <c r="G24" s="5"/>
      <c r="H24" s="87">
        <f t="shared" si="0"/>
        <v>4.281815080177423E-2</v>
      </c>
      <c r="I24" s="5">
        <f>Table41113141516181924[[#This Row],[IIIR/2022]]-Table41113141516181924[[#This Row],[IIR/2022]]</f>
        <v>2.5100000000000051</v>
      </c>
    </row>
    <row r="25" spans="1:9" x14ac:dyDescent="0.3">
      <c r="A25" s="39">
        <v>24</v>
      </c>
      <c r="B25" s="40" t="s">
        <v>7</v>
      </c>
      <c r="C25" s="11">
        <v>36.224610409999997</v>
      </c>
      <c r="D25" s="11">
        <v>51.78</v>
      </c>
      <c r="G25" s="5"/>
      <c r="H25" s="87">
        <f t="shared" si="0"/>
        <v>0.429414958889547</v>
      </c>
      <c r="I25" s="5">
        <f>Table41113141516181924[[#This Row],[IIIR/2022]]-Table41113141516181924[[#This Row],[IIR/2022]]</f>
        <v>15.555389590000004</v>
      </c>
    </row>
    <row r="26" spans="1:9" x14ac:dyDescent="0.3">
      <c r="A26" s="39">
        <v>25</v>
      </c>
      <c r="B26" s="40" t="s">
        <v>6</v>
      </c>
      <c r="C26" s="11">
        <v>49.753999999999998</v>
      </c>
      <c r="D26" s="11">
        <v>49.318654000000002</v>
      </c>
      <c r="G26" s="5"/>
      <c r="H26" s="87">
        <f t="shared" si="0"/>
        <v>-8.7499698516701283E-3</v>
      </c>
      <c r="I26" s="5">
        <f>Table41113141516181924[[#This Row],[IIIR/2022]]-Table41113141516181924[[#This Row],[IIR/2022]]</f>
        <v>-0.43534599999999557</v>
      </c>
    </row>
    <row r="27" spans="1:9" x14ac:dyDescent="0.3">
      <c r="A27" s="39">
        <v>26</v>
      </c>
      <c r="B27" s="41" t="s">
        <v>14</v>
      </c>
      <c r="C27" s="109">
        <v>8.8445599999999995</v>
      </c>
      <c r="D27" s="109">
        <v>8.76661</v>
      </c>
      <c r="G27" s="5"/>
      <c r="H27" s="87">
        <f t="shared" si="0"/>
        <v>-8.8133270620584323E-3</v>
      </c>
      <c r="I27" s="5">
        <f>Table41113141516181924[[#This Row],[IIIR/2022]]-Table41113141516181924[[#This Row],[IIR/2022]]</f>
        <v>-7.794999999999952E-2</v>
      </c>
    </row>
    <row r="28" spans="1:9" x14ac:dyDescent="0.3">
      <c r="G28" s="5"/>
    </row>
    <row r="29" spans="1:9" x14ac:dyDescent="0.3">
      <c r="G29" s="5"/>
    </row>
    <row r="30" spans="1:9" x14ac:dyDescent="0.3">
      <c r="B30" s="100"/>
    </row>
  </sheetData>
  <hyperlinks>
    <hyperlink ref="F1" location="Mündəricat!A1" display="Mündəricat" xr:uid="{00000000-0004-0000-0900-000000000000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F30"/>
  <sheetViews>
    <sheetView zoomScale="70" zoomScaleNormal="70" workbookViewId="0">
      <selection activeCell="C38" sqref="C38"/>
    </sheetView>
  </sheetViews>
  <sheetFormatPr defaultRowHeight="14.4" x14ac:dyDescent="0.3"/>
  <cols>
    <col min="2" max="2" width="40.109375" customWidth="1"/>
    <col min="3" max="3" width="31.33203125" customWidth="1"/>
    <col min="4" max="4" width="29.6640625" customWidth="1"/>
    <col min="6" max="6" width="17.6640625" customWidth="1"/>
  </cols>
  <sheetData>
    <row r="1" spans="1:6" ht="28.8" x14ac:dyDescent="0.3">
      <c r="A1" s="32" t="s">
        <v>0</v>
      </c>
      <c r="B1" s="33" t="s">
        <v>22</v>
      </c>
      <c r="C1" s="33" t="s">
        <v>75</v>
      </c>
      <c r="D1" s="34" t="s">
        <v>76</v>
      </c>
      <c r="F1" s="53" t="s">
        <v>45</v>
      </c>
    </row>
    <row r="2" spans="1:6" x14ac:dyDescent="0.3">
      <c r="A2" s="39">
        <v>1</v>
      </c>
      <c r="B2" s="8" t="s">
        <v>11</v>
      </c>
      <c r="C2" s="105">
        <v>0.1409043112513145</v>
      </c>
      <c r="D2" s="107">
        <v>88.440000000000055</v>
      </c>
    </row>
    <row r="3" spans="1:6" x14ac:dyDescent="0.3">
      <c r="A3" s="39">
        <v>2</v>
      </c>
      <c r="B3" s="8" t="s">
        <v>15</v>
      </c>
      <c r="C3" s="105">
        <v>6.7225039510753884E-2</v>
      </c>
      <c r="D3" s="107">
        <v>39.133040000000051</v>
      </c>
    </row>
    <row r="4" spans="1:6" x14ac:dyDescent="0.3">
      <c r="A4" s="39">
        <v>3</v>
      </c>
      <c r="B4" s="8" t="s">
        <v>7</v>
      </c>
      <c r="C4" s="105">
        <v>0.429414958889547</v>
      </c>
      <c r="D4" s="107">
        <v>15.555389590000004</v>
      </c>
    </row>
    <row r="5" spans="1:6" x14ac:dyDescent="0.3">
      <c r="A5" s="39">
        <v>4</v>
      </c>
      <c r="B5" s="8" t="s">
        <v>36</v>
      </c>
      <c r="C5" s="105">
        <v>0.12104817282144092</v>
      </c>
      <c r="D5" s="107">
        <v>12.573999999999998</v>
      </c>
    </row>
    <row r="6" spans="1:6" x14ac:dyDescent="0.3">
      <c r="A6" s="39">
        <v>5</v>
      </c>
      <c r="B6" s="8" t="s">
        <v>18</v>
      </c>
      <c r="C6" s="105">
        <v>9.5821380039257095E-2</v>
      </c>
      <c r="D6" s="107">
        <v>10.153999999999996</v>
      </c>
    </row>
    <row r="7" spans="1:6" x14ac:dyDescent="0.3">
      <c r="A7" s="39">
        <v>6</v>
      </c>
      <c r="B7" s="8" t="s">
        <v>19</v>
      </c>
      <c r="C7" s="105">
        <v>2.1963449796340198E-2</v>
      </c>
      <c r="D7" s="107">
        <v>10.02100999999999</v>
      </c>
    </row>
    <row r="8" spans="1:6" x14ac:dyDescent="0.3">
      <c r="A8" s="39">
        <v>7</v>
      </c>
      <c r="B8" s="8" t="s">
        <v>16</v>
      </c>
      <c r="C8" s="105">
        <v>8.0806729114891923E-2</v>
      </c>
      <c r="D8" s="107">
        <v>8.4539999999999935</v>
      </c>
    </row>
    <row r="9" spans="1:6" x14ac:dyDescent="0.3">
      <c r="A9" s="39">
        <v>8</v>
      </c>
      <c r="B9" s="8" t="s">
        <v>8</v>
      </c>
      <c r="C9" s="105">
        <v>7.0045078496616175E-2</v>
      </c>
      <c r="D9" s="107">
        <v>7.2061199999999985</v>
      </c>
    </row>
    <row r="10" spans="1:6" x14ac:dyDescent="0.3">
      <c r="A10" s="39">
        <v>9</v>
      </c>
      <c r="B10" s="8" t="s">
        <v>4</v>
      </c>
      <c r="C10" s="105">
        <v>6.3605681929122318E-2</v>
      </c>
      <c r="D10" s="107">
        <v>6.5151299999999992</v>
      </c>
    </row>
    <row r="11" spans="1:6" x14ac:dyDescent="0.3">
      <c r="A11" s="39">
        <v>10</v>
      </c>
      <c r="B11" s="8" t="s">
        <v>13</v>
      </c>
      <c r="C11" s="104">
        <v>4.4985839241676893E-2</v>
      </c>
      <c r="D11" s="106">
        <v>4.6698899999999952</v>
      </c>
    </row>
    <row r="12" spans="1:6" x14ac:dyDescent="0.3">
      <c r="A12" s="39">
        <v>11</v>
      </c>
      <c r="B12" s="8" t="s">
        <v>1</v>
      </c>
      <c r="C12" s="105">
        <v>4.3183031967650914E-2</v>
      </c>
      <c r="D12" s="107">
        <v>3.9620000000000033</v>
      </c>
    </row>
    <row r="13" spans="1:6" x14ac:dyDescent="0.3">
      <c r="A13" s="39">
        <v>12</v>
      </c>
      <c r="B13" s="8" t="s">
        <v>35</v>
      </c>
      <c r="C13" s="104">
        <v>2.1227364185110675E-2</v>
      </c>
      <c r="D13" s="106">
        <v>3.7980000000000018</v>
      </c>
    </row>
    <row r="14" spans="1:6" x14ac:dyDescent="0.3">
      <c r="A14" s="39">
        <v>13</v>
      </c>
      <c r="B14" s="8" t="s">
        <v>10</v>
      </c>
      <c r="C14" s="104">
        <v>2.535990805710148E-2</v>
      </c>
      <c r="D14" s="106">
        <v>3.3540000000000134</v>
      </c>
    </row>
    <row r="15" spans="1:6" x14ac:dyDescent="0.3">
      <c r="A15" s="39">
        <v>14</v>
      </c>
      <c r="B15" s="8" t="s">
        <v>9</v>
      </c>
      <c r="C15" s="104">
        <v>4.3675324849476421E-2</v>
      </c>
      <c r="D15" s="106">
        <v>3.257000000000005</v>
      </c>
    </row>
    <row r="16" spans="1:6" x14ac:dyDescent="0.3">
      <c r="A16" s="39">
        <v>15</v>
      </c>
      <c r="B16" s="8" t="s">
        <v>2</v>
      </c>
      <c r="C16" s="105">
        <v>3.6637263259330657E-2</v>
      </c>
      <c r="D16" s="107">
        <v>2.9655300000000011</v>
      </c>
    </row>
    <row r="17" spans="1:4" x14ac:dyDescent="0.3">
      <c r="A17" s="39">
        <v>16</v>
      </c>
      <c r="B17" s="8" t="s">
        <v>3</v>
      </c>
      <c r="C17" s="105">
        <v>4.281815080177423E-2</v>
      </c>
      <c r="D17" s="107">
        <v>2.5100000000000051</v>
      </c>
    </row>
    <row r="18" spans="1:4" x14ac:dyDescent="0.3">
      <c r="A18" s="39">
        <v>17</v>
      </c>
      <c r="B18" s="8" t="s">
        <v>21</v>
      </c>
      <c r="C18" s="105">
        <v>2.9220601640838832E-2</v>
      </c>
      <c r="D18" s="107">
        <v>1.9233000000000118</v>
      </c>
    </row>
    <row r="19" spans="1:4" x14ac:dyDescent="0.3">
      <c r="A19" s="39">
        <v>18</v>
      </c>
      <c r="B19" s="8" t="s">
        <v>32</v>
      </c>
      <c r="C19" s="105">
        <v>1.846063684313343E-2</v>
      </c>
      <c r="D19" s="107">
        <v>1.8900000000000006</v>
      </c>
    </row>
    <row r="20" spans="1:4" x14ac:dyDescent="0.3">
      <c r="A20" s="39">
        <v>19</v>
      </c>
      <c r="B20" s="8" t="s">
        <v>38</v>
      </c>
      <c r="C20" s="104">
        <v>1.9962174424824876E-2</v>
      </c>
      <c r="D20" s="106">
        <v>1.4411599999999964</v>
      </c>
    </row>
    <row r="21" spans="1:4" x14ac:dyDescent="0.3">
      <c r="A21" s="39">
        <v>20</v>
      </c>
      <c r="B21" s="8" t="s">
        <v>5</v>
      </c>
      <c r="C21" s="105">
        <v>1.2946235065295766E-2</v>
      </c>
      <c r="D21" s="107">
        <v>0.93186999999998932</v>
      </c>
    </row>
    <row r="22" spans="1:4" x14ac:dyDescent="0.3">
      <c r="A22" s="39">
        <v>21</v>
      </c>
      <c r="B22" s="8" t="s">
        <v>17</v>
      </c>
      <c r="C22" s="105">
        <v>8.2764791410357801E-3</v>
      </c>
      <c r="D22" s="107">
        <v>0.74000000000000909</v>
      </c>
    </row>
    <row r="23" spans="1:4" x14ac:dyDescent="0.3">
      <c r="A23" s="39">
        <v>22</v>
      </c>
      <c r="B23" s="8" t="s">
        <v>12</v>
      </c>
      <c r="C23" s="105">
        <v>8.5160740898444006E-4</v>
      </c>
      <c r="D23" s="107">
        <v>7.9999999999998295E-2</v>
      </c>
    </row>
    <row r="24" spans="1:4" x14ac:dyDescent="0.3">
      <c r="A24" s="39">
        <v>23</v>
      </c>
      <c r="B24" s="8" t="s">
        <v>14</v>
      </c>
      <c r="C24" s="105">
        <v>-8.8133270620584323E-3</v>
      </c>
      <c r="D24" s="107">
        <v>-7.794999999999952E-2</v>
      </c>
    </row>
    <row r="25" spans="1:4" x14ac:dyDescent="0.3">
      <c r="A25" s="39">
        <v>24</v>
      </c>
      <c r="B25" s="8" t="s">
        <v>6</v>
      </c>
      <c r="C25" s="105">
        <v>-8.7499698516701283E-3</v>
      </c>
      <c r="D25" s="107">
        <v>-0.43534599999999557</v>
      </c>
    </row>
    <row r="26" spans="1:4" x14ac:dyDescent="0.3">
      <c r="A26" s="39">
        <v>25</v>
      </c>
      <c r="B26" s="8" t="s">
        <v>20</v>
      </c>
      <c r="C26" s="104">
        <v>-1.3061592820767021E-2</v>
      </c>
      <c r="D26" s="106">
        <v>-1.0956899999999905</v>
      </c>
    </row>
    <row r="27" spans="1:4" x14ac:dyDescent="0.3">
      <c r="A27" s="39">
        <v>26</v>
      </c>
      <c r="B27" s="27" t="s">
        <v>64</v>
      </c>
      <c r="C27" s="105">
        <v>-5.5686965854838165E-3</v>
      </c>
      <c r="D27" s="107">
        <v>-8.6844800000001214</v>
      </c>
    </row>
    <row r="30" spans="1:4" x14ac:dyDescent="0.3">
      <c r="B30" s="100"/>
    </row>
  </sheetData>
  <conditionalFormatting sqref="D2:D2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{03E6F8CF-2411-4D83-9D2B-B058CACAD8F8}</x14:id>
        </ext>
      </extLst>
    </cfRule>
  </conditionalFormatting>
  <conditionalFormatting sqref="C2:D2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{2EF63BA7-DD44-4DA8-AB8A-A413810F965F}</x14:id>
        </ext>
      </extLst>
    </cfRule>
  </conditionalFormatting>
  <conditionalFormatting sqref="C2:C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{F234CA5E-2612-4E7F-BA53-C433DDA4AA64}</x14:id>
        </ext>
      </extLst>
    </cfRule>
  </conditionalFormatting>
  <conditionalFormatting sqref="D2:D2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{A020452A-DCA2-4FD3-85FC-076A07B6A40F}</x14:id>
        </ext>
      </extLst>
    </cfRule>
  </conditionalFormatting>
  <conditionalFormatting sqref="C2:D2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{2DBF5650-29C3-4D70-A06E-47B16E5C86AB}</x14:id>
        </ext>
      </extLst>
    </cfRule>
  </conditionalFormatting>
  <conditionalFormatting sqref="C2:D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{F2B3B203-D6B9-4299-9FB7-F7FDA63413AC}</x14:id>
        </ext>
      </extLst>
    </cfRule>
  </conditionalFormatting>
  <conditionalFormatting sqref="C2:D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{71D42750-8D11-42E7-987D-73B3299CA086}</x14:id>
        </ext>
      </extLst>
    </cfRule>
  </conditionalFormatting>
  <conditionalFormatting sqref="C25:D25 C2:C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{CE791CAE-0E0D-4EEC-B854-959AA5E99EC5}</x14:id>
        </ext>
      </extLst>
    </cfRule>
  </conditionalFormatting>
  <conditionalFormatting sqref="C2:C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{C01BF3A5-3954-4D58-81B7-4EC5895AEA20}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{473457AE-2ADD-4FE8-8CB7-48342F51233C}</x14:id>
        </ext>
      </extLst>
    </cfRule>
  </conditionalFormatting>
  <hyperlinks>
    <hyperlink ref="F1" location="Mündəricat!A1" display="Mündəricat" xr:uid="{00000000-0004-0000-0A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E6F8CF-2411-4D83-9D2B-B058CACAD8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D2:D20</xm:sqref>
        </x14:conditionalFormatting>
        <x14:conditionalFormatting xmlns:xm="http://schemas.microsoft.com/office/excel/2006/main">
          <x14:cfRule type="dataBar" id="{2EF63BA7-DD44-4DA8-AB8A-A413810F9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F234CA5E-2612-4E7F-BA53-C433DDA4AA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C2:C20</xm:sqref>
        </x14:conditionalFormatting>
        <x14:conditionalFormatting xmlns:xm="http://schemas.microsoft.com/office/excel/2006/main">
          <x14:cfRule type="dataBar" id="{A020452A-DCA2-4FD3-85FC-076A07B6A4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D2:D20</xm:sqref>
        </x14:conditionalFormatting>
        <x14:conditionalFormatting xmlns:xm="http://schemas.microsoft.com/office/excel/2006/main">
          <x14:cfRule type="dataBar" id="{2DBF5650-29C3-4D70-A06E-47B16E5C86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F2B3B203-D6B9-4299-9FB7-F7FDA63413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C2:D20</xm:sqref>
        </x14:conditionalFormatting>
        <x14:conditionalFormatting xmlns:xm="http://schemas.microsoft.com/office/excel/2006/main">
          <x14:cfRule type="dataBar" id="{71D42750-8D11-42E7-987D-73B3299CA0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CE791CAE-0E0D-4EEC-B854-959AA5E99E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C25:D25 C2:C27</xm:sqref>
        </x14:conditionalFormatting>
        <x14:conditionalFormatting xmlns:xm="http://schemas.microsoft.com/office/excel/2006/main">
          <x14:cfRule type="dataBar" id="{C01BF3A5-3954-4D58-81B7-4EC5895AEA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473457AE-2ADD-4FE8-8CB7-48342F5123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G30"/>
  <sheetViews>
    <sheetView zoomScale="70" zoomScaleNormal="70" workbookViewId="0">
      <selection activeCell="N13" sqref="N13"/>
    </sheetView>
  </sheetViews>
  <sheetFormatPr defaultRowHeight="14.4" x14ac:dyDescent="0.3"/>
  <cols>
    <col min="2" max="2" width="45.109375" customWidth="1"/>
    <col min="3" max="3" width="31.44140625" customWidth="1"/>
    <col min="4" max="4" width="30.88671875" customWidth="1"/>
    <col min="5" max="5" width="35.109375" customWidth="1"/>
    <col min="7" max="7" width="17.88671875" customWidth="1"/>
  </cols>
  <sheetData>
    <row r="1" spans="1:7" ht="34.5" customHeight="1" x14ac:dyDescent="0.3">
      <c r="A1" s="36" t="s">
        <v>0</v>
      </c>
      <c r="B1" s="37" t="s">
        <v>22</v>
      </c>
      <c r="C1" s="42" t="s">
        <v>67</v>
      </c>
      <c r="D1" s="42" t="s">
        <v>77</v>
      </c>
      <c r="E1" s="43" t="s">
        <v>44</v>
      </c>
      <c r="G1" s="53" t="s">
        <v>45</v>
      </c>
    </row>
    <row r="2" spans="1:7" x14ac:dyDescent="0.3">
      <c r="A2" s="39">
        <v>1</v>
      </c>
      <c r="B2" s="40" t="s">
        <v>64</v>
      </c>
      <c r="C2" s="15">
        <v>1225.6478199999999</v>
      </c>
      <c r="D2" s="15">
        <v>1225.6478199999999</v>
      </c>
      <c r="E2" s="81">
        <f>Table8[[#This Row],[2022 IIIR Nizamnamə Kapitalı (mln. manat)]]-Table8[[#This Row],[2022 IIR Nizamnamə Kapitalı (mln. manat)]]</f>
        <v>0</v>
      </c>
    </row>
    <row r="3" spans="1:7" x14ac:dyDescent="0.3">
      <c r="A3" s="39">
        <v>2</v>
      </c>
      <c r="B3" s="40" t="s">
        <v>38</v>
      </c>
      <c r="C3" s="74">
        <v>378</v>
      </c>
      <c r="D3" s="11">
        <v>378</v>
      </c>
      <c r="E3" s="81">
        <f>Table8[[#This Row],[2022 IIIR Nizamnamə Kapitalı (mln. manat)]]-Table8[[#This Row],[2022 IIR Nizamnamə Kapitalı (mln. manat)]]</f>
        <v>0</v>
      </c>
    </row>
    <row r="4" spans="1:7" x14ac:dyDescent="0.3">
      <c r="A4" s="39">
        <v>3</v>
      </c>
      <c r="B4" s="40" t="s">
        <v>19</v>
      </c>
      <c r="C4" s="15">
        <v>364.77253999999999</v>
      </c>
      <c r="D4" s="11">
        <v>364.77253999999999</v>
      </c>
      <c r="E4" s="81">
        <f>Table8[[#This Row],[2022 IIIR Nizamnamə Kapitalı (mln. manat)]]-Table8[[#This Row],[2022 IIR Nizamnamə Kapitalı (mln. manat)]]</f>
        <v>0</v>
      </c>
    </row>
    <row r="5" spans="1:7" x14ac:dyDescent="0.3">
      <c r="A5" s="39">
        <v>4</v>
      </c>
      <c r="B5" s="40" t="s">
        <v>15</v>
      </c>
      <c r="C5" s="15">
        <v>354.51</v>
      </c>
      <c r="D5" s="11">
        <v>354.51179999999999</v>
      </c>
      <c r="E5" s="81">
        <f>Table8[[#This Row],[2022 IIIR Nizamnamə Kapitalı (mln. manat)]]-Table8[[#This Row],[2022 IIR Nizamnamə Kapitalı (mln. manat)]]</f>
        <v>1.8000000000029104E-3</v>
      </c>
    </row>
    <row r="6" spans="1:7" x14ac:dyDescent="0.3">
      <c r="A6" s="39">
        <v>5</v>
      </c>
      <c r="B6" s="40" t="s">
        <v>9</v>
      </c>
      <c r="C6" s="15">
        <v>315.815</v>
      </c>
      <c r="D6" s="11">
        <v>315.815</v>
      </c>
      <c r="E6" s="81">
        <f>Table8[[#This Row],[2022 IIIR Nizamnamə Kapitalı (mln. manat)]]-Table8[[#This Row],[2022 IIR Nizamnamə Kapitalı (mln. manat)]]</f>
        <v>0</v>
      </c>
    </row>
    <row r="7" spans="1:7" x14ac:dyDescent="0.3">
      <c r="A7" s="39">
        <v>6</v>
      </c>
      <c r="B7" s="40" t="s">
        <v>1</v>
      </c>
      <c r="C7" s="63">
        <v>258.71800000000002</v>
      </c>
      <c r="D7" s="11">
        <v>258.71800000000002</v>
      </c>
      <c r="E7" s="81">
        <f>Table8[[#This Row],[2022 IIIR Nizamnamə Kapitalı (mln. manat)]]-Table8[[#This Row],[2022 IIR Nizamnamə Kapitalı (mln. manat)]]</f>
        <v>0</v>
      </c>
    </row>
    <row r="8" spans="1:7" x14ac:dyDescent="0.3">
      <c r="A8" s="39">
        <v>7</v>
      </c>
      <c r="B8" s="40" t="s">
        <v>11</v>
      </c>
      <c r="C8" s="11">
        <v>245.9</v>
      </c>
      <c r="D8" s="11">
        <v>245.9</v>
      </c>
      <c r="E8" s="81">
        <f>Table8[[#This Row],[2022 IIIR Nizamnamə Kapitalı (mln. manat)]]-Table8[[#This Row],[2022 IIR Nizamnamə Kapitalı (mln. manat)]]</f>
        <v>0</v>
      </c>
    </row>
    <row r="9" spans="1:7" x14ac:dyDescent="0.3">
      <c r="A9" s="39">
        <v>8</v>
      </c>
      <c r="B9" s="40" t="s">
        <v>35</v>
      </c>
      <c r="C9" s="15">
        <v>154.6</v>
      </c>
      <c r="D9" s="11">
        <v>154.601</v>
      </c>
      <c r="E9" s="81">
        <f>Table8[[#This Row],[2022 IIIR Nizamnamə Kapitalı (mln. manat)]]-Table8[[#This Row],[2022 IIR Nizamnamə Kapitalı (mln. manat)]]</f>
        <v>1.0000000000047748E-3</v>
      </c>
    </row>
    <row r="10" spans="1:7" x14ac:dyDescent="0.3">
      <c r="A10" s="39">
        <v>9</v>
      </c>
      <c r="B10" s="40" t="s">
        <v>18</v>
      </c>
      <c r="C10" s="15">
        <v>130.68600000000001</v>
      </c>
      <c r="D10" s="11">
        <v>142.58600000000001</v>
      </c>
      <c r="E10" s="81">
        <f>Table8[[#This Row],[2022 IIIR Nizamnamə Kapitalı (mln. manat)]]-Table8[[#This Row],[2022 IIR Nizamnamə Kapitalı (mln. manat)]]</f>
        <v>11.900000000000006</v>
      </c>
    </row>
    <row r="11" spans="1:7" x14ac:dyDescent="0.3">
      <c r="A11" s="39">
        <v>10</v>
      </c>
      <c r="B11" s="40" t="s">
        <v>10</v>
      </c>
      <c r="C11" s="15">
        <v>112.545</v>
      </c>
      <c r="D11" s="11">
        <v>112.54483</v>
      </c>
      <c r="E11" s="81">
        <f>Table8[[#This Row],[2022 IIIR Nizamnamə Kapitalı (mln. manat)]]-Table8[[#This Row],[2022 IIR Nizamnamə Kapitalı (mln. manat)]]</f>
        <v>-1.699999999971169E-4</v>
      </c>
    </row>
    <row r="12" spans="1:7" x14ac:dyDescent="0.3">
      <c r="A12" s="39">
        <v>11</v>
      </c>
      <c r="B12" s="40" t="s">
        <v>12</v>
      </c>
      <c r="C12" s="74">
        <v>107.5</v>
      </c>
      <c r="D12" s="11">
        <v>107.5</v>
      </c>
      <c r="E12" s="81">
        <f>Table8[[#This Row],[2022 IIIR Nizamnamə Kapitalı (mln. manat)]]-Table8[[#This Row],[2022 IIR Nizamnamə Kapitalı (mln. manat)]]</f>
        <v>0</v>
      </c>
    </row>
    <row r="13" spans="1:7" x14ac:dyDescent="0.3">
      <c r="A13" s="39">
        <v>12</v>
      </c>
      <c r="B13" s="40" t="s">
        <v>16</v>
      </c>
      <c r="C13" s="15">
        <v>101.3</v>
      </c>
      <c r="D13" s="11">
        <v>101.3</v>
      </c>
      <c r="E13" s="81">
        <f>Table8[[#This Row],[2022 IIIR Nizamnamə Kapitalı (mln. manat)]]-Table8[[#This Row],[2022 IIR Nizamnamə Kapitalı (mln. manat)]]</f>
        <v>0</v>
      </c>
    </row>
    <row r="14" spans="1:7" x14ac:dyDescent="0.3">
      <c r="A14" s="39">
        <v>13</v>
      </c>
      <c r="B14" s="40" t="s">
        <v>13</v>
      </c>
      <c r="C14" s="15">
        <v>94</v>
      </c>
      <c r="D14" s="11">
        <v>94</v>
      </c>
      <c r="E14" s="81">
        <f>Table8[[#This Row],[2022 IIIR Nizamnamə Kapitalı (mln. manat)]]-Table8[[#This Row],[2022 IIR Nizamnamə Kapitalı (mln. manat)]]</f>
        <v>0</v>
      </c>
    </row>
    <row r="15" spans="1:7" x14ac:dyDescent="0.3">
      <c r="A15" s="39">
        <v>14</v>
      </c>
      <c r="B15" s="40" t="s">
        <v>17</v>
      </c>
      <c r="C15" s="15">
        <v>80.040000000000006</v>
      </c>
      <c r="D15" s="11">
        <v>80.010000000000005</v>
      </c>
      <c r="E15" s="81">
        <f>Table8[[#This Row],[2022 IIIR Nizamnamə Kapitalı (mln. manat)]]-Table8[[#This Row],[2022 IIR Nizamnamə Kapitalı (mln. manat)]]</f>
        <v>-3.0000000000001137E-2</v>
      </c>
    </row>
    <row r="16" spans="1:7" x14ac:dyDescent="0.3">
      <c r="A16" s="39">
        <v>15</v>
      </c>
      <c r="B16" s="40" t="s">
        <v>7</v>
      </c>
      <c r="C16" s="15">
        <v>73.611171440000007</v>
      </c>
      <c r="D16" s="11">
        <v>73.61</v>
      </c>
      <c r="E16" s="81">
        <f>Table8[[#This Row],[2022 IIIR Nizamnamə Kapitalı (mln. manat)]]-Table8[[#This Row],[2022 IIR Nizamnamə Kapitalı (mln. manat)]]</f>
        <v>-1.171440000007351E-3</v>
      </c>
    </row>
    <row r="17" spans="1:5" x14ac:dyDescent="0.3">
      <c r="A17" s="39">
        <v>16</v>
      </c>
      <c r="B17" s="40" t="s">
        <v>8</v>
      </c>
      <c r="C17" s="15">
        <v>73.461089999999999</v>
      </c>
      <c r="D17" s="11">
        <v>73.461089999999999</v>
      </c>
      <c r="E17" s="81">
        <f>Table8[[#This Row],[2022 IIIR Nizamnamə Kapitalı (mln. manat)]]-Table8[[#This Row],[2022 IIR Nizamnamə Kapitalı (mln. manat)]]</f>
        <v>0</v>
      </c>
    </row>
    <row r="18" spans="1:5" x14ac:dyDescent="0.3">
      <c r="A18" s="39">
        <v>17</v>
      </c>
      <c r="B18" s="40" t="s">
        <v>2</v>
      </c>
      <c r="C18" s="15">
        <v>70.393000000000001</v>
      </c>
      <c r="D18" s="11">
        <v>70.393460000000005</v>
      </c>
      <c r="E18" s="81">
        <f>Table8[[#This Row],[2022 IIIR Nizamnamə Kapitalı (mln. manat)]]-Table8[[#This Row],[2022 IIR Nizamnamə Kapitalı (mln. manat)]]</f>
        <v>4.6000000000390173E-4</v>
      </c>
    </row>
    <row r="19" spans="1:5" x14ac:dyDescent="0.3">
      <c r="A19" s="39">
        <v>18</v>
      </c>
      <c r="B19" s="40" t="s">
        <v>6</v>
      </c>
      <c r="C19" s="15">
        <v>66.45</v>
      </c>
      <c r="D19" s="11">
        <v>66.45</v>
      </c>
      <c r="E19" s="81">
        <f>Table8[[#This Row],[2022 IIIR Nizamnamə Kapitalı (mln. manat)]]-Table8[[#This Row],[2022 IIR Nizamnamə Kapitalı (mln. manat)]]</f>
        <v>0</v>
      </c>
    </row>
    <row r="20" spans="1:5" x14ac:dyDescent="0.3">
      <c r="A20" s="39">
        <v>19</v>
      </c>
      <c r="B20" s="40" t="s">
        <v>32</v>
      </c>
      <c r="C20" s="15">
        <v>65.5</v>
      </c>
      <c r="D20" s="11">
        <v>65.5</v>
      </c>
      <c r="E20" s="81">
        <f>Table8[[#This Row],[2022 IIIR Nizamnamə Kapitalı (mln. manat)]]-Table8[[#This Row],[2022 IIR Nizamnamə Kapitalı (mln. manat)]]</f>
        <v>0</v>
      </c>
    </row>
    <row r="21" spans="1:5" x14ac:dyDescent="0.3">
      <c r="A21" s="39">
        <v>20</v>
      </c>
      <c r="B21" s="40" t="s">
        <v>21</v>
      </c>
      <c r="C21" s="15">
        <v>64.91</v>
      </c>
      <c r="D21" s="11">
        <v>64.910089999999997</v>
      </c>
      <c r="E21" s="81">
        <f>Table8[[#This Row],[2022 IIIR Nizamnamə Kapitalı (mln. manat)]]-Table8[[#This Row],[2022 IIR Nizamnamə Kapitalı (mln. manat)]]</f>
        <v>9.0000000000145519E-5</v>
      </c>
    </row>
    <row r="22" spans="1:5" x14ac:dyDescent="0.3">
      <c r="A22" s="39">
        <v>21</v>
      </c>
      <c r="B22" s="40" t="s">
        <v>4</v>
      </c>
      <c r="C22" s="15">
        <v>60</v>
      </c>
      <c r="D22" s="11">
        <v>60</v>
      </c>
      <c r="E22" s="81">
        <f>Table8[[#This Row],[2022 IIIR Nizamnamə Kapitalı (mln. manat)]]-Table8[[#This Row],[2022 IIR Nizamnamə Kapitalı (mln. manat)]]</f>
        <v>0</v>
      </c>
    </row>
    <row r="23" spans="1:5" x14ac:dyDescent="0.3">
      <c r="A23" s="39">
        <v>22</v>
      </c>
      <c r="B23" s="40" t="s">
        <v>20</v>
      </c>
      <c r="C23" s="15">
        <v>55.380699999999997</v>
      </c>
      <c r="D23" s="11">
        <v>55.380699999999997</v>
      </c>
      <c r="E23" s="81">
        <f>Table8[[#This Row],[2022 IIIR Nizamnamə Kapitalı (mln. manat)]]-Table8[[#This Row],[2022 IIR Nizamnamə Kapitalı (mln. manat)]]</f>
        <v>0</v>
      </c>
    </row>
    <row r="24" spans="1:5" x14ac:dyDescent="0.3">
      <c r="A24" s="39">
        <v>23</v>
      </c>
      <c r="B24" s="40" t="s">
        <v>36</v>
      </c>
      <c r="C24" s="15">
        <v>52.87</v>
      </c>
      <c r="D24" s="11">
        <v>52.87</v>
      </c>
      <c r="E24" s="81">
        <f>Table8[[#This Row],[2022 IIIR Nizamnamə Kapitalı (mln. manat)]]-Table8[[#This Row],[2022 IIR Nizamnamə Kapitalı (mln. manat)]]</f>
        <v>0</v>
      </c>
    </row>
    <row r="25" spans="1:5" x14ac:dyDescent="0.3">
      <c r="A25" s="39">
        <v>24</v>
      </c>
      <c r="B25" s="40" t="s">
        <v>3</v>
      </c>
      <c r="C25" s="15">
        <v>50</v>
      </c>
      <c r="D25" s="11">
        <v>50</v>
      </c>
      <c r="E25" s="81">
        <f>Table8[[#This Row],[2022 IIIR Nizamnamə Kapitalı (mln. manat)]]-Table8[[#This Row],[2022 IIR Nizamnamə Kapitalı (mln. manat)]]</f>
        <v>0</v>
      </c>
    </row>
    <row r="26" spans="1:5" x14ac:dyDescent="0.3">
      <c r="A26" s="39">
        <v>25</v>
      </c>
      <c r="B26" s="40" t="s">
        <v>5</v>
      </c>
      <c r="C26" s="79">
        <v>50</v>
      </c>
      <c r="D26" s="11">
        <v>50</v>
      </c>
      <c r="E26" s="81">
        <f>Table8[[#This Row],[2022 IIIR Nizamnamə Kapitalı (mln. manat)]]-Table8[[#This Row],[2022 IIR Nizamnamə Kapitalı (mln. manat)]]</f>
        <v>0</v>
      </c>
    </row>
    <row r="27" spans="1:5" x14ac:dyDescent="0.3">
      <c r="A27" s="39">
        <v>26</v>
      </c>
      <c r="B27" s="41" t="s">
        <v>14</v>
      </c>
      <c r="C27" s="15">
        <v>9.42</v>
      </c>
      <c r="D27" s="109">
        <v>9.42</v>
      </c>
      <c r="E27" s="81">
        <f>Table8[[#This Row],[2022 IIIR Nizamnamə Kapitalı (mln. manat)]]-Table8[[#This Row],[2022 IIR Nizamnamə Kapitalı (mln. manat)]]</f>
        <v>0</v>
      </c>
    </row>
    <row r="30" spans="1:5" x14ac:dyDescent="0.3">
      <c r="B30" s="101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{D74FF2DA-6C47-4265-9A42-12E5A3D04797}</x14:id>
        </ext>
      </extLst>
    </cfRule>
  </conditionalFormatting>
  <hyperlinks>
    <hyperlink ref="G1" location="Mündəricat!A1" display="Mündəricat" xr:uid="{00000000-0004-0000-0B00-000000000000}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4FF2DA-6C47-4265-9A42-12E5A3D047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AL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14" sqref="H14"/>
    </sheetView>
  </sheetViews>
  <sheetFormatPr defaultColWidth="9.109375" defaultRowHeight="14.4" x14ac:dyDescent="0.3"/>
  <cols>
    <col min="1" max="1" width="9.109375" style="4"/>
    <col min="2" max="2" width="42.6640625" style="4" customWidth="1"/>
    <col min="3" max="3" width="17" style="4" customWidth="1"/>
    <col min="4" max="4" width="19" style="4" customWidth="1"/>
    <col min="5" max="5" width="22.88671875" style="4" customWidth="1"/>
    <col min="6" max="6" width="18.6640625" style="4" customWidth="1"/>
    <col min="7" max="16384" width="9.109375" style="4"/>
  </cols>
  <sheetData>
    <row r="1" spans="1:38" x14ac:dyDescent="0.3">
      <c r="A1" s="44" t="s">
        <v>0</v>
      </c>
      <c r="B1" s="45" t="s">
        <v>22</v>
      </c>
      <c r="C1" s="46" t="s">
        <v>65</v>
      </c>
      <c r="D1" s="61" t="s">
        <v>74</v>
      </c>
      <c r="F1" s="53" t="s">
        <v>45</v>
      </c>
    </row>
    <row r="2" spans="1:38" x14ac:dyDescent="0.3">
      <c r="A2" s="39">
        <v>1</v>
      </c>
      <c r="B2" s="40" t="s">
        <v>11</v>
      </c>
      <c r="C2" s="15">
        <v>127.07</v>
      </c>
      <c r="D2" s="15">
        <v>210.6</v>
      </c>
    </row>
    <row r="3" spans="1:38" x14ac:dyDescent="0.3">
      <c r="A3" s="39">
        <v>2</v>
      </c>
      <c r="B3" s="40" t="s">
        <v>64</v>
      </c>
      <c r="C3" s="15">
        <v>118.4173</v>
      </c>
      <c r="D3" s="15">
        <v>209.91373999999999</v>
      </c>
    </row>
    <row r="4" spans="1:38" x14ac:dyDescent="0.3">
      <c r="A4" s="39">
        <v>3</v>
      </c>
      <c r="B4" s="40" t="s">
        <v>15</v>
      </c>
      <c r="C4" s="15">
        <v>64.84</v>
      </c>
      <c r="D4" s="15">
        <v>109.71213</v>
      </c>
    </row>
    <row r="5" spans="1:38" x14ac:dyDescent="0.3">
      <c r="A5" s="39">
        <v>4</v>
      </c>
      <c r="B5" s="40" t="s">
        <v>36</v>
      </c>
      <c r="C5" s="15">
        <v>18.501000000000001</v>
      </c>
      <c r="D5" s="15">
        <v>30.77</v>
      </c>
    </row>
    <row r="6" spans="1:38" x14ac:dyDescent="0.3">
      <c r="A6" s="39">
        <v>5</v>
      </c>
      <c r="B6" s="40" t="s">
        <v>19</v>
      </c>
      <c r="C6" s="15">
        <v>11.827769999999999</v>
      </c>
      <c r="D6" s="15">
        <v>19.925650000000001</v>
      </c>
    </row>
    <row r="7" spans="1:38" x14ac:dyDescent="0.3">
      <c r="A7" s="39">
        <v>6</v>
      </c>
      <c r="B7" s="40" t="s">
        <v>8</v>
      </c>
      <c r="C7" s="15">
        <v>12.51093</v>
      </c>
      <c r="D7" s="15">
        <v>19.09</v>
      </c>
    </row>
    <row r="8" spans="1:38" x14ac:dyDescent="0.3">
      <c r="A8" s="39">
        <v>7</v>
      </c>
      <c r="B8" s="40" t="s">
        <v>16</v>
      </c>
      <c r="C8" s="15">
        <v>5.16</v>
      </c>
      <c r="D8" s="15">
        <v>12.676</v>
      </c>
    </row>
    <row r="9" spans="1:38" x14ac:dyDescent="0.3">
      <c r="A9" s="39">
        <v>8</v>
      </c>
      <c r="B9" s="40" t="s">
        <v>13</v>
      </c>
      <c r="C9" s="15">
        <v>7.8129999999999997</v>
      </c>
      <c r="D9" s="15">
        <v>12.441369999999999</v>
      </c>
    </row>
    <row r="10" spans="1:38" x14ac:dyDescent="0.3">
      <c r="A10" s="39">
        <v>9</v>
      </c>
      <c r="B10" s="82" t="s">
        <v>2</v>
      </c>
      <c r="C10" s="74">
        <v>8.673</v>
      </c>
      <c r="D10" s="74">
        <v>11.45208</v>
      </c>
    </row>
    <row r="11" spans="1:38" x14ac:dyDescent="0.3">
      <c r="A11" s="39">
        <v>10</v>
      </c>
      <c r="B11" s="40" t="s">
        <v>10</v>
      </c>
      <c r="C11" s="15">
        <v>8.0282599999999995</v>
      </c>
      <c r="D11" s="15">
        <v>11.23523</v>
      </c>
    </row>
    <row r="12" spans="1:38" s="83" customFormat="1" x14ac:dyDescent="0.3">
      <c r="A12" s="39">
        <v>11</v>
      </c>
      <c r="B12" s="40" t="s">
        <v>9</v>
      </c>
      <c r="C12" s="15">
        <v>6.2080000000000002</v>
      </c>
      <c r="D12" s="15">
        <v>9.5698681699999995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3">
      <c r="A13" s="39">
        <v>12</v>
      </c>
      <c r="B13" s="40" t="s">
        <v>32</v>
      </c>
      <c r="C13" s="15">
        <v>3.81</v>
      </c>
      <c r="D13" s="15">
        <v>6.18</v>
      </c>
    </row>
    <row r="14" spans="1:38" x14ac:dyDescent="0.3">
      <c r="A14" s="39">
        <v>13</v>
      </c>
      <c r="B14" s="40" t="s">
        <v>1</v>
      </c>
      <c r="C14" s="15">
        <v>1.84</v>
      </c>
      <c r="D14" s="15">
        <v>5.2690000000000001</v>
      </c>
    </row>
    <row r="15" spans="1:38" x14ac:dyDescent="0.3">
      <c r="A15" s="39">
        <v>14</v>
      </c>
      <c r="B15" s="40" t="s">
        <v>4</v>
      </c>
      <c r="C15" s="15">
        <v>3</v>
      </c>
      <c r="D15" s="15">
        <v>4.3379899999999996</v>
      </c>
    </row>
    <row r="16" spans="1:38" x14ac:dyDescent="0.3">
      <c r="A16" s="39">
        <v>15</v>
      </c>
      <c r="B16" s="40" t="s">
        <v>35</v>
      </c>
      <c r="C16" s="15">
        <v>0.08</v>
      </c>
      <c r="D16" s="15">
        <v>4.0119999999999996</v>
      </c>
    </row>
    <row r="17" spans="1:4" x14ac:dyDescent="0.3">
      <c r="A17" s="39">
        <v>16</v>
      </c>
      <c r="B17" s="40" t="s">
        <v>38</v>
      </c>
      <c r="C17" s="15">
        <v>2.3519800000000002</v>
      </c>
      <c r="D17" s="15">
        <v>3.2444299999999999</v>
      </c>
    </row>
    <row r="18" spans="1:4" x14ac:dyDescent="0.3">
      <c r="A18" s="39">
        <v>17</v>
      </c>
      <c r="B18" s="40" t="s">
        <v>3</v>
      </c>
      <c r="C18" s="15">
        <v>0.81</v>
      </c>
      <c r="D18" s="15">
        <v>3.0790000000000002</v>
      </c>
    </row>
    <row r="19" spans="1:4" x14ac:dyDescent="0.3">
      <c r="A19" s="39">
        <v>18</v>
      </c>
      <c r="B19" s="40" t="s">
        <v>17</v>
      </c>
      <c r="C19" s="15">
        <v>1.71</v>
      </c>
      <c r="D19" s="15">
        <v>2.14</v>
      </c>
    </row>
    <row r="20" spans="1:4" x14ac:dyDescent="0.3">
      <c r="A20" s="39">
        <v>19</v>
      </c>
      <c r="B20" s="40" t="s">
        <v>7</v>
      </c>
      <c r="C20" s="15">
        <v>0.80572105000000005</v>
      </c>
      <c r="D20" s="15">
        <v>1.36</v>
      </c>
    </row>
    <row r="21" spans="1:4" x14ac:dyDescent="0.3">
      <c r="A21" s="39">
        <v>20</v>
      </c>
      <c r="B21" s="40" t="s">
        <v>5</v>
      </c>
      <c r="C21" s="15">
        <v>0.16500000000000001</v>
      </c>
      <c r="D21" s="15">
        <v>1.09067</v>
      </c>
    </row>
    <row r="22" spans="1:4" x14ac:dyDescent="0.3">
      <c r="A22" s="39">
        <v>21</v>
      </c>
      <c r="B22" s="40" t="s">
        <v>12</v>
      </c>
      <c r="C22" s="15">
        <v>0.51</v>
      </c>
      <c r="D22" s="15">
        <v>0.7</v>
      </c>
    </row>
    <row r="23" spans="1:4" x14ac:dyDescent="0.3">
      <c r="A23" s="39">
        <v>22</v>
      </c>
      <c r="B23" s="40" t="s">
        <v>21</v>
      </c>
      <c r="C23" s="15">
        <v>0.09</v>
      </c>
      <c r="D23" s="15">
        <v>0.61634</v>
      </c>
    </row>
    <row r="24" spans="1:4" x14ac:dyDescent="0.3">
      <c r="A24" s="39">
        <v>23</v>
      </c>
      <c r="B24" s="40" t="s">
        <v>20</v>
      </c>
      <c r="C24" s="15">
        <v>1.36147</v>
      </c>
      <c r="D24" s="15">
        <v>0.39151000000000002</v>
      </c>
    </row>
    <row r="25" spans="1:4" x14ac:dyDescent="0.3">
      <c r="A25" s="39">
        <v>24</v>
      </c>
      <c r="B25" s="40" t="s">
        <v>14</v>
      </c>
      <c r="C25" s="15">
        <v>-0.27123000000000003</v>
      </c>
      <c r="D25" s="15">
        <v>-0.34948000000000001</v>
      </c>
    </row>
    <row r="26" spans="1:4" x14ac:dyDescent="0.3">
      <c r="A26" s="39">
        <v>25</v>
      </c>
      <c r="B26" s="40" t="s">
        <v>18</v>
      </c>
      <c r="C26" s="15">
        <v>0.79</v>
      </c>
      <c r="D26" s="15">
        <v>-0.57699999999999996</v>
      </c>
    </row>
    <row r="27" spans="1:4" x14ac:dyDescent="0.3">
      <c r="A27" s="39">
        <v>26</v>
      </c>
      <c r="B27" s="41" t="s">
        <v>6</v>
      </c>
      <c r="C27" s="74">
        <v>-5.274</v>
      </c>
      <c r="D27" s="74">
        <v>-5.7135819999999997</v>
      </c>
    </row>
    <row r="30" spans="1:4" x14ac:dyDescent="0.3">
      <c r="B30" s="10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{9B74B8A0-41FE-4965-9B94-E6F033647458}</x14:id>
        </ext>
      </extLst>
    </cfRule>
  </conditionalFormatting>
  <hyperlinks>
    <hyperlink ref="F1" location="Mündəricat!A1" display="Mündəricat" xr:uid="{00000000-0004-0000-0C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74B8A0-41FE-4965-9B94-E6F0336474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I17" sqref="I17"/>
    </sheetView>
  </sheetViews>
  <sheetFormatPr defaultColWidth="9.109375" defaultRowHeight="14.4" x14ac:dyDescent="0.3"/>
  <cols>
    <col min="1" max="1" width="9.109375" style="1"/>
    <col min="2" max="2" width="42.6640625" style="1" customWidth="1"/>
    <col min="3" max="3" width="17" style="1" customWidth="1"/>
    <col min="4" max="4" width="19" style="1" customWidth="1"/>
    <col min="5" max="5" width="9.109375" style="1"/>
    <col min="6" max="6" width="16.33203125" style="1" customWidth="1"/>
    <col min="7" max="16384" width="9.109375" style="1"/>
  </cols>
  <sheetData>
    <row r="1" spans="1:6" x14ac:dyDescent="0.3">
      <c r="A1" s="44" t="s">
        <v>0</v>
      </c>
      <c r="B1" s="45" t="s">
        <v>22</v>
      </c>
      <c r="C1" s="46" t="s">
        <v>65</v>
      </c>
      <c r="D1" s="61" t="s">
        <v>74</v>
      </c>
      <c r="F1" s="53" t="s">
        <v>45</v>
      </c>
    </row>
    <row r="2" spans="1:6" x14ac:dyDescent="0.3">
      <c r="A2" s="39">
        <v>1</v>
      </c>
      <c r="B2" s="82" t="s">
        <v>11</v>
      </c>
      <c r="C2" s="26">
        <v>222.28000000000003</v>
      </c>
      <c r="D2" s="15">
        <v>339.54500000000007</v>
      </c>
    </row>
    <row r="3" spans="1:6" x14ac:dyDescent="0.3">
      <c r="A3" s="39">
        <v>2</v>
      </c>
      <c r="B3" s="82" t="s">
        <v>64</v>
      </c>
      <c r="C3" s="26">
        <v>175.00493</v>
      </c>
      <c r="D3" s="15">
        <v>281.74588999999997</v>
      </c>
      <c r="E3" s="4"/>
    </row>
    <row r="4" spans="1:6" x14ac:dyDescent="0.3">
      <c r="A4" s="39">
        <v>3</v>
      </c>
      <c r="B4" s="82" t="s">
        <v>15</v>
      </c>
      <c r="C4" s="15">
        <v>93.750000000000028</v>
      </c>
      <c r="D4" s="15">
        <v>149.88800999999998</v>
      </c>
      <c r="E4" s="4"/>
    </row>
    <row r="5" spans="1:6" x14ac:dyDescent="0.3">
      <c r="A5" s="39">
        <v>4</v>
      </c>
      <c r="B5" s="40" t="s">
        <v>19</v>
      </c>
      <c r="C5" s="15">
        <v>19.642239999999997</v>
      </c>
      <c r="D5" s="15">
        <v>34.078990000000005</v>
      </c>
      <c r="E5" s="4"/>
    </row>
    <row r="6" spans="1:6" x14ac:dyDescent="0.3">
      <c r="A6" s="39">
        <v>5</v>
      </c>
      <c r="B6" s="40" t="s">
        <v>36</v>
      </c>
      <c r="C6" s="15">
        <v>16.731999999999992</v>
      </c>
      <c r="D6" s="74">
        <v>26.329999999999984</v>
      </c>
      <c r="E6" s="4"/>
    </row>
    <row r="7" spans="1:6" x14ac:dyDescent="0.3">
      <c r="A7" s="39">
        <v>6</v>
      </c>
      <c r="B7" s="82" t="s">
        <v>8</v>
      </c>
      <c r="C7" s="15">
        <v>14.52364</v>
      </c>
      <c r="D7" s="15">
        <v>24.168420000000012</v>
      </c>
      <c r="E7" s="4"/>
    </row>
    <row r="8" spans="1:6" x14ac:dyDescent="0.3">
      <c r="A8" s="39">
        <v>7</v>
      </c>
      <c r="B8" s="40" t="s">
        <v>18</v>
      </c>
      <c r="C8" s="11">
        <v>9.007000000000005</v>
      </c>
      <c r="D8" s="74">
        <v>15.692999999999998</v>
      </c>
      <c r="E8" s="4"/>
    </row>
    <row r="9" spans="1:6" x14ac:dyDescent="0.3">
      <c r="A9" s="39">
        <v>8</v>
      </c>
      <c r="B9" s="40" t="s">
        <v>16</v>
      </c>
      <c r="C9" s="15">
        <v>9.3000000000000043</v>
      </c>
      <c r="D9" s="74">
        <v>15.508000000000003</v>
      </c>
      <c r="E9" s="4"/>
    </row>
    <row r="10" spans="1:6" x14ac:dyDescent="0.3">
      <c r="A10" s="39">
        <v>9</v>
      </c>
      <c r="B10" s="40" t="s">
        <v>1</v>
      </c>
      <c r="C10" s="15">
        <v>6.9550000000000054</v>
      </c>
      <c r="D10" s="74">
        <v>15.026999999999994</v>
      </c>
      <c r="E10" s="4"/>
    </row>
    <row r="11" spans="1:6" x14ac:dyDescent="0.3">
      <c r="A11" s="39">
        <v>10</v>
      </c>
      <c r="B11" s="40" t="s">
        <v>10</v>
      </c>
      <c r="C11" s="11">
        <v>8.8948199999999993</v>
      </c>
      <c r="D11" s="74">
        <v>13.135839999999998</v>
      </c>
      <c r="E11" s="4"/>
    </row>
    <row r="12" spans="1:6" x14ac:dyDescent="0.3">
      <c r="A12" s="39">
        <v>11</v>
      </c>
      <c r="B12" s="40" t="s">
        <v>13</v>
      </c>
      <c r="C12" s="11">
        <v>8.1769999999999996</v>
      </c>
      <c r="D12" s="15">
        <v>12.914099999999999</v>
      </c>
      <c r="E12" s="4"/>
    </row>
    <row r="13" spans="1:6" x14ac:dyDescent="0.3">
      <c r="A13" s="39">
        <v>12</v>
      </c>
      <c r="B13" s="40" t="s">
        <v>32</v>
      </c>
      <c r="C13" s="15">
        <v>8.8400000000000016</v>
      </c>
      <c r="D13" s="74">
        <v>12.63</v>
      </c>
      <c r="E13" s="4"/>
    </row>
    <row r="14" spans="1:6" x14ac:dyDescent="0.3">
      <c r="A14" s="39">
        <v>13</v>
      </c>
      <c r="B14" s="40" t="s">
        <v>17</v>
      </c>
      <c r="C14" s="15">
        <v>3.2000000000000011</v>
      </c>
      <c r="D14" s="74">
        <v>7.9500000000000028</v>
      </c>
      <c r="E14" s="4"/>
    </row>
    <row r="15" spans="1:6" x14ac:dyDescent="0.3">
      <c r="A15" s="39">
        <v>14</v>
      </c>
      <c r="B15" s="40" t="s">
        <v>35</v>
      </c>
      <c r="C15" s="11">
        <v>5.4039999999999981</v>
      </c>
      <c r="D15" s="15">
        <v>7.7240000000000002</v>
      </c>
      <c r="E15" s="4"/>
    </row>
    <row r="16" spans="1:6" x14ac:dyDescent="0.3">
      <c r="A16" s="39">
        <v>15</v>
      </c>
      <c r="B16" s="82" t="s">
        <v>20</v>
      </c>
      <c r="C16" s="15">
        <v>4.487420000000002</v>
      </c>
      <c r="D16" s="74">
        <v>7.6310900000000004</v>
      </c>
      <c r="E16" s="4"/>
    </row>
    <row r="17" spans="1:5" x14ac:dyDescent="0.3">
      <c r="A17" s="39">
        <v>16</v>
      </c>
      <c r="B17" s="40" t="s">
        <v>3</v>
      </c>
      <c r="C17" s="15">
        <v>0.98000000000000043</v>
      </c>
      <c r="D17" s="74">
        <v>7.573000000000004</v>
      </c>
      <c r="E17" s="4"/>
    </row>
    <row r="18" spans="1:5" x14ac:dyDescent="0.3">
      <c r="A18" s="39">
        <v>17</v>
      </c>
      <c r="B18" s="40" t="s">
        <v>2</v>
      </c>
      <c r="C18" s="15">
        <v>4.7519999999999989</v>
      </c>
      <c r="D18" s="74">
        <v>7.5650199999999987</v>
      </c>
      <c r="E18" s="4"/>
    </row>
    <row r="19" spans="1:5" x14ac:dyDescent="0.3">
      <c r="A19" s="39">
        <v>18</v>
      </c>
      <c r="B19" s="40" t="s">
        <v>5</v>
      </c>
      <c r="C19" s="11">
        <v>2.4360000000000013</v>
      </c>
      <c r="D19" s="74">
        <v>5.0423199999999992</v>
      </c>
      <c r="E19" s="4"/>
    </row>
    <row r="20" spans="1:5" x14ac:dyDescent="0.3">
      <c r="A20" s="39">
        <v>19</v>
      </c>
      <c r="B20" s="40" t="s">
        <v>4</v>
      </c>
      <c r="C20" s="11">
        <v>3.0500000000000007</v>
      </c>
      <c r="D20" s="15">
        <v>4.2134499999999999</v>
      </c>
      <c r="E20" s="4"/>
    </row>
    <row r="21" spans="1:5" x14ac:dyDescent="0.3">
      <c r="A21" s="39">
        <v>20</v>
      </c>
      <c r="B21" s="40" t="s">
        <v>12</v>
      </c>
      <c r="C21" s="15">
        <v>7.879999999999999</v>
      </c>
      <c r="D21" s="74">
        <v>3.490000000000002</v>
      </c>
      <c r="E21" s="4"/>
    </row>
    <row r="22" spans="1:5" x14ac:dyDescent="0.3">
      <c r="A22" s="39">
        <v>21</v>
      </c>
      <c r="B22" s="40" t="s">
        <v>38</v>
      </c>
      <c r="C22" s="15">
        <v>3.1501000000000019</v>
      </c>
      <c r="D22" s="74">
        <v>1.4703999999999979</v>
      </c>
      <c r="E22" s="4"/>
    </row>
    <row r="23" spans="1:5" x14ac:dyDescent="0.3">
      <c r="A23" s="39">
        <v>22</v>
      </c>
      <c r="B23" s="40" t="s">
        <v>21</v>
      </c>
      <c r="C23" s="15">
        <v>0.34999999999999964</v>
      </c>
      <c r="D23" s="74">
        <v>1.4228099999999992</v>
      </c>
      <c r="E23" s="4"/>
    </row>
    <row r="24" spans="1:5" x14ac:dyDescent="0.3">
      <c r="A24" s="39">
        <v>23</v>
      </c>
      <c r="B24" s="82" t="s">
        <v>9</v>
      </c>
      <c r="C24" s="15">
        <v>1.3409999999999993</v>
      </c>
      <c r="D24" s="15">
        <v>1.2420790800000034</v>
      </c>
      <c r="E24" s="4"/>
    </row>
    <row r="25" spans="1:5" x14ac:dyDescent="0.3">
      <c r="A25" s="39">
        <v>24</v>
      </c>
      <c r="B25" s="82" t="s">
        <v>7</v>
      </c>
      <c r="C25" s="26">
        <v>0.97715454999999996</v>
      </c>
      <c r="D25" s="15">
        <v>1.04</v>
      </c>
      <c r="E25" s="4"/>
    </row>
    <row r="26" spans="1:5" x14ac:dyDescent="0.3">
      <c r="A26" s="39">
        <v>25</v>
      </c>
      <c r="B26" s="40" t="s">
        <v>6</v>
      </c>
      <c r="C26" s="15">
        <v>7.4000000000000732E-2</v>
      </c>
      <c r="D26" s="74">
        <v>0.15897499999999987</v>
      </c>
      <c r="E26" s="4"/>
    </row>
    <row r="27" spans="1:5" x14ac:dyDescent="0.3">
      <c r="A27" s="39">
        <v>26</v>
      </c>
      <c r="B27" s="41" t="s">
        <v>14</v>
      </c>
      <c r="C27" s="11">
        <v>-0.29586999999999997</v>
      </c>
      <c r="D27" s="74">
        <v>-0.37905</v>
      </c>
      <c r="E27" s="4"/>
    </row>
    <row r="29" spans="1:5" x14ac:dyDescent="0.3">
      <c r="B29" s="4"/>
    </row>
    <row r="30" spans="1:5" x14ac:dyDescent="0.3">
      <c r="B30" s="10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{4F7B4B76-5BA3-488A-9A5C-D0C331F4EECB}</x14:id>
        </ext>
      </extLst>
    </cfRule>
  </conditionalFormatting>
  <hyperlinks>
    <hyperlink ref="F1" location="Mündəricat!A1" display="Mündəricat" xr:uid="{00000000-0004-0000-0D00-000000000000}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7B4B76-5BA3-488A-9A5C-D0C331F4EE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I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I15" sqref="I15"/>
    </sheetView>
  </sheetViews>
  <sheetFormatPr defaultColWidth="9.109375" defaultRowHeight="14.4" x14ac:dyDescent="0.3"/>
  <cols>
    <col min="1" max="1" width="9.5546875" style="1" customWidth="1"/>
    <col min="2" max="2" width="44.44140625" style="1" customWidth="1"/>
    <col min="3" max="3" width="20.5546875" style="1" customWidth="1"/>
    <col min="4" max="4" width="18.6640625" style="1" customWidth="1"/>
    <col min="5" max="5" width="13" style="1" customWidth="1"/>
    <col min="6" max="6" width="14.44140625" style="1" customWidth="1"/>
    <col min="7" max="16384" width="9.109375" style="1"/>
  </cols>
  <sheetData>
    <row r="1" spans="1:9" x14ac:dyDescent="0.3">
      <c r="A1" s="44" t="s">
        <v>0</v>
      </c>
      <c r="B1" s="45" t="s">
        <v>22</v>
      </c>
      <c r="C1" s="46" t="s">
        <v>65</v>
      </c>
      <c r="D1" s="61" t="s">
        <v>74</v>
      </c>
      <c r="F1" s="53" t="s">
        <v>45</v>
      </c>
      <c r="I1" s="1" t="s">
        <v>33</v>
      </c>
    </row>
    <row r="2" spans="1:9" x14ac:dyDescent="0.3">
      <c r="A2" s="39">
        <v>1</v>
      </c>
      <c r="B2" s="40" t="s">
        <v>11</v>
      </c>
      <c r="C2" s="15">
        <v>289.36</v>
      </c>
      <c r="D2" s="74">
        <v>445.34500000000003</v>
      </c>
    </row>
    <row r="3" spans="1:9" x14ac:dyDescent="0.3">
      <c r="A3" s="39">
        <v>2</v>
      </c>
      <c r="B3" s="40" t="s">
        <v>64</v>
      </c>
      <c r="C3" s="15">
        <v>253.85616999999999</v>
      </c>
      <c r="D3" s="74">
        <v>402.73640999999998</v>
      </c>
    </row>
    <row r="4" spans="1:9" x14ac:dyDescent="0.3">
      <c r="A4" s="39">
        <v>3</v>
      </c>
      <c r="B4" s="40" t="s">
        <v>15</v>
      </c>
      <c r="C4" s="15">
        <v>144.43</v>
      </c>
      <c r="D4" s="15">
        <v>223.91801000000001</v>
      </c>
    </row>
    <row r="5" spans="1:9" x14ac:dyDescent="0.3">
      <c r="A5" s="39">
        <v>4</v>
      </c>
      <c r="B5" s="40" t="s">
        <v>18</v>
      </c>
      <c r="C5" s="15">
        <v>75.486999999999995</v>
      </c>
      <c r="D5" s="15">
        <v>115.16499999999999</v>
      </c>
    </row>
    <row r="6" spans="1:9" x14ac:dyDescent="0.3">
      <c r="A6" s="39">
        <v>5</v>
      </c>
      <c r="B6" s="40" t="s">
        <v>1</v>
      </c>
      <c r="C6" s="15">
        <v>64.055000000000007</v>
      </c>
      <c r="D6" s="15">
        <v>100.264</v>
      </c>
    </row>
    <row r="7" spans="1:9" x14ac:dyDescent="0.3">
      <c r="A7" s="39">
        <v>6</v>
      </c>
      <c r="B7" s="40" t="s">
        <v>8</v>
      </c>
      <c r="C7" s="15">
        <v>62.406230000000001</v>
      </c>
      <c r="D7" s="15">
        <v>98.551050000000004</v>
      </c>
    </row>
    <row r="8" spans="1:9" x14ac:dyDescent="0.3">
      <c r="A8" s="39">
        <v>7</v>
      </c>
      <c r="B8" s="40" t="s">
        <v>19</v>
      </c>
      <c r="C8" s="15">
        <v>50.018799999999999</v>
      </c>
      <c r="D8" s="15">
        <v>80.969449999999995</v>
      </c>
    </row>
    <row r="9" spans="1:9" x14ac:dyDescent="0.3">
      <c r="A9" s="39">
        <v>8</v>
      </c>
      <c r="B9" s="40" t="s">
        <v>36</v>
      </c>
      <c r="C9" s="15">
        <v>45.031999999999996</v>
      </c>
      <c r="D9" s="15">
        <v>71.319999999999993</v>
      </c>
    </row>
    <row r="10" spans="1:9" x14ac:dyDescent="0.3">
      <c r="A10" s="39">
        <v>9</v>
      </c>
      <c r="B10" s="40" t="s">
        <v>38</v>
      </c>
      <c r="C10" s="15">
        <v>39.598950000000002</v>
      </c>
      <c r="D10" s="15">
        <v>62.016640000000002</v>
      </c>
    </row>
    <row r="11" spans="1:9" x14ac:dyDescent="0.3">
      <c r="A11" s="39">
        <v>10</v>
      </c>
      <c r="B11" s="40" t="s">
        <v>16</v>
      </c>
      <c r="C11" s="15">
        <v>30.58</v>
      </c>
      <c r="D11" s="15">
        <v>49.210999999999999</v>
      </c>
    </row>
    <row r="12" spans="1:9" x14ac:dyDescent="0.3">
      <c r="A12" s="39">
        <v>11</v>
      </c>
      <c r="B12" s="40" t="s">
        <v>17</v>
      </c>
      <c r="C12" s="15">
        <v>27.26</v>
      </c>
      <c r="D12" s="15">
        <v>44.57</v>
      </c>
    </row>
    <row r="13" spans="1:9" x14ac:dyDescent="0.3">
      <c r="A13" s="39">
        <v>12</v>
      </c>
      <c r="B13" s="40" t="s">
        <v>10</v>
      </c>
      <c r="C13" s="74">
        <v>23.56597</v>
      </c>
      <c r="D13" s="74">
        <v>35.624600000000001</v>
      </c>
    </row>
    <row r="14" spans="1:9" x14ac:dyDescent="0.3">
      <c r="A14" s="39">
        <v>13</v>
      </c>
      <c r="B14" s="40" t="s">
        <v>3</v>
      </c>
      <c r="C14" s="15">
        <v>14.25</v>
      </c>
      <c r="D14" s="15">
        <v>23.443000000000001</v>
      </c>
    </row>
    <row r="15" spans="1:9" x14ac:dyDescent="0.3">
      <c r="A15" s="39">
        <v>14</v>
      </c>
      <c r="B15" s="40" t="s">
        <v>35</v>
      </c>
      <c r="C15" s="15">
        <v>15.314</v>
      </c>
      <c r="D15" s="15">
        <v>22.934000000000001</v>
      </c>
    </row>
    <row r="16" spans="1:9" x14ac:dyDescent="0.3">
      <c r="A16" s="39">
        <v>15</v>
      </c>
      <c r="B16" s="40" t="s">
        <v>32</v>
      </c>
      <c r="C16" s="15">
        <v>13.57</v>
      </c>
      <c r="D16" s="15">
        <v>20.25</v>
      </c>
    </row>
    <row r="17" spans="1:4" x14ac:dyDescent="0.3">
      <c r="A17" s="39">
        <v>16</v>
      </c>
      <c r="B17" s="40" t="s">
        <v>6</v>
      </c>
      <c r="C17" s="15">
        <v>12.997</v>
      </c>
      <c r="D17" s="15">
        <v>19.440172</v>
      </c>
    </row>
    <row r="18" spans="1:4" x14ac:dyDescent="0.3">
      <c r="A18" s="39">
        <v>17</v>
      </c>
      <c r="B18" s="40" t="s">
        <v>12</v>
      </c>
      <c r="C18" s="15">
        <v>18.29</v>
      </c>
      <c r="D18" s="15">
        <v>19.260000000000002</v>
      </c>
    </row>
    <row r="19" spans="1:4" x14ac:dyDescent="0.3">
      <c r="A19" s="39">
        <v>18</v>
      </c>
      <c r="B19" s="40" t="s">
        <v>20</v>
      </c>
      <c r="C19" s="15">
        <v>12.121409999999999</v>
      </c>
      <c r="D19" s="15">
        <v>18.53321</v>
      </c>
    </row>
    <row r="20" spans="1:4" x14ac:dyDescent="0.3">
      <c r="A20" s="39">
        <v>19</v>
      </c>
      <c r="B20" s="40" t="s">
        <v>4</v>
      </c>
      <c r="C20" s="15">
        <v>12.13</v>
      </c>
      <c r="D20" s="15">
        <v>18.292619999999999</v>
      </c>
    </row>
    <row r="21" spans="1:4" x14ac:dyDescent="0.3">
      <c r="A21" s="39">
        <v>20</v>
      </c>
      <c r="B21" s="40" t="s">
        <v>9</v>
      </c>
      <c r="C21" s="15">
        <v>12.461</v>
      </c>
      <c r="D21" s="15">
        <v>18.03</v>
      </c>
    </row>
    <row r="22" spans="1:4" x14ac:dyDescent="0.3">
      <c r="A22" s="39">
        <v>21</v>
      </c>
      <c r="B22" s="40" t="s">
        <v>13</v>
      </c>
      <c r="C22" s="15">
        <v>9.5030000000000001</v>
      </c>
      <c r="D22" s="15">
        <v>14.89554</v>
      </c>
    </row>
    <row r="23" spans="1:4" x14ac:dyDescent="0.3">
      <c r="A23" s="39">
        <v>22</v>
      </c>
      <c r="B23" s="40" t="s">
        <v>2</v>
      </c>
      <c r="C23" s="15">
        <v>8.4420000000000002</v>
      </c>
      <c r="D23" s="15">
        <v>13.091329999999999</v>
      </c>
    </row>
    <row r="24" spans="1:4" x14ac:dyDescent="0.3">
      <c r="A24" s="39">
        <v>23</v>
      </c>
      <c r="B24" s="40" t="s">
        <v>21</v>
      </c>
      <c r="C24" s="15">
        <v>7.26</v>
      </c>
      <c r="D24" s="15">
        <v>11.22293</v>
      </c>
    </row>
    <row r="25" spans="1:4" x14ac:dyDescent="0.3">
      <c r="A25" s="39">
        <v>24</v>
      </c>
      <c r="B25" s="40" t="s">
        <v>5</v>
      </c>
      <c r="C25" s="15">
        <v>5.0430000000000001</v>
      </c>
      <c r="D25" s="15">
        <v>9.2276199999999999</v>
      </c>
    </row>
    <row r="26" spans="1:4" x14ac:dyDescent="0.3">
      <c r="A26" s="39">
        <v>25</v>
      </c>
      <c r="B26" s="40" t="s">
        <v>7</v>
      </c>
      <c r="C26" s="15">
        <v>1.73533665</v>
      </c>
      <c r="D26" s="111">
        <v>2.56</v>
      </c>
    </row>
    <row r="27" spans="1:4" x14ac:dyDescent="0.3">
      <c r="A27" s="39">
        <v>26</v>
      </c>
      <c r="B27" s="41" t="s">
        <v>14</v>
      </c>
      <c r="C27" s="15">
        <v>9.8460000000000006E-2</v>
      </c>
      <c r="D27" s="15">
        <v>0.1983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1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{3D550F50-9BB6-41C7-94F8-ADEA315C66FC}</x14:id>
        </ext>
      </extLst>
    </cfRule>
  </conditionalFormatting>
  <hyperlinks>
    <hyperlink ref="F1" location="Mündəricat!A1" display="Mündəricat" xr:uid="{00000000-0004-0000-0E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50F50-9BB6-41C7-94F8-ADEA315C66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13" sqref="J13"/>
    </sheetView>
  </sheetViews>
  <sheetFormatPr defaultColWidth="9.109375" defaultRowHeight="14.4" x14ac:dyDescent="0.3"/>
  <cols>
    <col min="1" max="1" width="9.44140625" style="1" customWidth="1"/>
    <col min="2" max="2" width="40.33203125" style="1" customWidth="1"/>
    <col min="3" max="3" width="19.5546875" style="1" customWidth="1"/>
    <col min="4" max="4" width="19" style="1" customWidth="1"/>
    <col min="5" max="5" width="9.109375" style="1"/>
    <col min="6" max="6" width="18.5546875" style="1" customWidth="1"/>
    <col min="7" max="16384" width="9.109375" style="1"/>
  </cols>
  <sheetData>
    <row r="1" spans="1:6" x14ac:dyDescent="0.3">
      <c r="A1" s="44" t="s">
        <v>0</v>
      </c>
      <c r="B1" s="45" t="s">
        <v>22</v>
      </c>
      <c r="C1" s="46" t="s">
        <v>65</v>
      </c>
      <c r="D1" s="61" t="s">
        <v>74</v>
      </c>
      <c r="F1" s="53" t="s">
        <v>45</v>
      </c>
    </row>
    <row r="2" spans="1:6" x14ac:dyDescent="0.3">
      <c r="A2" s="39">
        <v>1</v>
      </c>
      <c r="B2" s="40" t="s">
        <v>11</v>
      </c>
      <c r="C2" s="15">
        <v>40.17</v>
      </c>
      <c r="D2" s="138">
        <v>61.4</v>
      </c>
    </row>
    <row r="3" spans="1:6" x14ac:dyDescent="0.3">
      <c r="A3" s="39">
        <v>2</v>
      </c>
      <c r="B3" s="40" t="s">
        <v>64</v>
      </c>
      <c r="C3" s="15">
        <v>35.661320000000003</v>
      </c>
      <c r="D3" s="74">
        <v>59.131390000000003</v>
      </c>
    </row>
    <row r="4" spans="1:6" x14ac:dyDescent="0.3">
      <c r="A4" s="39">
        <v>3</v>
      </c>
      <c r="B4" s="40" t="s">
        <v>1</v>
      </c>
      <c r="C4" s="15">
        <v>26.869</v>
      </c>
      <c r="D4" s="15">
        <v>41.106999999999999</v>
      </c>
    </row>
    <row r="5" spans="1:6" x14ac:dyDescent="0.3">
      <c r="A5" s="39">
        <v>4</v>
      </c>
      <c r="B5" s="40" t="s">
        <v>18</v>
      </c>
      <c r="C5" s="15">
        <v>26.451000000000001</v>
      </c>
      <c r="D5" s="15">
        <v>40.921999999999997</v>
      </c>
    </row>
    <row r="6" spans="1:6" x14ac:dyDescent="0.3">
      <c r="A6" s="39">
        <v>5</v>
      </c>
      <c r="B6" s="40" t="s">
        <v>15</v>
      </c>
      <c r="C6" s="15">
        <v>25.04</v>
      </c>
      <c r="D6" s="15">
        <v>39.625999999999998</v>
      </c>
    </row>
    <row r="7" spans="1:6" x14ac:dyDescent="0.3">
      <c r="A7" s="39">
        <v>6</v>
      </c>
      <c r="B7" s="40" t="s">
        <v>8</v>
      </c>
      <c r="C7" s="15">
        <v>23.619050000000001</v>
      </c>
      <c r="D7" s="15">
        <v>37.870199999999997</v>
      </c>
    </row>
    <row r="8" spans="1:6" x14ac:dyDescent="0.3">
      <c r="A8" s="39">
        <v>7</v>
      </c>
      <c r="B8" s="40" t="s">
        <v>12</v>
      </c>
      <c r="C8" s="15">
        <v>16.47</v>
      </c>
      <c r="D8" s="74">
        <v>25.81</v>
      </c>
    </row>
    <row r="9" spans="1:6" x14ac:dyDescent="0.3">
      <c r="A9" s="39">
        <v>8</v>
      </c>
      <c r="B9" s="40" t="s">
        <v>17</v>
      </c>
      <c r="C9" s="15">
        <v>16.45</v>
      </c>
      <c r="D9" s="15">
        <v>25.56</v>
      </c>
    </row>
    <row r="10" spans="1:6" x14ac:dyDescent="0.3">
      <c r="A10" s="39">
        <v>9</v>
      </c>
      <c r="B10" s="40" t="s">
        <v>38</v>
      </c>
      <c r="C10" s="15">
        <v>14.35267</v>
      </c>
      <c r="D10" s="15">
        <v>23.19774</v>
      </c>
    </row>
    <row r="11" spans="1:6" x14ac:dyDescent="0.3">
      <c r="A11" s="39">
        <v>10</v>
      </c>
      <c r="B11" s="40" t="s">
        <v>19</v>
      </c>
      <c r="C11" s="15">
        <v>10.933619999999999</v>
      </c>
      <c r="D11" s="15">
        <v>16.82583</v>
      </c>
    </row>
    <row r="12" spans="1:6" x14ac:dyDescent="0.3">
      <c r="A12" s="39">
        <v>11</v>
      </c>
      <c r="B12" s="40" t="s">
        <v>36</v>
      </c>
      <c r="C12" s="15">
        <v>9.2149999999999999</v>
      </c>
      <c r="D12" s="15">
        <v>15.42</v>
      </c>
    </row>
    <row r="13" spans="1:6" x14ac:dyDescent="0.3">
      <c r="A13" s="39">
        <v>12</v>
      </c>
      <c r="B13" s="40" t="s">
        <v>16</v>
      </c>
      <c r="C13" s="15">
        <v>8.8699999999999992</v>
      </c>
      <c r="D13" s="15">
        <v>14.061999999999999</v>
      </c>
    </row>
    <row r="14" spans="1:6" x14ac:dyDescent="0.3">
      <c r="A14" s="39">
        <v>13</v>
      </c>
      <c r="B14" s="40" t="s">
        <v>6</v>
      </c>
      <c r="C14" s="15">
        <v>8.0350000000000001</v>
      </c>
      <c r="D14" s="15">
        <v>12.310411</v>
      </c>
    </row>
    <row r="15" spans="1:6" x14ac:dyDescent="0.3">
      <c r="A15" s="39">
        <v>14</v>
      </c>
      <c r="B15" s="40" t="s">
        <v>21</v>
      </c>
      <c r="C15" s="15">
        <v>5.3</v>
      </c>
      <c r="D15" s="15">
        <v>8.6284799999999997</v>
      </c>
    </row>
    <row r="16" spans="1:6" x14ac:dyDescent="0.3">
      <c r="A16" s="39">
        <v>15</v>
      </c>
      <c r="B16" s="40" t="s">
        <v>4</v>
      </c>
      <c r="C16" s="15">
        <v>5.28</v>
      </c>
      <c r="D16" s="15">
        <v>8.2129300000000001</v>
      </c>
    </row>
    <row r="17" spans="1:4" x14ac:dyDescent="0.3">
      <c r="A17" s="39">
        <v>16</v>
      </c>
      <c r="B17" s="40" t="s">
        <v>35</v>
      </c>
      <c r="C17" s="15">
        <v>4.9450000000000003</v>
      </c>
      <c r="D17" s="15">
        <v>7.4359999999999999</v>
      </c>
    </row>
    <row r="18" spans="1:4" x14ac:dyDescent="0.3">
      <c r="A18" s="39">
        <v>17</v>
      </c>
      <c r="B18" s="40" t="s">
        <v>3</v>
      </c>
      <c r="C18" s="15">
        <v>4.54</v>
      </c>
      <c r="D18" s="15">
        <v>7.3</v>
      </c>
    </row>
    <row r="19" spans="1:4" x14ac:dyDescent="0.3">
      <c r="A19" s="39">
        <v>18</v>
      </c>
      <c r="B19" s="40" t="s">
        <v>10</v>
      </c>
      <c r="C19" s="15">
        <v>4.6595000000000004</v>
      </c>
      <c r="D19" s="15">
        <v>7.2595799999999997</v>
      </c>
    </row>
    <row r="20" spans="1:4" x14ac:dyDescent="0.3">
      <c r="A20" s="39">
        <v>19</v>
      </c>
      <c r="B20" s="40" t="s">
        <v>9</v>
      </c>
      <c r="C20" s="15">
        <v>3.7749999999999999</v>
      </c>
      <c r="D20" s="15">
        <v>5.8145935499999997</v>
      </c>
    </row>
    <row r="21" spans="1:4" x14ac:dyDescent="0.3">
      <c r="A21" s="39">
        <v>20</v>
      </c>
      <c r="B21" s="40" t="s">
        <v>32</v>
      </c>
      <c r="C21" s="15">
        <v>3.24</v>
      </c>
      <c r="D21" s="15">
        <v>5.0599999999999996</v>
      </c>
    </row>
    <row r="22" spans="1:4" x14ac:dyDescent="0.3">
      <c r="A22" s="39">
        <v>21</v>
      </c>
      <c r="B22" s="40" t="s">
        <v>2</v>
      </c>
      <c r="C22" s="15">
        <v>1.25</v>
      </c>
      <c r="D22" s="15">
        <v>1.99939</v>
      </c>
    </row>
    <row r="23" spans="1:4" x14ac:dyDescent="0.3">
      <c r="A23" s="39">
        <v>22</v>
      </c>
      <c r="B23" s="40" t="s">
        <v>20</v>
      </c>
      <c r="C23" s="15">
        <v>0.93737999999999999</v>
      </c>
      <c r="D23" s="15">
        <v>1.5140199999999999</v>
      </c>
    </row>
    <row r="24" spans="1:4" x14ac:dyDescent="0.3">
      <c r="A24" s="39">
        <v>23</v>
      </c>
      <c r="B24" s="40" t="s">
        <v>5</v>
      </c>
      <c r="C24" s="15">
        <v>0.871</v>
      </c>
      <c r="D24" s="74">
        <v>1.40787</v>
      </c>
    </row>
    <row r="25" spans="1:4" x14ac:dyDescent="0.3">
      <c r="A25" s="39">
        <v>24</v>
      </c>
      <c r="B25" s="40" t="s">
        <v>13</v>
      </c>
      <c r="C25" s="15">
        <v>0.53900000000000003</v>
      </c>
      <c r="D25" s="15">
        <v>0.77654999999999996</v>
      </c>
    </row>
    <row r="26" spans="1:4" x14ac:dyDescent="0.3">
      <c r="A26" s="39">
        <v>25</v>
      </c>
      <c r="B26" s="40" t="s">
        <v>7</v>
      </c>
      <c r="C26" s="15">
        <v>0.1391308</v>
      </c>
      <c r="D26" s="15">
        <v>0.17</v>
      </c>
    </row>
    <row r="27" spans="1:4" x14ac:dyDescent="0.3">
      <c r="A27" s="39">
        <v>26</v>
      </c>
      <c r="B27" s="41" t="s">
        <v>14</v>
      </c>
      <c r="C27" s="15">
        <v>9.0000000000000006E-5</v>
      </c>
      <c r="D27" s="15">
        <v>9.0000000000000006E-5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{C95E0E8D-C83F-4FCE-A301-951D0ECDFA75}</x14:id>
        </ext>
      </extLst>
    </cfRule>
  </conditionalFormatting>
  <hyperlinks>
    <hyperlink ref="F1" location="Mündəricat!A1" display="Mündəricat" xr:uid="{00000000-0004-0000-0F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5E0E8D-C83F-4FCE-A301-951D0ECDF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21" sqref="J21"/>
    </sheetView>
  </sheetViews>
  <sheetFormatPr defaultColWidth="9.109375" defaultRowHeight="14.4" x14ac:dyDescent="0.3"/>
  <cols>
    <col min="1" max="1" width="9.109375" style="1"/>
    <col min="2" max="2" width="40.88671875" style="1" customWidth="1"/>
    <col min="3" max="3" width="18.109375" style="1" customWidth="1"/>
    <col min="4" max="4" width="18.33203125" style="1" customWidth="1"/>
    <col min="5" max="5" width="9.109375" style="1"/>
    <col min="6" max="6" width="16.109375" style="1" customWidth="1"/>
    <col min="7" max="16384" width="9.109375" style="1"/>
  </cols>
  <sheetData>
    <row r="1" spans="1:6" x14ac:dyDescent="0.3">
      <c r="A1" s="44" t="s">
        <v>0</v>
      </c>
      <c r="B1" s="45" t="s">
        <v>22</v>
      </c>
      <c r="C1" s="46" t="s">
        <v>65</v>
      </c>
      <c r="D1" s="61" t="s">
        <v>74</v>
      </c>
      <c r="F1" s="53" t="s">
        <v>45</v>
      </c>
    </row>
    <row r="2" spans="1:6" x14ac:dyDescent="0.3">
      <c r="A2" s="39">
        <v>1</v>
      </c>
      <c r="B2" s="40" t="s">
        <v>11</v>
      </c>
      <c r="C2" s="11">
        <v>189.04</v>
      </c>
      <c r="D2" s="15">
        <v>287.5</v>
      </c>
    </row>
    <row r="3" spans="1:6" x14ac:dyDescent="0.3">
      <c r="A3" s="39">
        <v>2</v>
      </c>
      <c r="B3" s="40" t="s">
        <v>15</v>
      </c>
      <c r="C3" s="11">
        <v>78.02</v>
      </c>
      <c r="D3" s="15">
        <v>143.905</v>
      </c>
    </row>
    <row r="4" spans="1:6" x14ac:dyDescent="0.3">
      <c r="A4" s="39">
        <v>3</v>
      </c>
      <c r="B4" s="40" t="s">
        <v>64</v>
      </c>
      <c r="C4" s="11">
        <v>81.640190000000004</v>
      </c>
      <c r="D4" s="15">
        <v>133.19605000000001</v>
      </c>
    </row>
    <row r="5" spans="1:6" x14ac:dyDescent="0.3">
      <c r="A5" s="39">
        <v>4</v>
      </c>
      <c r="B5" s="40" t="s">
        <v>18</v>
      </c>
      <c r="C5" s="11">
        <v>24.256</v>
      </c>
      <c r="D5" s="15">
        <v>45.381</v>
      </c>
    </row>
    <row r="6" spans="1:6" x14ac:dyDescent="0.3">
      <c r="A6" s="39">
        <v>5</v>
      </c>
      <c r="B6" s="40" t="s">
        <v>16</v>
      </c>
      <c r="C6" s="11">
        <v>22.35</v>
      </c>
      <c r="D6" s="74">
        <v>34.914000000000001</v>
      </c>
    </row>
    <row r="7" spans="1:6" x14ac:dyDescent="0.3">
      <c r="A7" s="39">
        <v>6</v>
      </c>
      <c r="B7" s="40" t="s">
        <v>12</v>
      </c>
      <c r="C7" s="11">
        <v>21.63</v>
      </c>
      <c r="D7" s="15">
        <v>33.9</v>
      </c>
    </row>
    <row r="8" spans="1:6" x14ac:dyDescent="0.3">
      <c r="A8" s="39">
        <v>7</v>
      </c>
      <c r="B8" s="40" t="s">
        <v>8</v>
      </c>
      <c r="C8" s="11">
        <v>17.45335</v>
      </c>
      <c r="D8" s="15">
        <v>28.139589999999998</v>
      </c>
    </row>
    <row r="9" spans="1:6" x14ac:dyDescent="0.3">
      <c r="A9" s="39">
        <v>8</v>
      </c>
      <c r="B9" s="40" t="s">
        <v>3</v>
      </c>
      <c r="C9" s="11">
        <v>8.9700000000000006</v>
      </c>
      <c r="D9" s="15">
        <v>21.06</v>
      </c>
    </row>
    <row r="10" spans="1:6" x14ac:dyDescent="0.3">
      <c r="A10" s="39">
        <v>9</v>
      </c>
      <c r="B10" s="40" t="s">
        <v>19</v>
      </c>
      <c r="C10" s="11">
        <v>9.5354700000000001</v>
      </c>
      <c r="D10" s="15">
        <v>14.47817</v>
      </c>
    </row>
    <row r="11" spans="1:6" x14ac:dyDescent="0.3">
      <c r="A11" s="39">
        <v>10</v>
      </c>
      <c r="B11" s="40" t="s">
        <v>10</v>
      </c>
      <c r="C11" s="11">
        <v>8.8215699999999995</v>
      </c>
      <c r="D11" s="15">
        <v>13.60534</v>
      </c>
    </row>
    <row r="12" spans="1:6" x14ac:dyDescent="0.3">
      <c r="A12" s="39">
        <v>11</v>
      </c>
      <c r="B12" s="40" t="s">
        <v>20</v>
      </c>
      <c r="C12" s="11">
        <v>8.3816100000000002</v>
      </c>
      <c r="D12" s="15">
        <v>13.393039999999999</v>
      </c>
    </row>
    <row r="13" spans="1:6" x14ac:dyDescent="0.3">
      <c r="A13" s="39">
        <v>12</v>
      </c>
      <c r="B13" s="40" t="s">
        <v>35</v>
      </c>
      <c r="C13" s="11">
        <v>7.51</v>
      </c>
      <c r="D13" s="15">
        <v>12.913</v>
      </c>
    </row>
    <row r="14" spans="1:6" x14ac:dyDescent="0.3">
      <c r="A14" s="39">
        <v>13</v>
      </c>
      <c r="B14" s="40" t="s">
        <v>9</v>
      </c>
      <c r="C14" s="11">
        <v>8.0280000000000005</v>
      </c>
      <c r="D14" s="15">
        <v>10.89533883</v>
      </c>
    </row>
    <row r="15" spans="1:6" x14ac:dyDescent="0.3">
      <c r="A15" s="39">
        <v>14</v>
      </c>
      <c r="B15" s="40" t="s">
        <v>17</v>
      </c>
      <c r="C15" s="11">
        <v>5.52</v>
      </c>
      <c r="D15" s="15">
        <v>10.220000000000001</v>
      </c>
    </row>
    <row r="16" spans="1:6" x14ac:dyDescent="0.3">
      <c r="A16" s="39">
        <v>15</v>
      </c>
      <c r="B16" s="40" t="s">
        <v>32</v>
      </c>
      <c r="C16" s="11">
        <v>6.02</v>
      </c>
      <c r="D16" s="15">
        <v>9.31</v>
      </c>
    </row>
    <row r="17" spans="1:4" x14ac:dyDescent="0.3">
      <c r="A17" s="39">
        <v>16</v>
      </c>
      <c r="B17" s="40" t="s">
        <v>36</v>
      </c>
      <c r="C17" s="11">
        <v>6.077</v>
      </c>
      <c r="D17" s="15">
        <v>8.74</v>
      </c>
    </row>
    <row r="18" spans="1:4" x14ac:dyDescent="0.3">
      <c r="A18" s="39">
        <v>17</v>
      </c>
      <c r="B18" s="40" t="s">
        <v>1</v>
      </c>
      <c r="C18" s="11">
        <v>4.617</v>
      </c>
      <c r="D18" s="15">
        <v>8.5410000000000004</v>
      </c>
    </row>
    <row r="19" spans="1:4" x14ac:dyDescent="0.3">
      <c r="A19" s="39">
        <v>18</v>
      </c>
      <c r="B19" s="40" t="s">
        <v>38</v>
      </c>
      <c r="C19" s="11">
        <v>6.2889799999999996</v>
      </c>
      <c r="D19" s="15">
        <v>8.0865799999999997</v>
      </c>
    </row>
    <row r="20" spans="1:4" x14ac:dyDescent="0.3">
      <c r="A20" s="39">
        <v>19</v>
      </c>
      <c r="B20" s="40" t="s">
        <v>2</v>
      </c>
      <c r="C20" s="11">
        <v>4.8769999999999998</v>
      </c>
      <c r="D20" s="15">
        <v>7.9261299999999997</v>
      </c>
    </row>
    <row r="21" spans="1:4" x14ac:dyDescent="0.3">
      <c r="A21" s="39">
        <v>20</v>
      </c>
      <c r="B21" s="40" t="s">
        <v>4</v>
      </c>
      <c r="C21" s="11">
        <v>4.28</v>
      </c>
      <c r="D21" s="15">
        <v>7.4607700000000001</v>
      </c>
    </row>
    <row r="22" spans="1:4" x14ac:dyDescent="0.3">
      <c r="A22" s="39">
        <v>21</v>
      </c>
      <c r="B22" s="40" t="s">
        <v>21</v>
      </c>
      <c r="C22" s="11">
        <v>3.32</v>
      </c>
      <c r="D22" s="15">
        <v>5.8555400000000004</v>
      </c>
    </row>
    <row r="23" spans="1:4" x14ac:dyDescent="0.3">
      <c r="A23" s="39">
        <v>22</v>
      </c>
      <c r="B23" s="40" t="s">
        <v>13</v>
      </c>
      <c r="C23" s="11">
        <v>3.0059999999999998</v>
      </c>
      <c r="D23" s="15">
        <v>4.4265400000000001</v>
      </c>
    </row>
    <row r="24" spans="1:4" x14ac:dyDescent="0.3">
      <c r="A24" s="39">
        <v>23</v>
      </c>
      <c r="B24" s="40" t="s">
        <v>6</v>
      </c>
      <c r="C24" s="11">
        <v>2.7040000000000002</v>
      </c>
      <c r="D24" s="15">
        <v>3.8904899999999998</v>
      </c>
    </row>
    <row r="25" spans="1:4" x14ac:dyDescent="0.3">
      <c r="A25" s="39">
        <v>24</v>
      </c>
      <c r="B25" s="40" t="s">
        <v>5</v>
      </c>
      <c r="C25" s="11">
        <v>1.3740000000000001</v>
      </c>
      <c r="D25" s="74">
        <v>2.05958</v>
      </c>
    </row>
    <row r="26" spans="1:4" x14ac:dyDescent="0.3">
      <c r="A26" s="39">
        <v>25</v>
      </c>
      <c r="B26" s="40" t="s">
        <v>7</v>
      </c>
      <c r="C26" s="11">
        <v>0.32958366</v>
      </c>
      <c r="D26" s="15">
        <v>0.28000000000000003</v>
      </c>
    </row>
    <row r="27" spans="1:4" x14ac:dyDescent="0.3">
      <c r="A27" s="39">
        <v>26</v>
      </c>
      <c r="B27" s="41" t="s">
        <v>14</v>
      </c>
      <c r="C27" s="109">
        <v>7.4219999999999994E-2</v>
      </c>
      <c r="D27" s="15">
        <v>7.3840000000000003E-2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{1895B94C-95F8-4AB5-BA16-1D166B0D3E79}</x14:id>
        </ext>
      </extLst>
    </cfRule>
  </conditionalFormatting>
  <hyperlinks>
    <hyperlink ref="F1" location="Mündəricat!A1" display="Mündəricat" xr:uid="{00000000-0004-0000-10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5B94C-95F8-4AB5-BA16-1D166B0D3E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4"/>
  <sheetViews>
    <sheetView zoomScale="66" zoomScaleNormal="6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:G27"/>
    </sheetView>
  </sheetViews>
  <sheetFormatPr defaultColWidth="9.109375" defaultRowHeight="13.8" x14ac:dyDescent="0.3"/>
  <cols>
    <col min="1" max="1" width="9.109375" style="13"/>
    <col min="2" max="2" width="40.33203125" style="13" customWidth="1"/>
    <col min="3" max="7" width="17.44140625" style="17" customWidth="1"/>
    <col min="8" max="8" width="25.5546875" style="17" customWidth="1"/>
    <col min="9" max="9" width="17.44140625" style="17" customWidth="1"/>
    <col min="10" max="10" width="19.6640625" style="17" customWidth="1"/>
    <col min="11" max="14" width="17.44140625" style="17" customWidth="1"/>
    <col min="15" max="15" width="35.44140625" style="17" bestFit="1" customWidth="1"/>
    <col min="16" max="16" width="16.5546875" style="17" hidden="1" customWidth="1"/>
    <col min="17" max="17" width="27.44140625" style="17" hidden="1" customWidth="1"/>
    <col min="18" max="18" width="30.6640625" style="17" hidden="1" customWidth="1"/>
    <col min="19" max="19" width="21.5546875" style="17" hidden="1" customWidth="1"/>
    <col min="20" max="16384" width="9.109375" style="16"/>
  </cols>
  <sheetData>
    <row r="1" spans="1:19" s="13" customFormat="1" ht="41.4" x14ac:dyDescent="0.3">
      <c r="A1" s="12" t="s">
        <v>0</v>
      </c>
      <c r="B1" s="115" t="s">
        <v>22</v>
      </c>
      <c r="C1" s="116" t="s">
        <v>23</v>
      </c>
      <c r="D1" s="116" t="s">
        <v>24</v>
      </c>
      <c r="E1" s="116" t="s">
        <v>71</v>
      </c>
      <c r="F1" s="116" t="s">
        <v>25</v>
      </c>
      <c r="G1" s="116" t="s">
        <v>26</v>
      </c>
      <c r="H1" s="116" t="s">
        <v>41</v>
      </c>
      <c r="I1" s="117" t="s">
        <v>27</v>
      </c>
      <c r="J1" s="117" t="s">
        <v>28</v>
      </c>
      <c r="K1" s="117" t="s">
        <v>29</v>
      </c>
      <c r="L1" s="117" t="s">
        <v>30</v>
      </c>
      <c r="M1" s="117" t="s">
        <v>34</v>
      </c>
      <c r="N1" s="117" t="s">
        <v>31</v>
      </c>
      <c r="O1" s="117" t="s">
        <v>42</v>
      </c>
      <c r="P1" s="60" t="s">
        <v>43</v>
      </c>
      <c r="Q1" s="58" t="s">
        <v>39</v>
      </c>
      <c r="R1" s="59" t="s">
        <v>40</v>
      </c>
      <c r="S1" s="60" t="s">
        <v>37</v>
      </c>
    </row>
    <row r="2" spans="1:19" ht="14.4" x14ac:dyDescent="0.3">
      <c r="A2" s="14">
        <v>1</v>
      </c>
      <c r="B2" s="112" t="s">
        <v>64</v>
      </c>
      <c r="C2" s="79">
        <v>12432.464679999999</v>
      </c>
      <c r="D2" s="80">
        <v>3517.9948899999999</v>
      </c>
      <c r="E2" s="80">
        <v>1743.4770900000001</v>
      </c>
      <c r="F2" s="79">
        <v>9662.3994299999995</v>
      </c>
      <c r="G2" s="79">
        <v>1550.8330599999999</v>
      </c>
      <c r="H2" s="26">
        <v>1225.6478199999999</v>
      </c>
      <c r="I2" s="79">
        <v>209.91373999999999</v>
      </c>
      <c r="J2" s="79">
        <f>Table4[[#This Row],[Faiz gəlirləri
 (mln. manat)]]-Table4[[#This Row],[Faiz xərcləri
 (mln. manat)]]+Table4[[#This Row],[Qeyri-faiz gəlirləri 
(mln. manat)]]-Table4[[#This Row],[Qeyri-faiz xərcləri 
(mln. manat)]]</f>
        <v>281.74588999999997</v>
      </c>
      <c r="K2" s="79">
        <v>402.73640999999998</v>
      </c>
      <c r="L2" s="79">
        <v>59.131390000000003</v>
      </c>
      <c r="M2" s="79">
        <v>133.19605000000001</v>
      </c>
      <c r="N2" s="79">
        <v>195.05518000000001</v>
      </c>
      <c r="O2" s="79">
        <v>32.719929999999998</v>
      </c>
      <c r="P2" s="113">
        <v>39.112220000000001</v>
      </c>
      <c r="Q2" s="23">
        <f t="shared" ref="Q2" si="0">K2-L2+M2-N2</f>
        <v>281.74588999999997</v>
      </c>
      <c r="R2" s="15">
        <f>Table13[[#This Row],[Hesablanmış XƏM]]-J2</f>
        <v>0</v>
      </c>
      <c r="S2" s="76">
        <f>J2-O2-P2-I2</f>
        <v>0</v>
      </c>
    </row>
    <row r="3" spans="1:19" x14ac:dyDescent="0.3">
      <c r="A3" s="14">
        <v>2</v>
      </c>
      <c r="B3" s="112" t="s">
        <v>1</v>
      </c>
      <c r="C3" s="74">
        <v>1052.0830000000001</v>
      </c>
      <c r="D3" s="74">
        <v>765.42399999999998</v>
      </c>
      <c r="E3" s="74">
        <v>612.87400000000002</v>
      </c>
      <c r="F3" s="74">
        <v>802.18200000000002</v>
      </c>
      <c r="G3" s="74">
        <v>95.710999999999999</v>
      </c>
      <c r="H3" s="74">
        <v>258.71800000000002</v>
      </c>
      <c r="I3" s="74">
        <v>5.2690000000000001</v>
      </c>
      <c r="J3" s="74">
        <f>Table4[[#This Row],[Faiz gəlirləri
 (mln. manat)]]-Table4[[#This Row],[Faiz xərcləri
 (mln. manat)]]+Table4[[#This Row],[Qeyri-faiz gəlirləri 
(mln. manat)]]-Table4[[#This Row],[Qeyri-faiz xərcləri 
(mln. manat)]]</f>
        <v>15.026999999999994</v>
      </c>
      <c r="K3" s="74">
        <v>100.264</v>
      </c>
      <c r="L3" s="74">
        <v>41.106999999999999</v>
      </c>
      <c r="M3" s="74">
        <v>8.5410000000000004</v>
      </c>
      <c r="N3" s="74">
        <v>52.670999999999999</v>
      </c>
      <c r="O3" s="74">
        <v>9.7579999999999991</v>
      </c>
      <c r="P3" s="113"/>
      <c r="Q3" s="23">
        <f t="shared" ref="Q3" si="1">K3-L3+M3-N3</f>
        <v>15.026999999999994</v>
      </c>
      <c r="R3" s="15">
        <f>Table13[[#This Row],[Hesablanmış XƏM]]-J3</f>
        <v>0</v>
      </c>
      <c r="S3" s="62">
        <f>J3-O3-P3-I3</f>
        <v>0</v>
      </c>
    </row>
    <row r="4" spans="1:19" x14ac:dyDescent="0.3">
      <c r="A4" s="14">
        <v>3</v>
      </c>
      <c r="B4" s="112" t="s">
        <v>2</v>
      </c>
      <c r="C4" s="15">
        <v>292.50139000000001</v>
      </c>
      <c r="D4" s="15">
        <v>169.46270999999999</v>
      </c>
      <c r="E4" s="15">
        <v>97.992810000000006</v>
      </c>
      <c r="F4" s="15">
        <v>118.68047</v>
      </c>
      <c r="G4" s="79">
        <v>83.908529999999999</v>
      </c>
      <c r="H4" s="79">
        <v>70.393460000000005</v>
      </c>
      <c r="I4" s="79">
        <v>11.45208</v>
      </c>
      <c r="J4" s="79">
        <f>Table4[[#This Row],[Faiz gəlirləri
 (mln. manat)]]-Table4[[#This Row],[Faiz xərcləri
 (mln. manat)]]+Table4[[#This Row],[Qeyri-faiz gəlirləri 
(mln. manat)]]-Table4[[#This Row],[Qeyri-faiz xərcləri 
(mln. manat)]]</f>
        <v>7.5650199999999987</v>
      </c>
      <c r="K4" s="79">
        <v>13.091329999999999</v>
      </c>
      <c r="L4" s="79">
        <v>1.99939</v>
      </c>
      <c r="M4" s="79">
        <v>7.9261299999999997</v>
      </c>
      <c r="N4" s="79">
        <v>11.453049999999999</v>
      </c>
      <c r="O4" s="79">
        <v>-3.88706</v>
      </c>
      <c r="P4" s="113"/>
      <c r="Q4" s="23">
        <f t="shared" ref="Q4:Q27" si="2">K4-L4+M4-N4</f>
        <v>7.5650199999999987</v>
      </c>
      <c r="R4" s="15">
        <f>Table13[[#This Row],[Hesablanmış XƏM]]-J4</f>
        <v>0</v>
      </c>
      <c r="S4" s="62">
        <f>J4-O4-P4-I4</f>
        <v>0</v>
      </c>
    </row>
    <row r="5" spans="1:19" x14ac:dyDescent="0.3">
      <c r="A5" s="14">
        <v>4</v>
      </c>
      <c r="B5" s="112" t="s">
        <v>3</v>
      </c>
      <c r="C5" s="15">
        <v>844.19</v>
      </c>
      <c r="D5" s="15">
        <v>303.08999999999997</v>
      </c>
      <c r="E5" s="15">
        <v>47.44</v>
      </c>
      <c r="F5" s="79">
        <v>323.69099999999997</v>
      </c>
      <c r="G5" s="79">
        <v>61.13</v>
      </c>
      <c r="H5" s="79">
        <v>50</v>
      </c>
      <c r="I5" s="79">
        <v>3.0790000000000002</v>
      </c>
      <c r="J5" s="79">
        <f>Table4[[#This Row],[Faiz gəlirləri
 (mln. manat)]]-Table4[[#This Row],[Faiz xərcləri
 (mln. manat)]]+Table4[[#This Row],[Qeyri-faiz gəlirləri 
(mln. manat)]]-Table4[[#This Row],[Qeyri-faiz xərcləri 
(mln. manat)]]</f>
        <v>7.573000000000004</v>
      </c>
      <c r="K5" s="79">
        <v>23.443000000000001</v>
      </c>
      <c r="L5" s="79">
        <v>7.3</v>
      </c>
      <c r="M5" s="79">
        <v>21.06</v>
      </c>
      <c r="N5" s="79">
        <v>29.63</v>
      </c>
      <c r="O5" s="79">
        <v>3.7970000000000002</v>
      </c>
      <c r="P5" s="113">
        <v>0.7</v>
      </c>
      <c r="Q5" s="23">
        <f>K5-L5+M5-N5</f>
        <v>7.573000000000004</v>
      </c>
      <c r="R5" s="15">
        <f>Table13[[#This Row],[Hesablanmış XƏM]]-J5</f>
        <v>0</v>
      </c>
      <c r="S5" s="76">
        <f>J5-O5-P5-I5</f>
        <v>-2.9999999999961169E-3</v>
      </c>
    </row>
    <row r="6" spans="1:19" s="77" customFormat="1" x14ac:dyDescent="0.3">
      <c r="A6" s="14">
        <v>5</v>
      </c>
      <c r="B6" s="112" t="s">
        <v>4</v>
      </c>
      <c r="C6" s="74">
        <v>714.11243999999999</v>
      </c>
      <c r="D6" s="74">
        <v>249.34255999999999</v>
      </c>
      <c r="E6" s="79">
        <v>232.489</v>
      </c>
      <c r="F6" s="74">
        <v>438.56398999999999</v>
      </c>
      <c r="G6" s="79">
        <v>108.94513000000001</v>
      </c>
      <c r="H6" s="79">
        <v>60</v>
      </c>
      <c r="I6" s="79">
        <v>4.3379899999999996</v>
      </c>
      <c r="J6" s="79">
        <f>Table4[[#This Row],[Faiz gəlirləri
 (mln. manat)]]-Table4[[#This Row],[Faiz xərcləri
 (mln. manat)]]+Table4[[#This Row],[Qeyri-faiz gəlirləri 
(mln. manat)]]-Table4[[#This Row],[Qeyri-faiz xərcləri 
(mln. manat)]]</f>
        <v>4.2134499999999999</v>
      </c>
      <c r="K6" s="79">
        <v>18.292619999999999</v>
      </c>
      <c r="L6" s="79">
        <v>8.2129300000000001</v>
      </c>
      <c r="M6" s="79">
        <v>7.4607700000000001</v>
      </c>
      <c r="N6" s="79">
        <v>13.32701</v>
      </c>
      <c r="O6" s="79">
        <v>-1.2888900000000001</v>
      </c>
      <c r="P6" s="114">
        <v>1.09619</v>
      </c>
      <c r="Q6" s="75">
        <f t="shared" si="2"/>
        <v>4.2134499999999999</v>
      </c>
      <c r="R6" s="74">
        <f>Table13[[#This Row],[Hesablanmış XƏM]]-J6</f>
        <v>0</v>
      </c>
      <c r="S6" s="136">
        <f t="shared" ref="S6:S26" si="3">J6-O6-P6-I6</f>
        <v>6.8160000000000664E-2</v>
      </c>
    </row>
    <row r="7" spans="1:19" ht="14.25" customHeight="1" x14ac:dyDescent="0.3">
      <c r="A7" s="14">
        <v>6</v>
      </c>
      <c r="B7" s="112" t="s">
        <v>5</v>
      </c>
      <c r="C7" s="15">
        <v>205.50082</v>
      </c>
      <c r="D7" s="15">
        <v>124.89229</v>
      </c>
      <c r="E7" s="15">
        <v>72.289990000000003</v>
      </c>
      <c r="F7" s="15">
        <v>64.431799999999996</v>
      </c>
      <c r="G7" s="79">
        <v>72.911869999999993</v>
      </c>
      <c r="H7" s="79">
        <v>50</v>
      </c>
      <c r="I7" s="79">
        <v>1.09067</v>
      </c>
      <c r="J7" s="79">
        <f>Table4[[#This Row],[Faiz gəlirləri
 (mln. manat)]]-Table4[[#This Row],[Faiz xərcləri
 (mln. manat)]]+Table4[[#This Row],[Qeyri-faiz gəlirləri 
(mln. manat)]]-Table4[[#This Row],[Qeyri-faiz xərcləri 
(mln. manat)]]</f>
        <v>5.0423199999999992</v>
      </c>
      <c r="K7" s="79">
        <v>9.2276199999999999</v>
      </c>
      <c r="L7" s="79">
        <v>1.40787</v>
      </c>
      <c r="M7" s="79">
        <v>2.05958</v>
      </c>
      <c r="N7" s="79">
        <v>4.8370100000000003</v>
      </c>
      <c r="O7" s="79">
        <v>3.9516499999999999</v>
      </c>
      <c r="P7" s="113"/>
      <c r="Q7" s="23">
        <f>K7-L7+M7-N7</f>
        <v>5.0423199999999992</v>
      </c>
      <c r="R7" s="74">
        <f>Table13[[#This Row],[Hesablanmış XƏM]]-J7</f>
        <v>0</v>
      </c>
      <c r="S7" s="76">
        <f>J7-O7-P7-I7</f>
        <v>0</v>
      </c>
    </row>
    <row r="8" spans="1:19" x14ac:dyDescent="0.3">
      <c r="A8" s="14">
        <v>7</v>
      </c>
      <c r="B8" s="112" t="s">
        <v>6</v>
      </c>
      <c r="C8" s="15">
        <v>361.438355</v>
      </c>
      <c r="D8" s="79">
        <v>254.16138799999999</v>
      </c>
      <c r="E8" s="79">
        <v>67.970179999999999</v>
      </c>
      <c r="F8" s="79">
        <v>149.420264</v>
      </c>
      <c r="G8" s="79">
        <v>49.318654000000002</v>
      </c>
      <c r="H8" s="79">
        <v>66.45</v>
      </c>
      <c r="I8" s="79">
        <v>-5.7135819999999997</v>
      </c>
      <c r="J8" s="79">
        <f>Table4[[#This Row],[Faiz gəlirləri
 (mln. manat)]]-Table4[[#This Row],[Faiz xərcləri
 (mln. manat)]]+Table4[[#This Row],[Qeyri-faiz gəlirləri 
(mln. manat)]]-Table4[[#This Row],[Qeyri-faiz xərcləri 
(mln. manat)]]</f>
        <v>0.15897499999999987</v>
      </c>
      <c r="K8" s="79">
        <f>19.861172-0.421</f>
        <v>19.440172</v>
      </c>
      <c r="L8" s="79">
        <v>12.310411</v>
      </c>
      <c r="M8" s="79">
        <v>3.8904899999999998</v>
      </c>
      <c r="N8" s="79">
        <v>10.861276</v>
      </c>
      <c r="O8" s="79">
        <v>5.8725519999999998</v>
      </c>
      <c r="P8" s="74"/>
      <c r="Q8" s="23">
        <f>K8-L8+M8-N8</f>
        <v>0.15897499999999987</v>
      </c>
      <c r="R8" s="74">
        <f>Table13[[#This Row],[Hesablanmış XƏM]]-J8</f>
        <v>0</v>
      </c>
      <c r="S8" s="76">
        <f>J8-O8-P8-I8</f>
        <v>4.9999999998107114E-6</v>
      </c>
    </row>
    <row r="9" spans="1:19" x14ac:dyDescent="0.3">
      <c r="A9" s="14">
        <v>8</v>
      </c>
      <c r="B9" s="112" t="s">
        <v>7</v>
      </c>
      <c r="C9" s="15">
        <v>91.23</v>
      </c>
      <c r="D9" s="15">
        <v>9.81</v>
      </c>
      <c r="E9" s="79">
        <v>0.23</v>
      </c>
      <c r="F9" s="79">
        <v>11.93</v>
      </c>
      <c r="G9" s="79">
        <v>51.78</v>
      </c>
      <c r="H9" s="79">
        <v>73.61</v>
      </c>
      <c r="I9" s="79">
        <v>1.36</v>
      </c>
      <c r="J9" s="79">
        <f>K9-L9+M9-N9</f>
        <v>1.04</v>
      </c>
      <c r="K9" s="79">
        <v>2.56</v>
      </c>
      <c r="L9" s="79">
        <v>0.17</v>
      </c>
      <c r="M9" s="79">
        <v>0.28000000000000003</v>
      </c>
      <c r="N9" s="79">
        <v>1.63</v>
      </c>
      <c r="O9" s="79">
        <v>-0.32</v>
      </c>
      <c r="P9" s="113"/>
      <c r="Q9" s="23">
        <f>K9-L9+M9-N9</f>
        <v>1.04</v>
      </c>
      <c r="R9" s="74">
        <f>Table13[[#This Row],[Hesablanmış XƏM]]-J9</f>
        <v>0</v>
      </c>
      <c r="S9" s="76">
        <f t="shared" si="3"/>
        <v>0</v>
      </c>
    </row>
    <row r="10" spans="1:19" x14ac:dyDescent="0.3">
      <c r="A10" s="14">
        <v>9</v>
      </c>
      <c r="B10" s="112" t="s">
        <v>36</v>
      </c>
      <c r="C10" s="15">
        <v>654.13</v>
      </c>
      <c r="D10" s="15">
        <v>531.92999999999995</v>
      </c>
      <c r="E10" s="79">
        <v>150.53399999999999</v>
      </c>
      <c r="F10" s="79">
        <v>328.88</v>
      </c>
      <c r="G10" s="79">
        <v>116.45</v>
      </c>
      <c r="H10" s="79">
        <v>52.87</v>
      </c>
      <c r="I10" s="79">
        <v>30.77</v>
      </c>
      <c r="J10" s="79">
        <f>K10-L10+M10-N10</f>
        <v>26.329999999999984</v>
      </c>
      <c r="K10" s="79">
        <v>71.319999999999993</v>
      </c>
      <c r="L10" s="79">
        <v>15.42</v>
      </c>
      <c r="M10" s="79">
        <v>8.74</v>
      </c>
      <c r="N10" s="79">
        <v>38.31</v>
      </c>
      <c r="O10" s="79">
        <v>-11.88</v>
      </c>
      <c r="P10" s="113">
        <v>7.44</v>
      </c>
      <c r="Q10" s="23">
        <f t="shared" si="2"/>
        <v>26.329999999999984</v>
      </c>
      <c r="R10" s="74">
        <f>Table13[[#This Row],[Hesablanmış XƏM]]-J10</f>
        <v>0</v>
      </c>
      <c r="S10" s="76">
        <f>J10-O10-P10-I10</f>
        <v>0</v>
      </c>
    </row>
    <row r="11" spans="1:19" x14ac:dyDescent="0.3">
      <c r="A11" s="14">
        <v>10</v>
      </c>
      <c r="B11" s="112" t="s">
        <v>8</v>
      </c>
      <c r="C11" s="74">
        <v>1549.4167299999999</v>
      </c>
      <c r="D11" s="74">
        <v>914.80439000000001</v>
      </c>
      <c r="E11" s="74">
        <v>610.70528000000002</v>
      </c>
      <c r="F11" s="74">
        <v>943.26205000000004</v>
      </c>
      <c r="G11" s="74">
        <v>110.08444</v>
      </c>
      <c r="H11" s="74">
        <v>73.461089999999999</v>
      </c>
      <c r="I11" s="74">
        <v>19.09</v>
      </c>
      <c r="J11" s="74">
        <f>K11-L11+M11-N11</f>
        <v>24.168420000000012</v>
      </c>
      <c r="K11" s="74">
        <v>98.551050000000004</v>
      </c>
      <c r="L11" s="74">
        <v>37.870199999999997</v>
      </c>
      <c r="M11" s="74">
        <v>28.139589999999998</v>
      </c>
      <c r="N11" s="74">
        <v>64.652019999999993</v>
      </c>
      <c r="O11" s="74">
        <v>-1.7025300000000001</v>
      </c>
      <c r="P11" s="113">
        <v>6.78</v>
      </c>
      <c r="Q11" s="23">
        <f t="shared" si="2"/>
        <v>24.168420000000012</v>
      </c>
      <c r="R11" s="74">
        <f>Table13[[#This Row],[Hesablanmış XƏM]]-J11</f>
        <v>0</v>
      </c>
      <c r="S11" s="76">
        <f>J11-O11-P11-I11</f>
        <v>9.5000000001022045E-4</v>
      </c>
    </row>
    <row r="12" spans="1:19" s="77" customFormat="1" x14ac:dyDescent="0.3">
      <c r="A12" s="14">
        <v>11</v>
      </c>
      <c r="B12" s="112" t="s">
        <v>9</v>
      </c>
      <c r="C12" s="74">
        <v>219.22100029999999</v>
      </c>
      <c r="D12" s="74">
        <v>156.0589459</v>
      </c>
      <c r="E12" s="79">
        <v>50.05</v>
      </c>
      <c r="F12" s="79">
        <v>76.878</v>
      </c>
      <c r="G12" s="79">
        <v>77.83</v>
      </c>
      <c r="H12" s="79">
        <v>315.815</v>
      </c>
      <c r="I12" s="79">
        <v>9.5698681699999995</v>
      </c>
      <c r="J12" s="79">
        <f t="shared" ref="J12" si="4">K12-L12+M12-N12</f>
        <v>1.2420790800000034</v>
      </c>
      <c r="K12" s="79">
        <v>18.03</v>
      </c>
      <c r="L12" s="79">
        <v>5.8145935499999997</v>
      </c>
      <c r="M12" s="79">
        <v>10.89533883</v>
      </c>
      <c r="N12" s="79">
        <v>21.8686662</v>
      </c>
      <c r="O12" s="74">
        <v>-8.3296602899999996</v>
      </c>
      <c r="P12" s="114"/>
      <c r="Q12" s="75">
        <f t="shared" si="2"/>
        <v>1.2420790800000034</v>
      </c>
      <c r="R12" s="74">
        <f>Table13[[#This Row],[Hesablanmış XƏM]]-J12</f>
        <v>0</v>
      </c>
      <c r="S12" s="76">
        <f>J12-O12-P12-I12</f>
        <v>1.8712000000036255E-3</v>
      </c>
    </row>
    <row r="13" spans="1:19" x14ac:dyDescent="0.3">
      <c r="A13" s="14">
        <v>12</v>
      </c>
      <c r="B13" s="112" t="s">
        <v>10</v>
      </c>
      <c r="C13" s="15">
        <v>422.43445000000003</v>
      </c>
      <c r="D13" s="15">
        <v>285.33127000000002</v>
      </c>
      <c r="E13" s="79">
        <v>91.005690000000001</v>
      </c>
      <c r="F13" s="79">
        <v>178.14072999999999</v>
      </c>
      <c r="G13" s="74">
        <v>135.61000000000001</v>
      </c>
      <c r="H13" s="79">
        <v>112.54483</v>
      </c>
      <c r="I13" s="79">
        <v>11.23523</v>
      </c>
      <c r="J13" s="79">
        <f>K13-L13+M13-N13</f>
        <v>13.135839999999998</v>
      </c>
      <c r="K13" s="79">
        <v>35.624600000000001</v>
      </c>
      <c r="L13" s="79">
        <v>7.2595799999999997</v>
      </c>
      <c r="M13" s="79">
        <v>13.60534</v>
      </c>
      <c r="N13" s="79">
        <v>28.834520000000001</v>
      </c>
      <c r="O13" s="74">
        <v>-0.65503999999999996</v>
      </c>
      <c r="P13" s="113">
        <v>2.5556399999999999</v>
      </c>
      <c r="Q13" s="23">
        <f t="shared" si="2"/>
        <v>13.135839999999998</v>
      </c>
      <c r="R13" s="15">
        <f>Table13[[#This Row],[Hesablanmış XƏM]]-J13</f>
        <v>0</v>
      </c>
      <c r="S13" s="76">
        <f t="shared" si="3"/>
        <v>9.999999997845066E-6</v>
      </c>
    </row>
    <row r="14" spans="1:19" x14ac:dyDescent="0.3">
      <c r="A14" s="14">
        <v>13</v>
      </c>
      <c r="B14" s="112" t="s">
        <v>21</v>
      </c>
      <c r="C14" s="74">
        <v>289.8947</v>
      </c>
      <c r="D14" s="74">
        <v>206.33014</v>
      </c>
      <c r="E14" s="74">
        <v>124.33176</v>
      </c>
      <c r="F14" s="74">
        <v>116.59043</v>
      </c>
      <c r="G14" s="74">
        <v>67.743300000000005</v>
      </c>
      <c r="H14" s="74">
        <v>64.910089999999997</v>
      </c>
      <c r="I14" s="74">
        <v>0.61634</v>
      </c>
      <c r="J14" s="74">
        <f>K14-L14+M14-N14</f>
        <v>1.4228099999999992</v>
      </c>
      <c r="K14" s="74">
        <v>11.22293</v>
      </c>
      <c r="L14" s="74">
        <v>8.6284799999999997</v>
      </c>
      <c r="M14" s="74">
        <v>5.8555400000000004</v>
      </c>
      <c r="N14" s="74">
        <v>7.0271800000000004</v>
      </c>
      <c r="O14" s="74">
        <v>0.61967000000000005</v>
      </c>
      <c r="P14" s="113">
        <v>0.18679999999999999</v>
      </c>
      <c r="Q14" s="23">
        <f t="shared" si="2"/>
        <v>1.4228099999999992</v>
      </c>
      <c r="R14" s="15">
        <f>Table13[[#This Row],[Hesablanmış XƏM]]-J14</f>
        <v>0</v>
      </c>
      <c r="S14" s="76">
        <f t="shared" si="3"/>
        <v>0</v>
      </c>
    </row>
    <row r="15" spans="1:19" x14ac:dyDescent="0.3">
      <c r="A15" s="14">
        <v>14</v>
      </c>
      <c r="B15" s="112" t="s">
        <v>11</v>
      </c>
      <c r="C15" s="15">
        <v>7721.5</v>
      </c>
      <c r="D15" s="15">
        <v>3234.1</v>
      </c>
      <c r="E15" s="79">
        <v>992.1</v>
      </c>
      <c r="F15" s="79">
        <v>6180.9</v>
      </c>
      <c r="G15" s="79">
        <v>716.1</v>
      </c>
      <c r="H15" s="79">
        <v>245.9</v>
      </c>
      <c r="I15" s="79">
        <v>210.6</v>
      </c>
      <c r="J15" s="79">
        <f t="shared" ref="J15:J20" si="5">K15-L15+M15-N15</f>
        <v>339.54500000000007</v>
      </c>
      <c r="K15" s="79">
        <v>445.34500000000003</v>
      </c>
      <c r="L15" s="79">
        <v>61.4</v>
      </c>
      <c r="M15" s="79">
        <v>287.5</v>
      </c>
      <c r="N15" s="79">
        <v>331.9</v>
      </c>
      <c r="O15" s="74">
        <v>71.816000000000003</v>
      </c>
      <c r="P15" s="113"/>
      <c r="Q15" s="92">
        <f>I35-J35+K35-L35</f>
        <v>0</v>
      </c>
      <c r="R15" s="93">
        <f>Table13[[#This Row],[Hesablanmış XƏM]]-H35</f>
        <v>0</v>
      </c>
      <c r="S15" s="95">
        <f>H35-M35-P15-G35</f>
        <v>0</v>
      </c>
    </row>
    <row r="16" spans="1:19" x14ac:dyDescent="0.3">
      <c r="A16" s="14">
        <v>15</v>
      </c>
      <c r="B16" s="112" t="s">
        <v>12</v>
      </c>
      <c r="C16" s="15">
        <v>743.52</v>
      </c>
      <c r="D16" s="15">
        <v>435.58</v>
      </c>
      <c r="E16" s="79">
        <v>278.18</v>
      </c>
      <c r="F16" s="79">
        <v>410.22</v>
      </c>
      <c r="G16" s="79">
        <v>94.02</v>
      </c>
      <c r="H16" s="79">
        <v>107.5</v>
      </c>
      <c r="I16" s="79">
        <v>0.7</v>
      </c>
      <c r="J16" s="79">
        <f t="shared" si="5"/>
        <v>3.490000000000002</v>
      </c>
      <c r="K16" s="79">
        <v>19.260000000000002</v>
      </c>
      <c r="L16" s="79">
        <v>25.81</v>
      </c>
      <c r="M16" s="79">
        <v>33.9</v>
      </c>
      <c r="N16" s="79">
        <v>23.86</v>
      </c>
      <c r="O16" s="74">
        <v>2.79</v>
      </c>
      <c r="P16" s="113"/>
      <c r="Q16" s="23">
        <f t="shared" si="2"/>
        <v>3.490000000000002</v>
      </c>
      <c r="R16" s="15">
        <f>Table13[[#This Row],[Hesablanmış XƏM]]-J16</f>
        <v>0</v>
      </c>
      <c r="S16" s="76">
        <f t="shared" si="3"/>
        <v>1.9984014443252818E-15</v>
      </c>
    </row>
    <row r="17" spans="1:19" x14ac:dyDescent="0.3">
      <c r="A17" s="14">
        <v>16</v>
      </c>
      <c r="B17" s="112" t="s">
        <v>13</v>
      </c>
      <c r="C17" s="15">
        <v>343.20220999999998</v>
      </c>
      <c r="D17" s="15">
        <v>171.97054</v>
      </c>
      <c r="E17" s="79">
        <v>84.412170000000003</v>
      </c>
      <c r="F17" s="79">
        <v>161.23211000000001</v>
      </c>
      <c r="G17" s="79">
        <v>108.47789</v>
      </c>
      <c r="H17" s="79">
        <v>94</v>
      </c>
      <c r="I17" s="79">
        <v>12.441369999999999</v>
      </c>
      <c r="J17" s="79">
        <f>K17-L17+M17-N17</f>
        <v>12.914099999999999</v>
      </c>
      <c r="K17" s="79">
        <v>14.89554</v>
      </c>
      <c r="L17" s="79">
        <v>0.77654999999999996</v>
      </c>
      <c r="M17" s="79">
        <v>4.4265400000000001</v>
      </c>
      <c r="N17" s="79">
        <v>5.6314299999999999</v>
      </c>
      <c r="O17" s="74">
        <v>0.47271999999999997</v>
      </c>
      <c r="P17" s="113"/>
      <c r="Q17" s="23">
        <f t="shared" si="2"/>
        <v>12.914099999999999</v>
      </c>
      <c r="R17" s="15">
        <f>Table13[[#This Row],[Hesablanmış XƏM]]-J17</f>
        <v>0</v>
      </c>
      <c r="S17" s="76">
        <f>J17-O17-P17-I17</f>
        <v>9.9999999996214228E-6</v>
      </c>
    </row>
    <row r="18" spans="1:19" x14ac:dyDescent="0.3">
      <c r="A18" s="14">
        <v>17</v>
      </c>
      <c r="B18" s="112" t="s">
        <v>14</v>
      </c>
      <c r="C18" s="74">
        <v>9.2207000000000008</v>
      </c>
      <c r="D18" s="74">
        <v>0.73926000000000003</v>
      </c>
      <c r="E18" s="74">
        <v>0.72639480000000001</v>
      </c>
      <c r="F18" s="74">
        <v>0.42864999999999998</v>
      </c>
      <c r="G18" s="74">
        <v>8.76661</v>
      </c>
      <c r="H18" s="74">
        <v>9.42</v>
      </c>
      <c r="I18" s="74">
        <v>-0.34948000000000001</v>
      </c>
      <c r="J18" s="74">
        <f>K18-L18+M18-N18</f>
        <v>-0.37905</v>
      </c>
      <c r="K18" s="74">
        <v>0.1983</v>
      </c>
      <c r="L18" s="74">
        <v>9.0000000000000006E-5</v>
      </c>
      <c r="M18" s="74">
        <v>7.3840000000000003E-2</v>
      </c>
      <c r="N18" s="74">
        <v>0.65110000000000001</v>
      </c>
      <c r="O18" s="74">
        <v>-2.9579999999999999E-2</v>
      </c>
      <c r="P18" s="113"/>
      <c r="Q18" s="23">
        <v>0</v>
      </c>
      <c r="R18" s="15">
        <v>0</v>
      </c>
      <c r="S18" s="76">
        <v>0</v>
      </c>
    </row>
    <row r="19" spans="1:19" x14ac:dyDescent="0.3">
      <c r="A19" s="14">
        <v>18</v>
      </c>
      <c r="B19" s="112" t="s">
        <v>15</v>
      </c>
      <c r="C19" s="15">
        <v>7606.0151699999997</v>
      </c>
      <c r="D19" s="15">
        <v>2667.8717200000001</v>
      </c>
      <c r="E19" s="79">
        <v>2281.9639000000002</v>
      </c>
      <c r="F19" s="79">
        <v>6117.8334299999997</v>
      </c>
      <c r="G19" s="79">
        <v>621.25304000000006</v>
      </c>
      <c r="H19" s="79">
        <v>354.51179999999999</v>
      </c>
      <c r="I19" s="79">
        <v>109.71213</v>
      </c>
      <c r="J19" s="79">
        <f t="shared" ref="J19" si="6">K19-L19+M19-N19</f>
        <v>149.88800999999998</v>
      </c>
      <c r="K19" s="79">
        <v>223.91801000000001</v>
      </c>
      <c r="L19" s="79">
        <v>39.625999999999998</v>
      </c>
      <c r="M19" s="79">
        <v>143.905</v>
      </c>
      <c r="N19" s="79">
        <v>178.309</v>
      </c>
      <c r="O19" s="74">
        <v>3.7869999999999999</v>
      </c>
      <c r="P19" s="113">
        <v>36.388939999999998</v>
      </c>
      <c r="Q19" s="23">
        <f t="shared" si="2"/>
        <v>149.88800999999998</v>
      </c>
      <c r="R19" s="15">
        <f>Table13[[#This Row],[Hesablanmış XƏM]]-J19</f>
        <v>0</v>
      </c>
      <c r="S19" s="76">
        <f>J19-O19-P19-I19</f>
        <v>-6.0000000019044819E-5</v>
      </c>
    </row>
    <row r="20" spans="1:19" x14ac:dyDescent="0.3">
      <c r="A20" s="14">
        <v>19</v>
      </c>
      <c r="B20" s="112" t="s">
        <v>35</v>
      </c>
      <c r="C20" s="15">
        <v>802.13400000000001</v>
      </c>
      <c r="D20" s="15">
        <v>477.99299999999999</v>
      </c>
      <c r="E20" s="79">
        <v>443.09800000000001</v>
      </c>
      <c r="F20" s="79">
        <f>331.481+244.292</f>
        <v>575.77300000000002</v>
      </c>
      <c r="G20" s="79">
        <v>182.71799999999999</v>
      </c>
      <c r="H20" s="79">
        <v>154.601</v>
      </c>
      <c r="I20" s="79">
        <v>4.0119999999999996</v>
      </c>
      <c r="J20" s="79">
        <f t="shared" si="5"/>
        <v>7.7240000000000002</v>
      </c>
      <c r="K20" s="79">
        <v>22.934000000000001</v>
      </c>
      <c r="L20" s="79">
        <v>7.4359999999999999</v>
      </c>
      <c r="M20" s="79">
        <v>12.913</v>
      </c>
      <c r="N20" s="79">
        <v>20.687000000000001</v>
      </c>
      <c r="O20" s="74">
        <v>3.7120000000000002</v>
      </c>
      <c r="P20" s="113"/>
      <c r="Q20" s="23">
        <f t="shared" si="2"/>
        <v>7.7240000000000002</v>
      </c>
      <c r="R20" s="15">
        <f>Table13[[#This Row],[Hesablanmış XƏM]]-J20</f>
        <v>0</v>
      </c>
      <c r="S20" s="76">
        <f t="shared" si="3"/>
        <v>0</v>
      </c>
    </row>
    <row r="21" spans="1:19" x14ac:dyDescent="0.3">
      <c r="A21" s="14">
        <v>20</v>
      </c>
      <c r="B21" s="112" t="s">
        <v>16</v>
      </c>
      <c r="C21" s="15">
        <v>892.15700000000004</v>
      </c>
      <c r="D21" s="15">
        <v>597.46600000000001</v>
      </c>
      <c r="E21" s="79">
        <v>314.33300000000003</v>
      </c>
      <c r="F21" s="79">
        <v>553.23500000000001</v>
      </c>
      <c r="G21" s="79">
        <v>113.074</v>
      </c>
      <c r="H21" s="79">
        <v>101.3</v>
      </c>
      <c r="I21" s="79">
        <v>12.676</v>
      </c>
      <c r="J21" s="79">
        <f>Table4[[#This Row],[Faiz gəlirləri
 (mln. manat)]]-Table4[[#This Row],[Faiz xərcləri
 (mln. manat)]]+Table4[[#This Row],[Qeyri-faiz gəlirləri 
(mln. manat)]]-Table4[[#This Row],[Qeyri-faiz xərcləri 
(mln. manat)]]</f>
        <v>15.508000000000003</v>
      </c>
      <c r="K21" s="79">
        <v>49.210999999999999</v>
      </c>
      <c r="L21" s="79">
        <v>14.061999999999999</v>
      </c>
      <c r="M21" s="79">
        <v>34.914000000000001</v>
      </c>
      <c r="N21" s="79">
        <v>54.555</v>
      </c>
      <c r="O21" s="74">
        <v>2.8330000000000002</v>
      </c>
      <c r="P21" s="113"/>
      <c r="Q21" s="23">
        <f t="shared" si="2"/>
        <v>15.508000000000003</v>
      </c>
      <c r="R21" s="15">
        <f>Table13[[#This Row],[Hesablanmış XƏM]]-J21</f>
        <v>0</v>
      </c>
      <c r="S21" s="76">
        <f>J21-O21-P21-I21</f>
        <v>-9.9999999999766942E-4</v>
      </c>
    </row>
    <row r="22" spans="1:19" x14ac:dyDescent="0.3">
      <c r="A22" s="14">
        <v>21</v>
      </c>
      <c r="B22" s="112" t="s">
        <v>17</v>
      </c>
      <c r="C22" s="15">
        <v>857.9</v>
      </c>
      <c r="D22" s="15">
        <v>528.80999999999995</v>
      </c>
      <c r="E22" s="79">
        <v>307.01</v>
      </c>
      <c r="F22" s="79">
        <v>492.37</v>
      </c>
      <c r="G22" s="79">
        <v>90.15</v>
      </c>
      <c r="H22" s="79">
        <v>80.010000000000005</v>
      </c>
      <c r="I22" s="79">
        <v>2.14</v>
      </c>
      <c r="J22" s="79">
        <f>K22-L22+M22-N22</f>
        <v>7.9500000000000028</v>
      </c>
      <c r="K22" s="79">
        <v>44.57</v>
      </c>
      <c r="L22" s="79">
        <v>25.56</v>
      </c>
      <c r="M22" s="79">
        <v>10.220000000000001</v>
      </c>
      <c r="N22" s="79">
        <v>21.28</v>
      </c>
      <c r="O22" s="74">
        <v>5.8</v>
      </c>
      <c r="P22" s="113"/>
      <c r="Q22" s="23">
        <f t="shared" si="2"/>
        <v>7.9500000000000028</v>
      </c>
      <c r="R22" s="15">
        <f>Table13[[#This Row],[Hesablanmış XƏM]]-J22</f>
        <v>0</v>
      </c>
      <c r="S22" s="76">
        <f t="shared" si="3"/>
        <v>1.0000000000002895E-2</v>
      </c>
    </row>
    <row r="23" spans="1:19" x14ac:dyDescent="0.3">
      <c r="A23" s="14">
        <v>22</v>
      </c>
      <c r="B23" s="112" t="s">
        <v>18</v>
      </c>
      <c r="C23" s="74">
        <v>1318.828</v>
      </c>
      <c r="D23" s="74">
        <v>878.85699999999997</v>
      </c>
      <c r="E23" s="74">
        <v>278.35500000000002</v>
      </c>
      <c r="F23" s="74">
        <v>855.32600000000002</v>
      </c>
      <c r="G23" s="74">
        <v>116.122</v>
      </c>
      <c r="H23" s="74">
        <v>142.58600000000001</v>
      </c>
      <c r="I23" s="74">
        <v>-0.57699999999999996</v>
      </c>
      <c r="J23" s="74">
        <f>K23-L23+M23-N23</f>
        <v>15.692999999999998</v>
      </c>
      <c r="K23" s="74">
        <f>117.46-2.295</f>
        <v>115.16499999999999</v>
      </c>
      <c r="L23" s="74">
        <v>40.921999999999997</v>
      </c>
      <c r="M23" s="74">
        <v>45.381</v>
      </c>
      <c r="N23" s="74">
        <v>103.931</v>
      </c>
      <c r="O23" s="74">
        <v>16.27</v>
      </c>
      <c r="P23" s="113"/>
      <c r="Q23" s="23">
        <f t="shared" si="2"/>
        <v>15.692999999999998</v>
      </c>
      <c r="R23" s="15">
        <f>Table13[[#This Row],[Hesablanmış XƏM]]-J23</f>
        <v>0</v>
      </c>
      <c r="S23" s="76">
        <f>J23-O23-P23-I23</f>
        <v>-1.7763568394002505E-15</v>
      </c>
    </row>
    <row r="24" spans="1:19" x14ac:dyDescent="0.3">
      <c r="A24" s="14">
        <v>23</v>
      </c>
      <c r="B24" s="112" t="s">
        <v>19</v>
      </c>
      <c r="C24" s="15">
        <v>2599.1776399999999</v>
      </c>
      <c r="D24" s="15">
        <v>1572.08215</v>
      </c>
      <c r="E24" s="79">
        <v>907.57399999999996</v>
      </c>
      <c r="F24" s="79">
        <v>1778.5447300000001</v>
      </c>
      <c r="G24" s="79">
        <v>466.27947999999998</v>
      </c>
      <c r="H24" s="79">
        <v>364.77253999999999</v>
      </c>
      <c r="I24" s="79">
        <v>19.925650000000001</v>
      </c>
      <c r="J24" s="79">
        <f>K24-L24+M24-N24</f>
        <v>34.078990000000005</v>
      </c>
      <c r="K24" s="79">
        <v>80.969449999999995</v>
      </c>
      <c r="L24" s="79">
        <v>16.82583</v>
      </c>
      <c r="M24" s="79">
        <v>14.47817</v>
      </c>
      <c r="N24" s="79">
        <v>44.5428</v>
      </c>
      <c r="O24" s="74">
        <v>9.7972599999999996</v>
      </c>
      <c r="P24" s="113">
        <v>4.0792999999999999</v>
      </c>
      <c r="Q24" s="23">
        <f t="shared" si="2"/>
        <v>34.078990000000005</v>
      </c>
      <c r="R24" s="15">
        <f>Table13[[#This Row],[Hesablanmış XƏM]]-J24</f>
        <v>0</v>
      </c>
      <c r="S24" s="136">
        <f t="shared" ref="S24" si="7">J24-O24-P24-I24</f>
        <v>0.27678000000000225</v>
      </c>
    </row>
    <row r="25" spans="1:19" x14ac:dyDescent="0.3">
      <c r="A25" s="14">
        <v>24</v>
      </c>
      <c r="B25" s="112" t="s">
        <v>20</v>
      </c>
      <c r="C25" s="15">
        <v>379.56477000000001</v>
      </c>
      <c r="D25" s="15">
        <v>218.94841</v>
      </c>
      <c r="E25" s="79">
        <v>155.46736999999999</v>
      </c>
      <c r="F25" s="79">
        <v>266.84917000000002</v>
      </c>
      <c r="G25" s="79">
        <v>82.790710000000004</v>
      </c>
      <c r="H25" s="79">
        <v>55.380699999999997</v>
      </c>
      <c r="I25" s="79">
        <v>0.39151000000000002</v>
      </c>
      <c r="J25" s="79">
        <f>K25-L25+M25-N25</f>
        <v>7.6310900000000004</v>
      </c>
      <c r="K25" s="79">
        <v>18.53321</v>
      </c>
      <c r="L25" s="79">
        <v>1.5140199999999999</v>
      </c>
      <c r="M25" s="79">
        <v>13.393039999999999</v>
      </c>
      <c r="N25" s="79">
        <v>22.781140000000001</v>
      </c>
      <c r="O25" s="74">
        <v>6.7553000000000001</v>
      </c>
      <c r="P25" s="113">
        <v>0.48426999999999998</v>
      </c>
      <c r="Q25" s="23">
        <f t="shared" si="2"/>
        <v>7.6310900000000004</v>
      </c>
      <c r="R25" s="15">
        <f>Table13[[#This Row],[Hesablanmış XƏM]]-J25</f>
        <v>0</v>
      </c>
      <c r="S25" s="76">
        <f t="shared" si="3"/>
        <v>1.0000000000287557E-5</v>
      </c>
    </row>
    <row r="26" spans="1:19" x14ac:dyDescent="0.3">
      <c r="A26" s="14">
        <v>25</v>
      </c>
      <c r="B26" s="112" t="s">
        <v>38</v>
      </c>
      <c r="C26" s="74">
        <v>795.60487999999998</v>
      </c>
      <c r="D26" s="74">
        <v>580.43678999999997</v>
      </c>
      <c r="E26" s="74">
        <v>362.70148999999998</v>
      </c>
      <c r="F26" s="74">
        <v>550.37885000000006</v>
      </c>
      <c r="G26" s="74">
        <v>73.6357</v>
      </c>
      <c r="H26" s="74">
        <v>378</v>
      </c>
      <c r="I26" s="74">
        <v>3.2444299999999999</v>
      </c>
      <c r="J26" s="74">
        <f>K26-L26+M26-N26</f>
        <v>1.4703999999999979</v>
      </c>
      <c r="K26" s="137">
        <v>62.016640000000002</v>
      </c>
      <c r="L26" s="74">
        <v>23.19774</v>
      </c>
      <c r="M26" s="74">
        <v>8.0865799999999997</v>
      </c>
      <c r="N26" s="74">
        <v>45.435079999999999</v>
      </c>
      <c r="O26" s="74">
        <v>-1.77403</v>
      </c>
      <c r="P26" s="113"/>
      <c r="Q26" s="23">
        <f t="shared" si="2"/>
        <v>1.4703999999999979</v>
      </c>
      <c r="R26" s="15">
        <f>Table13[[#This Row],[Hesablanmış XƏM]]-J26</f>
        <v>0</v>
      </c>
      <c r="S26" s="62">
        <f t="shared" si="3"/>
        <v>0</v>
      </c>
    </row>
    <row r="27" spans="1:19" x14ac:dyDescent="0.3">
      <c r="A27" s="14">
        <v>26</v>
      </c>
      <c r="B27" s="118" t="s">
        <v>32</v>
      </c>
      <c r="C27" s="25">
        <v>435.79</v>
      </c>
      <c r="D27" s="25">
        <v>299.88</v>
      </c>
      <c r="E27" s="120">
        <v>292.27</v>
      </c>
      <c r="F27" s="120">
        <v>217.08</v>
      </c>
      <c r="G27" s="120">
        <v>104.27</v>
      </c>
      <c r="H27" s="120">
        <v>65.5</v>
      </c>
      <c r="I27" s="120">
        <v>6.18</v>
      </c>
      <c r="J27" s="79">
        <f t="shared" ref="J27" si="8">K27-L27+M27-N27</f>
        <v>12.63</v>
      </c>
      <c r="K27" s="120">
        <v>20.25</v>
      </c>
      <c r="L27" s="120">
        <v>5.0599999999999996</v>
      </c>
      <c r="M27" s="120">
        <v>9.31</v>
      </c>
      <c r="N27" s="120">
        <v>11.87</v>
      </c>
      <c r="O27" s="120">
        <v>5.46</v>
      </c>
      <c r="P27" s="119">
        <v>0.99</v>
      </c>
      <c r="Q27" s="24">
        <f t="shared" si="2"/>
        <v>12.63</v>
      </c>
      <c r="R27" s="25">
        <f>Table13[[#This Row],[Hesablanmış XƏM]]-J27</f>
        <v>0</v>
      </c>
      <c r="S27" s="94">
        <f>J27-O27-P27-I27</f>
        <v>0</v>
      </c>
    </row>
    <row r="28" spans="1:19" x14ac:dyDescent="0.3">
      <c r="J28" s="86"/>
    </row>
    <row r="29" spans="1:19" x14ac:dyDescent="0.25">
      <c r="B29" s="99"/>
      <c r="R29" s="16"/>
      <c r="S29" s="16"/>
    </row>
    <row r="30" spans="1:19" x14ac:dyDescent="0.3">
      <c r="H30" s="17" t="s">
        <v>70</v>
      </c>
      <c r="I30" s="86"/>
      <c r="R30" s="16"/>
      <c r="S30" s="16"/>
    </row>
    <row r="31" spans="1:19" x14ac:dyDescent="0.3">
      <c r="R31" s="16"/>
      <c r="S31" s="16"/>
    </row>
    <row r="32" spans="1:19" x14ac:dyDescent="0.3">
      <c r="R32" s="16"/>
      <c r="S32" s="16"/>
    </row>
    <row r="33" spans="18:19" x14ac:dyDescent="0.3">
      <c r="R33" s="16"/>
      <c r="S33" s="16"/>
    </row>
    <row r="34" spans="18:19" x14ac:dyDescent="0.3">
      <c r="R34" s="16"/>
      <c r="S34" s="16"/>
    </row>
    <row r="35" spans="18:19" x14ac:dyDescent="0.3">
      <c r="R35" s="16"/>
      <c r="S35" s="16"/>
    </row>
    <row r="36" spans="18:19" x14ac:dyDescent="0.3">
      <c r="R36" s="16"/>
      <c r="S36" s="16"/>
    </row>
    <row r="37" spans="18:19" x14ac:dyDescent="0.3">
      <c r="R37" s="16"/>
      <c r="S37" s="16"/>
    </row>
    <row r="38" spans="18:19" x14ac:dyDescent="0.3">
      <c r="R38" s="16"/>
      <c r="S38" s="16"/>
    </row>
    <row r="39" spans="18:19" x14ac:dyDescent="0.3">
      <c r="R39" s="16"/>
      <c r="S39" s="16"/>
    </row>
    <row r="40" spans="18:19" x14ac:dyDescent="0.3">
      <c r="R40" s="16"/>
      <c r="S40" s="16"/>
    </row>
    <row r="41" spans="18:19" x14ac:dyDescent="0.3">
      <c r="R41" s="16"/>
      <c r="S41" s="16"/>
    </row>
    <row r="42" spans="18:19" x14ac:dyDescent="0.3">
      <c r="R42" s="16"/>
      <c r="S42" s="16"/>
    </row>
    <row r="43" spans="18:19" x14ac:dyDescent="0.3">
      <c r="R43" s="16"/>
      <c r="S43" s="16"/>
    </row>
    <row r="44" spans="18:19" x14ac:dyDescent="0.3">
      <c r="R44" s="16"/>
      <c r="S44" s="16"/>
    </row>
    <row r="45" spans="18:19" x14ac:dyDescent="0.3">
      <c r="R45" s="16"/>
      <c r="S45" s="16"/>
    </row>
    <row r="46" spans="18:19" x14ac:dyDescent="0.3">
      <c r="R46" s="16"/>
      <c r="S46" s="16"/>
    </row>
    <row r="47" spans="18:19" x14ac:dyDescent="0.3">
      <c r="R47" s="16"/>
      <c r="S47" s="16"/>
    </row>
    <row r="48" spans="18:19" x14ac:dyDescent="0.3">
      <c r="R48" s="16"/>
      <c r="S48" s="16"/>
    </row>
    <row r="49" spans="18:19" x14ac:dyDescent="0.3">
      <c r="R49" s="16"/>
      <c r="S49" s="16"/>
    </row>
    <row r="50" spans="18:19" x14ac:dyDescent="0.3">
      <c r="R50" s="16"/>
      <c r="S50" s="16"/>
    </row>
    <row r="51" spans="18:19" x14ac:dyDescent="0.3">
      <c r="R51" s="16"/>
      <c r="S51" s="16"/>
    </row>
    <row r="52" spans="18:19" x14ac:dyDescent="0.3">
      <c r="R52" s="16"/>
      <c r="S52" s="16"/>
    </row>
    <row r="53" spans="18:19" x14ac:dyDescent="0.3">
      <c r="R53" s="16"/>
      <c r="S53" s="16"/>
    </row>
    <row r="54" spans="18:19" x14ac:dyDescent="0.3">
      <c r="R54" s="16"/>
      <c r="S54" s="16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F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19" sqref="J19"/>
    </sheetView>
  </sheetViews>
  <sheetFormatPr defaultColWidth="9.109375" defaultRowHeight="14.4" x14ac:dyDescent="0.3"/>
  <cols>
    <col min="1" max="1" width="9.109375" style="1"/>
    <col min="2" max="2" width="40.5546875" style="1" customWidth="1"/>
    <col min="3" max="3" width="18.33203125" style="1" customWidth="1"/>
    <col min="4" max="4" width="17.6640625" style="1" customWidth="1"/>
    <col min="5" max="5" width="9.109375" style="1"/>
    <col min="6" max="6" width="16.33203125" style="1" customWidth="1"/>
    <col min="7" max="16384" width="9.109375" style="1"/>
  </cols>
  <sheetData>
    <row r="1" spans="1:6" x14ac:dyDescent="0.3">
      <c r="A1" s="44" t="s">
        <v>0</v>
      </c>
      <c r="B1" s="45" t="s">
        <v>22</v>
      </c>
      <c r="C1" s="61" t="s">
        <v>65</v>
      </c>
      <c r="D1" s="61" t="s">
        <v>74</v>
      </c>
      <c r="F1" s="53" t="s">
        <v>45</v>
      </c>
    </row>
    <row r="2" spans="1:6" x14ac:dyDescent="0.3">
      <c r="A2" s="39">
        <v>1</v>
      </c>
      <c r="B2" s="40" t="s">
        <v>11</v>
      </c>
      <c r="C2" s="11">
        <v>215.95</v>
      </c>
      <c r="D2" s="15">
        <v>331.9</v>
      </c>
    </row>
    <row r="3" spans="1:6" x14ac:dyDescent="0.3">
      <c r="A3" s="39">
        <v>2</v>
      </c>
      <c r="B3" s="40" t="s">
        <v>64</v>
      </c>
      <c r="C3" s="11">
        <v>124.83011</v>
      </c>
      <c r="D3" s="74">
        <v>195.05518000000001</v>
      </c>
    </row>
    <row r="4" spans="1:6" x14ac:dyDescent="0.3">
      <c r="A4" s="39">
        <v>3</v>
      </c>
      <c r="B4" s="40" t="s">
        <v>15</v>
      </c>
      <c r="C4" s="11">
        <v>103.66</v>
      </c>
      <c r="D4" s="15">
        <v>178.309</v>
      </c>
    </row>
    <row r="5" spans="1:6" x14ac:dyDescent="0.3">
      <c r="A5" s="39">
        <v>4</v>
      </c>
      <c r="B5" s="40" t="s">
        <v>18</v>
      </c>
      <c r="C5" s="11">
        <v>64.284999999999997</v>
      </c>
      <c r="D5" s="15">
        <v>103.931</v>
      </c>
    </row>
    <row r="6" spans="1:6" x14ac:dyDescent="0.3">
      <c r="A6" s="39">
        <v>5</v>
      </c>
      <c r="B6" s="40" t="s">
        <v>8</v>
      </c>
      <c r="C6" s="11">
        <v>41.716889999999999</v>
      </c>
      <c r="D6" s="15">
        <v>64.652019999999993</v>
      </c>
    </row>
    <row r="7" spans="1:6" x14ac:dyDescent="0.3">
      <c r="A7" s="39">
        <v>6</v>
      </c>
      <c r="B7" s="40" t="s">
        <v>16</v>
      </c>
      <c r="C7" s="11">
        <v>34.76</v>
      </c>
      <c r="D7" s="15">
        <v>54.555</v>
      </c>
    </row>
    <row r="8" spans="1:6" x14ac:dyDescent="0.3">
      <c r="A8" s="39">
        <v>7</v>
      </c>
      <c r="B8" s="40" t="s">
        <v>1</v>
      </c>
      <c r="C8" s="11">
        <v>34.847999999999999</v>
      </c>
      <c r="D8" s="15">
        <v>52.670999999999999</v>
      </c>
    </row>
    <row r="9" spans="1:6" x14ac:dyDescent="0.3">
      <c r="A9" s="39">
        <v>8</v>
      </c>
      <c r="B9" s="40" t="s">
        <v>38</v>
      </c>
      <c r="C9" s="11">
        <v>28.385159999999999</v>
      </c>
      <c r="D9" s="15">
        <v>45.435079999999999</v>
      </c>
    </row>
    <row r="10" spans="1:6" x14ac:dyDescent="0.3">
      <c r="A10" s="39">
        <v>9</v>
      </c>
      <c r="B10" s="40" t="s">
        <v>19</v>
      </c>
      <c r="C10" s="11">
        <v>28.97841</v>
      </c>
      <c r="D10" s="15">
        <v>44.5428</v>
      </c>
    </row>
    <row r="11" spans="1:6" x14ac:dyDescent="0.3">
      <c r="A11" s="39">
        <v>10</v>
      </c>
      <c r="B11" s="40" t="s">
        <v>36</v>
      </c>
      <c r="C11" s="11">
        <v>25.161999999999999</v>
      </c>
      <c r="D11" s="15">
        <v>38.31</v>
      </c>
    </row>
    <row r="12" spans="1:6" x14ac:dyDescent="0.3">
      <c r="A12" s="39">
        <v>11</v>
      </c>
      <c r="B12" s="40" t="s">
        <v>3</v>
      </c>
      <c r="C12" s="11">
        <v>17.7</v>
      </c>
      <c r="D12" s="15">
        <v>29.63</v>
      </c>
    </row>
    <row r="13" spans="1:6" x14ac:dyDescent="0.3">
      <c r="A13" s="39">
        <v>12</v>
      </c>
      <c r="B13" s="40" t="s">
        <v>10</v>
      </c>
      <c r="C13" s="11">
        <v>18.833220000000001</v>
      </c>
      <c r="D13" s="15">
        <v>28.834520000000001</v>
      </c>
    </row>
    <row r="14" spans="1:6" x14ac:dyDescent="0.3">
      <c r="A14" s="39">
        <v>13</v>
      </c>
      <c r="B14" s="40" t="s">
        <v>12</v>
      </c>
      <c r="C14" s="11">
        <v>15.57</v>
      </c>
      <c r="D14" s="15">
        <v>23.86</v>
      </c>
    </row>
    <row r="15" spans="1:6" x14ac:dyDescent="0.3">
      <c r="A15" s="39">
        <v>14</v>
      </c>
      <c r="B15" s="40" t="s">
        <v>20</v>
      </c>
      <c r="C15" s="11">
        <v>15.07822</v>
      </c>
      <c r="D15" s="15">
        <v>22.781140000000001</v>
      </c>
    </row>
    <row r="16" spans="1:6" x14ac:dyDescent="0.3">
      <c r="A16" s="39">
        <v>15</v>
      </c>
      <c r="B16" s="40" t="s">
        <v>9</v>
      </c>
      <c r="C16" s="11">
        <v>15.372999999999999</v>
      </c>
      <c r="D16" s="15">
        <v>21.8686662</v>
      </c>
    </row>
    <row r="17" spans="1:4" x14ac:dyDescent="0.3">
      <c r="A17" s="39">
        <v>16</v>
      </c>
      <c r="B17" s="40" t="s">
        <v>17</v>
      </c>
      <c r="C17" s="11">
        <v>13.13</v>
      </c>
      <c r="D17" s="15">
        <v>21.28</v>
      </c>
    </row>
    <row r="18" spans="1:4" x14ac:dyDescent="0.3">
      <c r="A18" s="39">
        <v>17</v>
      </c>
      <c r="B18" s="40" t="s">
        <v>35</v>
      </c>
      <c r="C18" s="11">
        <v>12.475</v>
      </c>
      <c r="D18" s="15">
        <v>20.687000000000001</v>
      </c>
    </row>
    <row r="19" spans="1:4" x14ac:dyDescent="0.3">
      <c r="A19" s="39">
        <v>18</v>
      </c>
      <c r="B19" s="40" t="s">
        <v>4</v>
      </c>
      <c r="C19" s="11">
        <v>8.08</v>
      </c>
      <c r="D19" s="15">
        <v>13.32701</v>
      </c>
    </row>
    <row r="20" spans="1:4" x14ac:dyDescent="0.3">
      <c r="A20" s="39">
        <v>19</v>
      </c>
      <c r="B20" s="40" t="s">
        <v>32</v>
      </c>
      <c r="C20" s="11">
        <v>7.51</v>
      </c>
      <c r="D20" s="15">
        <v>11.87</v>
      </c>
    </row>
    <row r="21" spans="1:4" x14ac:dyDescent="0.3">
      <c r="A21" s="39">
        <v>20</v>
      </c>
      <c r="B21" s="40" t="s">
        <v>2</v>
      </c>
      <c r="C21" s="11">
        <v>7.3170000000000002</v>
      </c>
      <c r="D21" s="15">
        <v>11.453049999999999</v>
      </c>
    </row>
    <row r="22" spans="1:4" x14ac:dyDescent="0.3">
      <c r="A22" s="39">
        <v>21</v>
      </c>
      <c r="B22" s="40" t="s">
        <v>6</v>
      </c>
      <c r="C22" s="11">
        <v>7.5919999999999996</v>
      </c>
      <c r="D22" s="15">
        <v>10.861276</v>
      </c>
    </row>
    <row r="23" spans="1:4" x14ac:dyDescent="0.3">
      <c r="A23" s="39">
        <v>22</v>
      </c>
      <c r="B23" s="40" t="s">
        <v>21</v>
      </c>
      <c r="C23" s="11">
        <v>4.93</v>
      </c>
      <c r="D23" s="74">
        <v>7.0271800000000004</v>
      </c>
    </row>
    <row r="24" spans="1:4" x14ac:dyDescent="0.3">
      <c r="A24" s="39">
        <v>23</v>
      </c>
      <c r="B24" s="40" t="s">
        <v>13</v>
      </c>
      <c r="C24" s="11">
        <v>3.7930000000000001</v>
      </c>
      <c r="D24" s="15">
        <v>5.6314299999999999</v>
      </c>
    </row>
    <row r="25" spans="1:4" x14ac:dyDescent="0.3">
      <c r="A25" s="39">
        <v>24</v>
      </c>
      <c r="B25" s="40" t="s">
        <v>5</v>
      </c>
      <c r="C25" s="11">
        <v>3.11</v>
      </c>
      <c r="D25" s="15">
        <v>4.8370100000000003</v>
      </c>
    </row>
    <row r="26" spans="1:4" x14ac:dyDescent="0.3">
      <c r="A26" s="39">
        <v>25</v>
      </c>
      <c r="B26" s="40" t="s">
        <v>7</v>
      </c>
      <c r="C26" s="11">
        <v>0.94863496000000003</v>
      </c>
      <c r="D26" s="15">
        <v>1.63</v>
      </c>
    </row>
    <row r="27" spans="1:4" x14ac:dyDescent="0.3">
      <c r="A27" s="39">
        <v>26</v>
      </c>
      <c r="B27" s="41" t="s">
        <v>14</v>
      </c>
      <c r="C27" s="109">
        <v>0.46845999999999999</v>
      </c>
      <c r="D27" s="15">
        <v>0.65110000000000001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0"/>
      <c r="C30" s="4"/>
    </row>
    <row r="31" spans="1:4" x14ac:dyDescent="0.3">
      <c r="C31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{A76B3A6B-D8AD-4EBA-AAE2-3ED329747834}</x14:id>
        </ext>
      </extLst>
    </cfRule>
  </conditionalFormatting>
  <hyperlinks>
    <hyperlink ref="F1" location="Mündəricat!A1" display="Mündəricat" xr:uid="{00000000-0004-0000-11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B3A6B-D8AD-4EBA-AAE2-3ED3297478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F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J17" sqref="J17"/>
    </sheetView>
  </sheetViews>
  <sheetFormatPr defaultColWidth="9.109375" defaultRowHeight="14.4" x14ac:dyDescent="0.3"/>
  <cols>
    <col min="1" max="1" width="9.109375" style="1"/>
    <col min="2" max="2" width="41.5546875" style="1" customWidth="1"/>
    <col min="3" max="3" width="18.109375" style="1" customWidth="1"/>
    <col min="4" max="4" width="18.5546875" style="1" customWidth="1"/>
    <col min="5" max="5" width="9.109375" style="1"/>
    <col min="6" max="6" width="15.33203125" style="1" customWidth="1"/>
    <col min="7" max="16384" width="9.109375" style="1"/>
  </cols>
  <sheetData>
    <row r="1" spans="1:6" x14ac:dyDescent="0.3">
      <c r="A1" s="44" t="s">
        <v>0</v>
      </c>
      <c r="B1" s="45" t="s">
        <v>22</v>
      </c>
      <c r="C1" s="61" t="s">
        <v>65</v>
      </c>
      <c r="D1" s="61" t="s">
        <v>74</v>
      </c>
      <c r="F1" s="53" t="s">
        <v>45</v>
      </c>
    </row>
    <row r="2" spans="1:6" x14ac:dyDescent="0.3">
      <c r="A2" s="39">
        <v>1</v>
      </c>
      <c r="B2" s="40" t="s">
        <v>11</v>
      </c>
      <c r="C2" s="15">
        <v>58.8</v>
      </c>
      <c r="D2" s="133">
        <v>71.816000000000003</v>
      </c>
    </row>
    <row r="3" spans="1:6" x14ac:dyDescent="0.3">
      <c r="A3" s="39">
        <v>2</v>
      </c>
      <c r="B3" s="40" t="s">
        <v>64</v>
      </c>
      <c r="C3" s="15">
        <v>35.37162</v>
      </c>
      <c r="D3" s="74">
        <v>32.719929999999998</v>
      </c>
    </row>
    <row r="4" spans="1:6" x14ac:dyDescent="0.3">
      <c r="A4" s="39">
        <v>3</v>
      </c>
      <c r="B4" s="40" t="s">
        <v>18</v>
      </c>
      <c r="C4" s="15">
        <v>8.2170000000000005</v>
      </c>
      <c r="D4" s="74">
        <v>16.27</v>
      </c>
    </row>
    <row r="5" spans="1:6" x14ac:dyDescent="0.3">
      <c r="A5" s="39">
        <v>4</v>
      </c>
      <c r="B5" s="40" t="s">
        <v>19</v>
      </c>
      <c r="C5" s="74">
        <v>5.26213</v>
      </c>
      <c r="D5" s="74">
        <v>9.7972599999999996</v>
      </c>
    </row>
    <row r="6" spans="1:6" x14ac:dyDescent="0.3">
      <c r="A6" s="39">
        <v>5</v>
      </c>
      <c r="B6" s="40" t="s">
        <v>1</v>
      </c>
      <c r="C6" s="15">
        <v>5.1150000000000002</v>
      </c>
      <c r="D6" s="74">
        <v>9.7579999999999991</v>
      </c>
    </row>
    <row r="7" spans="1:6" x14ac:dyDescent="0.3">
      <c r="A7" s="39">
        <v>6</v>
      </c>
      <c r="B7" s="40" t="s">
        <v>20</v>
      </c>
      <c r="C7" s="15">
        <v>2.4766300000000001</v>
      </c>
      <c r="D7" s="74">
        <v>6.7553000000000001</v>
      </c>
    </row>
    <row r="8" spans="1:6" x14ac:dyDescent="0.3">
      <c r="A8" s="39">
        <v>7</v>
      </c>
      <c r="B8" s="40" t="s">
        <v>6</v>
      </c>
      <c r="C8" s="15">
        <v>5.3479999999999999</v>
      </c>
      <c r="D8" s="74">
        <v>5.8725519999999998</v>
      </c>
    </row>
    <row r="9" spans="1:6" x14ac:dyDescent="0.3">
      <c r="A9" s="39">
        <v>8</v>
      </c>
      <c r="B9" s="40" t="s">
        <v>17</v>
      </c>
      <c r="C9" s="15">
        <v>1.48</v>
      </c>
      <c r="D9" s="74">
        <v>5.8</v>
      </c>
    </row>
    <row r="10" spans="1:6" x14ac:dyDescent="0.3">
      <c r="A10" s="39">
        <v>9</v>
      </c>
      <c r="B10" s="40" t="s">
        <v>32</v>
      </c>
      <c r="C10" s="74">
        <v>5.03</v>
      </c>
      <c r="D10" s="74">
        <v>5.46</v>
      </c>
    </row>
    <row r="11" spans="1:6" x14ac:dyDescent="0.3">
      <c r="A11" s="39">
        <v>10</v>
      </c>
      <c r="B11" s="40" t="s">
        <v>5</v>
      </c>
      <c r="C11" s="15">
        <v>2.2679999999999998</v>
      </c>
      <c r="D11" s="74">
        <v>3.9516499999999999</v>
      </c>
    </row>
    <row r="12" spans="1:6" x14ac:dyDescent="0.3">
      <c r="A12" s="39">
        <v>11</v>
      </c>
      <c r="B12" s="40" t="s">
        <v>3</v>
      </c>
      <c r="C12" s="15">
        <v>0.18</v>
      </c>
      <c r="D12" s="74">
        <v>3.7970000000000002</v>
      </c>
    </row>
    <row r="13" spans="1:6" x14ac:dyDescent="0.3">
      <c r="A13" s="39">
        <v>12</v>
      </c>
      <c r="B13" s="40" t="s">
        <v>15</v>
      </c>
      <c r="C13" s="15">
        <v>7.72</v>
      </c>
      <c r="D13" s="74">
        <v>3.7869999999999999</v>
      </c>
    </row>
    <row r="14" spans="1:6" x14ac:dyDescent="0.3">
      <c r="A14" s="39">
        <v>13</v>
      </c>
      <c r="B14" s="40" t="s">
        <v>35</v>
      </c>
      <c r="C14" s="15">
        <v>5.3250000000000002</v>
      </c>
      <c r="D14" s="74">
        <v>3.7120000000000002</v>
      </c>
    </row>
    <row r="15" spans="1:6" x14ac:dyDescent="0.3">
      <c r="A15" s="39">
        <v>14</v>
      </c>
      <c r="B15" s="40" t="s">
        <v>16</v>
      </c>
      <c r="C15" s="15">
        <v>4.1399999999999997</v>
      </c>
      <c r="D15" s="74">
        <v>2.8330000000000002</v>
      </c>
    </row>
    <row r="16" spans="1:6" x14ac:dyDescent="0.3">
      <c r="A16" s="39">
        <v>15</v>
      </c>
      <c r="B16" s="40" t="s">
        <v>12</v>
      </c>
      <c r="C16" s="15">
        <v>6.19</v>
      </c>
      <c r="D16" s="74">
        <v>2.79</v>
      </c>
    </row>
    <row r="17" spans="1:4" x14ac:dyDescent="0.3">
      <c r="A17" s="39">
        <v>16</v>
      </c>
      <c r="B17" s="40" t="s">
        <v>21</v>
      </c>
      <c r="C17" s="15">
        <v>0.27</v>
      </c>
      <c r="D17" s="74">
        <v>0.61967000000000005</v>
      </c>
    </row>
    <row r="18" spans="1:4" x14ac:dyDescent="0.3">
      <c r="A18" s="39">
        <v>17</v>
      </c>
      <c r="B18" s="40" t="s">
        <v>13</v>
      </c>
      <c r="C18" s="15">
        <v>0.36299999999999999</v>
      </c>
      <c r="D18" s="74">
        <v>0.47271999999999997</v>
      </c>
    </row>
    <row r="19" spans="1:4" x14ac:dyDescent="0.3">
      <c r="A19" s="39">
        <v>18</v>
      </c>
      <c r="B19" s="40" t="s">
        <v>14</v>
      </c>
      <c r="C19" s="15">
        <v>-2.4639999999999999E-2</v>
      </c>
      <c r="D19" s="74">
        <v>-2.9579999999999999E-2</v>
      </c>
    </row>
    <row r="20" spans="1:4" x14ac:dyDescent="0.3">
      <c r="A20" s="39">
        <v>19</v>
      </c>
      <c r="B20" s="40" t="s">
        <v>7</v>
      </c>
      <c r="C20" s="15">
        <v>9.8871280000000006E-2</v>
      </c>
      <c r="D20" s="74">
        <v>-0.32</v>
      </c>
    </row>
    <row r="21" spans="1:4" x14ac:dyDescent="0.3">
      <c r="A21" s="39">
        <v>20</v>
      </c>
      <c r="B21" s="40" t="s">
        <v>10</v>
      </c>
      <c r="C21" s="15">
        <v>0.86909000000000003</v>
      </c>
      <c r="D21" s="74">
        <v>-0.65503999999999996</v>
      </c>
    </row>
    <row r="22" spans="1:4" x14ac:dyDescent="0.3">
      <c r="A22" s="39">
        <v>21</v>
      </c>
      <c r="B22" s="40" t="s">
        <v>4</v>
      </c>
      <c r="C22" s="15">
        <v>0.05</v>
      </c>
      <c r="D22" s="74">
        <v>-1.2888900000000001</v>
      </c>
    </row>
    <row r="23" spans="1:4" x14ac:dyDescent="0.3">
      <c r="A23" s="39">
        <v>22</v>
      </c>
      <c r="B23" s="40" t="s">
        <v>8</v>
      </c>
      <c r="C23" s="15">
        <v>1.4873000000000001</v>
      </c>
      <c r="D23" s="74">
        <v>-1.7025300000000001</v>
      </c>
    </row>
    <row r="24" spans="1:4" x14ac:dyDescent="0.3">
      <c r="A24" s="39">
        <v>23</v>
      </c>
      <c r="B24" s="40" t="s">
        <v>38</v>
      </c>
      <c r="C24" s="15">
        <v>0.79812000000000005</v>
      </c>
      <c r="D24" s="74">
        <v>-1.77403</v>
      </c>
    </row>
    <row r="25" spans="1:4" x14ac:dyDescent="0.3">
      <c r="A25" s="39">
        <v>24</v>
      </c>
      <c r="B25" s="40" t="s">
        <v>2</v>
      </c>
      <c r="C25" s="15">
        <v>-4.5</v>
      </c>
      <c r="D25" s="74">
        <v>-3.88706</v>
      </c>
    </row>
    <row r="26" spans="1:4" x14ac:dyDescent="0.3">
      <c r="A26" s="39">
        <v>25</v>
      </c>
      <c r="B26" s="40" t="s">
        <v>9</v>
      </c>
      <c r="C26" s="15">
        <v>-5.1639999999999997</v>
      </c>
      <c r="D26" s="74">
        <v>-8.3296602899999996</v>
      </c>
    </row>
    <row r="27" spans="1:4" x14ac:dyDescent="0.3">
      <c r="A27" s="39">
        <v>26</v>
      </c>
      <c r="B27" s="41" t="s">
        <v>36</v>
      </c>
      <c r="C27" s="15">
        <v>-5.6719999999999997</v>
      </c>
      <c r="D27" s="134">
        <v>-11.88</v>
      </c>
    </row>
    <row r="28" spans="1:4" x14ac:dyDescent="0.3">
      <c r="C28" s="4"/>
    </row>
    <row r="29" spans="1:4" x14ac:dyDescent="0.3">
      <c r="B29" s="4"/>
      <c r="C29" s="4"/>
    </row>
    <row r="30" spans="1:4" x14ac:dyDescent="0.3">
      <c r="B30" s="100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{6A858D75-ADFE-4172-A352-A262A9C6A9C0}</x14:id>
        </ext>
      </extLst>
    </cfRule>
  </conditionalFormatting>
  <hyperlinks>
    <hyperlink ref="F1" location="Mündəricat!A1" display="Mündəricat" xr:uid="{00000000-0004-0000-12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858D75-ADFE-4172-A352-A262A9C6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4"/>
  <sheetViews>
    <sheetView zoomScale="70" zoomScaleNormal="70" workbookViewId="0">
      <selection activeCell="D19" sqref="D19"/>
    </sheetView>
  </sheetViews>
  <sheetFormatPr defaultRowHeight="14.4" x14ac:dyDescent="0.3"/>
  <cols>
    <col min="2" max="2" width="42.88671875" customWidth="1"/>
    <col min="3" max="3" width="43.88671875" customWidth="1"/>
    <col min="4" max="4" width="15.88671875" customWidth="1"/>
    <col min="5" max="5" width="47.33203125" customWidth="1"/>
  </cols>
  <sheetData>
    <row r="1" spans="1:14" ht="41.4" x14ac:dyDescent="0.3">
      <c r="A1" s="44" t="s">
        <v>0</v>
      </c>
      <c r="B1" s="45" t="s">
        <v>22</v>
      </c>
      <c r="C1" s="46" t="s">
        <v>78</v>
      </c>
      <c r="E1" s="96" t="s">
        <v>45</v>
      </c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39">
        <v>1</v>
      </c>
      <c r="B2" s="40" t="s">
        <v>36</v>
      </c>
      <c r="C2" s="103">
        <v>4.7039579288520629E-2</v>
      </c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9">
        <v>2</v>
      </c>
      <c r="B3" s="40" t="s">
        <v>9</v>
      </c>
      <c r="C3" s="91">
        <v>4.3653975471801547E-2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39">
        <v>3</v>
      </c>
      <c r="B4" s="40" t="s">
        <v>2</v>
      </c>
      <c r="C4" s="91">
        <v>3.9152224199686711E-2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39">
        <v>4</v>
      </c>
      <c r="B5" s="40" t="s">
        <v>13</v>
      </c>
      <c r="C5" s="103">
        <v>3.6250844655108722E-2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39">
        <v>5</v>
      </c>
      <c r="B6" s="40" t="s">
        <v>11</v>
      </c>
      <c r="C6" s="91">
        <v>2.7274493297934337E-2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39">
        <v>6</v>
      </c>
      <c r="B7" s="40" t="s">
        <v>10</v>
      </c>
      <c r="C7" s="103">
        <v>2.6596386729349369E-2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39">
        <v>7</v>
      </c>
      <c r="B8" s="40" t="s">
        <v>64</v>
      </c>
      <c r="C8" s="91">
        <v>1.6884322248482752E-2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39">
        <v>8</v>
      </c>
      <c r="B9" s="40" t="s">
        <v>7</v>
      </c>
      <c r="C9" s="91">
        <v>1.4907376959333554E-2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39">
        <v>9</v>
      </c>
      <c r="B10" s="40" t="s">
        <v>15</v>
      </c>
      <c r="C10" s="91">
        <v>1.4424390110702344E-2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39">
        <v>10</v>
      </c>
      <c r="B11" s="40" t="s">
        <v>16</v>
      </c>
      <c r="C11" s="91">
        <v>1.4208261550377344E-2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39">
        <v>11</v>
      </c>
      <c r="B12" s="40" t="s">
        <v>32</v>
      </c>
      <c r="C12" s="103">
        <v>1.4181142293306408E-2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39">
        <v>12</v>
      </c>
      <c r="B13" s="40" t="s">
        <v>8</v>
      </c>
      <c r="C13" s="103">
        <v>1.2320765376013463E-2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39">
        <v>13</v>
      </c>
      <c r="B14" s="40" t="s">
        <v>19</v>
      </c>
      <c r="C14" s="91">
        <v>7.6661362783961165E-3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39">
        <v>14</v>
      </c>
      <c r="B15" s="40" t="s">
        <v>4</v>
      </c>
      <c r="C15" s="91">
        <v>6.0746596152280999E-3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39">
        <v>15</v>
      </c>
      <c r="B16" s="40" t="s">
        <v>5</v>
      </c>
      <c r="C16" s="103">
        <v>5.3073754158255914E-3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9">
        <v>16</v>
      </c>
      <c r="B17" s="40" t="s">
        <v>1</v>
      </c>
      <c r="C17" s="91">
        <v>5.0081600025853471E-3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39">
        <v>17</v>
      </c>
      <c r="B18" s="40" t="s">
        <v>35</v>
      </c>
      <c r="C18" s="91">
        <v>5.0016580770793897E-3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39">
        <v>18</v>
      </c>
      <c r="B19" s="40" t="s">
        <v>38</v>
      </c>
      <c r="C19" s="91">
        <v>4.0779413017175059E-3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39">
        <v>19</v>
      </c>
      <c r="B20" s="40" t="s">
        <v>3</v>
      </c>
      <c r="C20" s="91">
        <v>3.647283194541513E-3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39">
        <v>20</v>
      </c>
      <c r="B21" s="40" t="s">
        <v>17</v>
      </c>
      <c r="C21" s="91">
        <v>2.4944632241519992E-3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39">
        <v>21</v>
      </c>
      <c r="B22" s="40" t="s">
        <v>21</v>
      </c>
      <c r="C22" s="91">
        <v>2.126082332653891E-3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39">
        <v>22</v>
      </c>
      <c r="B23" s="40" t="s">
        <v>20</v>
      </c>
      <c r="C23" s="91">
        <v>1.0314708606913123E-3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39">
        <v>23</v>
      </c>
      <c r="B24" s="40" t="s">
        <v>12</v>
      </c>
      <c r="C24" s="91">
        <v>9.4146761351409508E-4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39">
        <v>24</v>
      </c>
      <c r="B25" s="40" t="s">
        <v>18</v>
      </c>
      <c r="C25" s="103">
        <v>-4.3750966767463231E-4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39">
        <v>25</v>
      </c>
      <c r="B26" s="40" t="s">
        <v>6</v>
      </c>
      <c r="C26" s="91">
        <v>-1.5807901737489923E-2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39">
        <v>26</v>
      </c>
      <c r="B27" s="41" t="s">
        <v>14</v>
      </c>
      <c r="C27" s="103">
        <v>-3.7901677746808811E-2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100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F32" s="4"/>
      <c r="G32" s="4"/>
      <c r="H32" s="4"/>
      <c r="I32" s="4"/>
      <c r="J32" s="4"/>
      <c r="K32" s="4"/>
      <c r="L32" s="4"/>
      <c r="M32" s="4"/>
      <c r="N32" s="4"/>
    </row>
    <row r="33" spans="6:14" x14ac:dyDescent="0.3">
      <c r="F33" s="4"/>
      <c r="G33" s="4"/>
      <c r="H33" s="4"/>
      <c r="I33" s="4"/>
      <c r="J33" s="4"/>
      <c r="K33" s="4"/>
      <c r="L33" s="4"/>
      <c r="M33" s="4"/>
      <c r="N33" s="4"/>
    </row>
    <row r="34" spans="6:14" x14ac:dyDescent="0.3">
      <c r="F34" s="4"/>
      <c r="G34" s="4"/>
      <c r="H34" s="4"/>
      <c r="I34" s="4"/>
      <c r="J34" s="4"/>
      <c r="K34" s="4"/>
      <c r="L34" s="4"/>
      <c r="M34" s="4"/>
      <c r="N34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{3E289E8C-EB07-4871-A76D-542BC845C9DB}</x14:id>
        </ext>
      </extLst>
    </cfRule>
  </conditionalFormatting>
  <hyperlinks>
    <hyperlink ref="E1" location="Mündəricat!A1" display="Mündəricat" xr:uid="{00000000-0004-0000-13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89E8C-EB07-4871-A76D-542BC845C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4"/>
  <sheetViews>
    <sheetView zoomScale="70" zoomScaleNormal="70" workbookViewId="0">
      <selection activeCell="E1" sqref="E1"/>
    </sheetView>
  </sheetViews>
  <sheetFormatPr defaultRowHeight="14.4" x14ac:dyDescent="0.3"/>
  <cols>
    <col min="2" max="2" width="42.6640625" customWidth="1"/>
    <col min="3" max="3" width="48.5546875" customWidth="1"/>
    <col min="5" max="5" width="44.88671875" customWidth="1"/>
    <col min="11" max="11" width="9.109375" customWidth="1"/>
  </cols>
  <sheetData>
    <row r="1" spans="1:14" ht="43.5" customHeight="1" x14ac:dyDescent="0.3">
      <c r="A1" s="44" t="s">
        <v>0</v>
      </c>
      <c r="B1" s="45" t="s">
        <v>22</v>
      </c>
      <c r="C1" s="46" t="s">
        <v>79</v>
      </c>
      <c r="E1" s="96" t="s">
        <v>45</v>
      </c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39">
        <v>1</v>
      </c>
      <c r="B2" s="40" t="s">
        <v>11</v>
      </c>
      <c r="C2" s="103">
        <v>0.29409300377042313</v>
      </c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9">
        <v>2</v>
      </c>
      <c r="B3" s="40" t="s">
        <v>36</v>
      </c>
      <c r="C3" s="103">
        <v>0.26423357664233577</v>
      </c>
      <c r="F3" s="4"/>
      <c r="G3" s="4"/>
      <c r="H3" s="4"/>
      <c r="I3" s="4"/>
      <c r="J3" s="4"/>
      <c r="K3" s="4"/>
      <c r="L3" s="4"/>
      <c r="M3" s="4"/>
      <c r="N3" s="4"/>
    </row>
    <row r="4" spans="1:14" x14ac:dyDescent="0.3">
      <c r="A4" s="39">
        <v>3</v>
      </c>
      <c r="B4" s="40" t="s">
        <v>15</v>
      </c>
      <c r="C4" s="102">
        <v>0.17659813785378015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3">
      <c r="A5" s="39">
        <v>4</v>
      </c>
      <c r="B5" s="40" t="s">
        <v>8</v>
      </c>
      <c r="C5" s="103">
        <v>0.17341233692972413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39">
        <v>5</v>
      </c>
      <c r="B6" s="40" t="s">
        <v>2</v>
      </c>
      <c r="C6" s="102">
        <v>0.13648290584997735</v>
      </c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39">
        <v>6</v>
      </c>
      <c r="B7" s="40" t="s">
        <v>64</v>
      </c>
      <c r="C7" s="102">
        <v>0.13535547146512339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39">
        <v>7</v>
      </c>
      <c r="B8" s="40" t="s">
        <v>9</v>
      </c>
      <c r="C8" s="103">
        <v>0.1229586042657073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39">
        <v>8</v>
      </c>
      <c r="B9" s="40" t="s">
        <v>13</v>
      </c>
      <c r="C9" s="102">
        <v>0.11469037607571458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39">
        <v>9</v>
      </c>
      <c r="B10" s="40" t="s">
        <v>16</v>
      </c>
      <c r="C10" s="103">
        <v>0.11210357818773548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39">
        <v>10</v>
      </c>
      <c r="B11" s="40" t="s">
        <v>10</v>
      </c>
      <c r="C11" s="102">
        <v>8.2849568615883773E-2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39">
        <v>11</v>
      </c>
      <c r="B12" s="40" t="s">
        <v>32</v>
      </c>
      <c r="C12" s="102">
        <v>5.9269204948690896E-2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39">
        <v>12</v>
      </c>
      <c r="B13" s="40" t="s">
        <v>1</v>
      </c>
      <c r="C13" s="103">
        <v>5.5051143546718771E-2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39">
        <v>13</v>
      </c>
      <c r="B14" s="40" t="s">
        <v>3</v>
      </c>
      <c r="C14" s="102">
        <v>5.0368068051693117E-2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39">
        <v>14</v>
      </c>
      <c r="B15" s="40" t="s">
        <v>38</v>
      </c>
      <c r="C15" s="102">
        <v>4.4060557582802903E-2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39">
        <v>15</v>
      </c>
      <c r="B16" s="40" t="s">
        <v>19</v>
      </c>
      <c r="C16" s="102">
        <v>4.2733276617705762E-2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9">
        <v>16</v>
      </c>
      <c r="B17" s="40" t="s">
        <v>4</v>
      </c>
      <c r="C17" s="103">
        <v>3.9818117615720863E-2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39">
        <v>17</v>
      </c>
      <c r="B18" s="40" t="s">
        <v>7</v>
      </c>
      <c r="C18" s="102">
        <v>2.626496716879104E-2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39">
        <v>18</v>
      </c>
      <c r="B19" s="40" t="s">
        <v>17</v>
      </c>
      <c r="C19" s="102">
        <v>2.3738214087631725E-2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39">
        <v>19</v>
      </c>
      <c r="B20" s="40" t="s">
        <v>35</v>
      </c>
      <c r="C20" s="103">
        <v>2.1957333158200067E-2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39">
        <v>20</v>
      </c>
      <c r="B21" s="40" t="s">
        <v>5</v>
      </c>
      <c r="C21" s="102">
        <v>1.4958744028921493E-2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39">
        <v>21</v>
      </c>
      <c r="B22" s="40" t="s">
        <v>21</v>
      </c>
      <c r="C22" s="102">
        <v>9.0981691178315775E-3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39">
        <v>22</v>
      </c>
      <c r="B23" s="40" t="s">
        <v>12</v>
      </c>
      <c r="C23" s="102">
        <v>7.4452244203360987E-3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39">
        <v>23</v>
      </c>
      <c r="B24" s="40" t="s">
        <v>20</v>
      </c>
      <c r="C24" s="102">
        <v>4.7289122173248665E-3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39">
        <v>24</v>
      </c>
      <c r="B25" s="40" t="s">
        <v>18</v>
      </c>
      <c r="C25" s="102">
        <v>-4.9689120063381616E-3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39">
        <v>25</v>
      </c>
      <c r="B26" s="40" t="s">
        <v>14</v>
      </c>
      <c r="C26" s="102">
        <v>-3.9864896465110232E-2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39">
        <v>26</v>
      </c>
      <c r="B27" s="41" t="s">
        <v>6</v>
      </c>
      <c r="C27" s="102">
        <v>-0.11585032308464865</v>
      </c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100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G32" s="4"/>
      <c r="H32" s="4"/>
      <c r="I32" s="4"/>
      <c r="J32" s="4"/>
      <c r="K32" s="4"/>
      <c r="L32" s="4"/>
      <c r="M32" s="4"/>
      <c r="N32" s="4"/>
    </row>
    <row r="33" spans="7:14" x14ac:dyDescent="0.3">
      <c r="G33" s="4"/>
      <c r="H33" s="4"/>
      <c r="I33" s="4"/>
      <c r="J33" s="4"/>
      <c r="K33" s="4"/>
      <c r="L33" s="4"/>
      <c r="M33" s="4"/>
      <c r="N33" s="4"/>
    </row>
    <row r="34" spans="7:14" x14ac:dyDescent="0.3">
      <c r="G34" s="4"/>
      <c r="H34" s="4"/>
      <c r="I34" s="4"/>
      <c r="J34" s="4"/>
      <c r="K34" s="4"/>
      <c r="L34" s="4"/>
      <c r="M34" s="4"/>
      <c r="N34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{8EA26FF9-F6B4-4706-955C-A6F1E92F7B9F}</x14:id>
        </ext>
      </extLst>
    </cfRule>
  </conditionalFormatting>
  <hyperlinks>
    <hyperlink ref="E1" location="Mündəricat!A1" display="Mündəricat" xr:uid="{00000000-0004-0000-1400-000000000000}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A26FF9-F6B4-4706-955C-A6F1E92F7B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33"/>
  <sheetViews>
    <sheetView zoomScale="66" zoomScaleNormal="66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H31" sqref="H31"/>
    </sheetView>
  </sheetViews>
  <sheetFormatPr defaultRowHeight="14.4" x14ac:dyDescent="0.3"/>
  <cols>
    <col min="1" max="1" width="7.6640625" style="2" customWidth="1"/>
    <col min="2" max="2" width="39.5546875" style="2" customWidth="1"/>
    <col min="3" max="4" width="18.33203125" customWidth="1"/>
    <col min="5" max="5" width="18.33203125" style="4" customWidth="1"/>
    <col min="6" max="7" width="18.33203125" customWidth="1"/>
    <col min="8" max="8" width="31" customWidth="1"/>
    <col min="9" max="14" width="18.33203125" customWidth="1"/>
    <col min="15" max="15" width="33.44140625" customWidth="1"/>
    <col min="16" max="16" width="15.33203125" hidden="1" customWidth="1"/>
    <col min="17" max="17" width="22" hidden="1" customWidth="1"/>
    <col min="18" max="18" width="24.6640625" hidden="1" customWidth="1"/>
    <col min="19" max="19" width="16.6640625" hidden="1" customWidth="1"/>
    <col min="20" max="22" width="0" hidden="1" customWidth="1"/>
  </cols>
  <sheetData>
    <row r="1" spans="1:21" s="2" customFormat="1" ht="43.2" x14ac:dyDescent="0.3">
      <c r="A1" s="19" t="s">
        <v>0</v>
      </c>
      <c r="B1" s="20" t="s">
        <v>22</v>
      </c>
      <c r="C1" s="124" t="s">
        <v>23</v>
      </c>
      <c r="D1" s="124" t="s">
        <v>24</v>
      </c>
      <c r="E1" s="116" t="s">
        <v>71</v>
      </c>
      <c r="F1" s="124" t="s">
        <v>25</v>
      </c>
      <c r="G1" s="124" t="s">
        <v>26</v>
      </c>
      <c r="H1" s="124" t="s">
        <v>41</v>
      </c>
      <c r="I1" s="125" t="s">
        <v>27</v>
      </c>
      <c r="J1" s="125" t="s">
        <v>28</v>
      </c>
      <c r="K1" s="125" t="s">
        <v>29</v>
      </c>
      <c r="L1" s="125" t="s">
        <v>30</v>
      </c>
      <c r="M1" s="125" t="s">
        <v>34</v>
      </c>
      <c r="N1" s="125" t="s">
        <v>31</v>
      </c>
      <c r="O1" s="126" t="s">
        <v>42</v>
      </c>
      <c r="P1" s="10" t="s">
        <v>43</v>
      </c>
      <c r="Q1" s="19" t="s">
        <v>39</v>
      </c>
      <c r="R1" s="20" t="s">
        <v>40</v>
      </c>
      <c r="S1" s="21" t="s">
        <v>37</v>
      </c>
    </row>
    <row r="2" spans="1:21" x14ac:dyDescent="0.3">
      <c r="A2" s="121">
        <v>1</v>
      </c>
      <c r="B2" s="8" t="s">
        <v>64</v>
      </c>
      <c r="C2" s="88">
        <v>12082.954610000001</v>
      </c>
      <c r="D2" s="88">
        <v>3440.8402599999999</v>
      </c>
      <c r="E2" s="88">
        <v>1772.98</v>
      </c>
      <c r="F2" s="11">
        <v>9120.4830700000002</v>
      </c>
      <c r="G2" s="11">
        <v>1559.5175400000001</v>
      </c>
      <c r="H2" s="11">
        <v>1225.6478199999999</v>
      </c>
      <c r="I2" s="11">
        <v>118.4173</v>
      </c>
      <c r="J2" s="88">
        <f t="shared" ref="J2:J27" si="0">K2-L2+M2-N2</f>
        <v>175.00493</v>
      </c>
      <c r="K2" s="11">
        <v>253.85616999999999</v>
      </c>
      <c r="L2" s="11">
        <v>35.661320000000003</v>
      </c>
      <c r="M2" s="11">
        <v>81.640190000000004</v>
      </c>
      <c r="N2" s="11">
        <v>124.83011</v>
      </c>
      <c r="O2" s="122">
        <v>35.37162</v>
      </c>
      <c r="P2" s="11">
        <v>21.216010000000001</v>
      </c>
      <c r="Q2" s="22">
        <f t="shared" ref="Q2:Q27" si="1">K2-L2+M2-N2</f>
        <v>175.00493</v>
      </c>
      <c r="R2" s="11">
        <f t="shared" ref="R2:R27" si="2">J2-Q2</f>
        <v>0</v>
      </c>
      <c r="S2" s="90">
        <f t="shared" ref="S2:S27" si="3">I2+O2-J2+P2</f>
        <v>0</v>
      </c>
      <c r="U2" s="5">
        <f t="shared" ref="U2:U27" si="4">J2-O2-I2-P2</f>
        <v>0</v>
      </c>
    </row>
    <row r="3" spans="1:21" x14ac:dyDescent="0.3">
      <c r="A3" s="121">
        <v>2</v>
      </c>
      <c r="B3" s="8" t="s">
        <v>1</v>
      </c>
      <c r="C3" s="88">
        <v>1003.496</v>
      </c>
      <c r="D3" s="88">
        <v>712.49099999999999</v>
      </c>
      <c r="E3" s="88">
        <v>584.03599999999994</v>
      </c>
      <c r="F3" s="11">
        <v>779.56100000000004</v>
      </c>
      <c r="G3" s="11">
        <v>91.748999999999995</v>
      </c>
      <c r="H3" s="11">
        <v>258.71800000000002</v>
      </c>
      <c r="I3" s="11">
        <v>1.84</v>
      </c>
      <c r="J3" s="88">
        <f t="shared" si="0"/>
        <v>6.9550000000000054</v>
      </c>
      <c r="K3" s="11">
        <v>64.055000000000007</v>
      </c>
      <c r="L3" s="11">
        <v>26.869</v>
      </c>
      <c r="M3" s="11">
        <v>4.617</v>
      </c>
      <c r="N3" s="11">
        <v>34.847999999999999</v>
      </c>
      <c r="O3" s="123">
        <v>5.1150000000000002</v>
      </c>
      <c r="P3" s="11"/>
      <c r="Q3" s="22">
        <f t="shared" si="1"/>
        <v>6.9550000000000054</v>
      </c>
      <c r="R3" s="11">
        <f t="shared" si="2"/>
        <v>0</v>
      </c>
      <c r="S3" s="18">
        <f t="shared" si="3"/>
        <v>-5.3290705182007514E-15</v>
      </c>
      <c r="U3" s="5">
        <f t="shared" si="4"/>
        <v>5.1070259132757201E-15</v>
      </c>
    </row>
    <row r="4" spans="1:21" x14ac:dyDescent="0.3">
      <c r="A4" s="121">
        <v>3</v>
      </c>
      <c r="B4" s="8" t="s">
        <v>2</v>
      </c>
      <c r="C4" s="88">
        <v>267.74299999999999</v>
      </c>
      <c r="D4" s="88">
        <v>153.792</v>
      </c>
      <c r="E4" s="88">
        <v>86.842969999999994</v>
      </c>
      <c r="F4" s="88">
        <v>107.267</v>
      </c>
      <c r="G4" s="88">
        <v>80.942999999999998</v>
      </c>
      <c r="H4" s="88">
        <v>70.393000000000001</v>
      </c>
      <c r="I4" s="88">
        <v>8.673</v>
      </c>
      <c r="J4" s="88">
        <f t="shared" si="0"/>
        <v>4.7519999999999989</v>
      </c>
      <c r="K4" s="88">
        <v>8.4420000000000002</v>
      </c>
      <c r="L4" s="88">
        <v>1.25</v>
      </c>
      <c r="M4" s="88">
        <v>4.8769999999999998</v>
      </c>
      <c r="N4" s="88">
        <v>7.3170000000000002</v>
      </c>
      <c r="O4" s="123">
        <v>-4.5</v>
      </c>
      <c r="P4" s="88"/>
      <c r="Q4" s="22">
        <f t="shared" si="1"/>
        <v>4.7519999999999989</v>
      </c>
      <c r="R4" s="11">
        <f t="shared" si="2"/>
        <v>0</v>
      </c>
      <c r="S4" s="18">
        <f t="shared" si="3"/>
        <v>-0.57899999999999885</v>
      </c>
      <c r="U4" s="5">
        <f t="shared" si="4"/>
        <v>0.57899999999999885</v>
      </c>
    </row>
    <row r="5" spans="1:21" x14ac:dyDescent="0.3">
      <c r="A5" s="121">
        <v>4</v>
      </c>
      <c r="B5" s="8" t="s">
        <v>3</v>
      </c>
      <c r="C5" s="88">
        <v>598.97</v>
      </c>
      <c r="D5" s="88">
        <v>286.74</v>
      </c>
      <c r="E5" s="88">
        <v>49</v>
      </c>
      <c r="F5" s="88">
        <v>220.91</v>
      </c>
      <c r="G5" s="88">
        <v>58.62</v>
      </c>
      <c r="H5" s="88">
        <v>50</v>
      </c>
      <c r="I5" s="88">
        <v>0.81</v>
      </c>
      <c r="J5" s="88">
        <f t="shared" si="0"/>
        <v>0.98000000000000043</v>
      </c>
      <c r="K5" s="88">
        <v>14.25</v>
      </c>
      <c r="L5" s="88">
        <v>4.54</v>
      </c>
      <c r="M5" s="88">
        <v>8.9700000000000006</v>
      </c>
      <c r="N5" s="88">
        <v>17.7</v>
      </c>
      <c r="O5" s="123">
        <v>0.18</v>
      </c>
      <c r="P5" s="88"/>
      <c r="Q5" s="22">
        <f t="shared" si="1"/>
        <v>0.98000000000000043</v>
      </c>
      <c r="R5" s="11">
        <f t="shared" si="2"/>
        <v>0</v>
      </c>
      <c r="S5" s="18">
        <f t="shared" si="3"/>
        <v>9.9999999999995648E-3</v>
      </c>
      <c r="U5" s="5">
        <f t="shared" si="4"/>
        <v>-9.9999999999995648E-3</v>
      </c>
    </row>
    <row r="6" spans="1:21" x14ac:dyDescent="0.3">
      <c r="A6" s="121">
        <v>5</v>
      </c>
      <c r="B6" s="8" t="s">
        <v>4</v>
      </c>
      <c r="C6" s="88">
        <v>737.93</v>
      </c>
      <c r="D6" s="88">
        <v>256.45</v>
      </c>
      <c r="E6" s="88">
        <v>239.73</v>
      </c>
      <c r="F6" s="88">
        <v>455.95</v>
      </c>
      <c r="G6" s="88">
        <v>102.43</v>
      </c>
      <c r="H6" s="88">
        <v>60</v>
      </c>
      <c r="I6" s="88">
        <v>3</v>
      </c>
      <c r="J6" s="88">
        <f t="shared" si="0"/>
        <v>3.0500000000000007</v>
      </c>
      <c r="K6" s="88">
        <v>12.13</v>
      </c>
      <c r="L6" s="88">
        <v>5.28</v>
      </c>
      <c r="M6" s="88">
        <v>4.28</v>
      </c>
      <c r="N6" s="88">
        <v>8.08</v>
      </c>
      <c r="O6" s="123">
        <v>0.05</v>
      </c>
      <c r="P6" s="88"/>
      <c r="Q6" s="22">
        <f t="shared" si="1"/>
        <v>3.0500000000000007</v>
      </c>
      <c r="R6" s="11">
        <f t="shared" si="2"/>
        <v>0</v>
      </c>
      <c r="S6" s="18">
        <f t="shared" si="3"/>
        <v>-8.8817841970012523E-16</v>
      </c>
      <c r="U6" s="5">
        <f t="shared" si="4"/>
        <v>8.8817841970012523E-16</v>
      </c>
    </row>
    <row r="7" spans="1:21" x14ac:dyDescent="0.3">
      <c r="A7" s="121">
        <v>6</v>
      </c>
      <c r="B7" s="8" t="s">
        <v>5</v>
      </c>
      <c r="C7" s="88">
        <v>182.68799999999999</v>
      </c>
      <c r="D7" s="88">
        <v>114.262</v>
      </c>
      <c r="E7" s="88">
        <v>67.433999999999997</v>
      </c>
      <c r="F7" s="88">
        <v>61.295000000000002</v>
      </c>
      <c r="G7" s="88">
        <v>71.98</v>
      </c>
      <c r="H7" s="88">
        <v>50</v>
      </c>
      <c r="I7" s="88">
        <v>0.16500000000000001</v>
      </c>
      <c r="J7" s="88">
        <f t="shared" si="0"/>
        <v>2.4360000000000013</v>
      </c>
      <c r="K7" s="88">
        <v>5.0430000000000001</v>
      </c>
      <c r="L7" s="88">
        <v>0.871</v>
      </c>
      <c r="M7" s="88">
        <v>1.3740000000000001</v>
      </c>
      <c r="N7" s="88">
        <v>3.11</v>
      </c>
      <c r="O7" s="123">
        <v>2.2679999999999998</v>
      </c>
      <c r="P7" s="88"/>
      <c r="Q7" s="22">
        <f t="shared" si="1"/>
        <v>2.4360000000000013</v>
      </c>
      <c r="R7" s="11">
        <f t="shared" si="2"/>
        <v>0</v>
      </c>
      <c r="S7" s="18">
        <f t="shared" si="3"/>
        <v>-3.000000000001446E-3</v>
      </c>
      <c r="U7" s="5">
        <f t="shared" si="4"/>
        <v>3.0000000000014737E-3</v>
      </c>
    </row>
    <row r="8" spans="1:21" x14ac:dyDescent="0.3">
      <c r="A8" s="121">
        <v>7</v>
      </c>
      <c r="B8" s="8" t="s">
        <v>6</v>
      </c>
      <c r="C8" s="88">
        <v>354.38299999999998</v>
      </c>
      <c r="D8" s="49">
        <v>252.60499999999999</v>
      </c>
      <c r="E8" s="49">
        <v>65.302319999999995</v>
      </c>
      <c r="F8" s="88">
        <v>139.958</v>
      </c>
      <c r="G8" s="88">
        <v>49.753999999999998</v>
      </c>
      <c r="H8" s="88">
        <v>66.45</v>
      </c>
      <c r="I8" s="88">
        <v>-5.274</v>
      </c>
      <c r="J8" s="88">
        <f t="shared" si="0"/>
        <v>7.4000000000000732E-2</v>
      </c>
      <c r="K8" s="88">
        <v>12.997</v>
      </c>
      <c r="L8" s="88">
        <v>8.0350000000000001</v>
      </c>
      <c r="M8" s="88">
        <v>2.7040000000000002</v>
      </c>
      <c r="N8" s="88">
        <v>7.5919999999999996</v>
      </c>
      <c r="O8" s="123">
        <v>5.3479999999999999</v>
      </c>
      <c r="P8" s="88"/>
      <c r="Q8" s="22">
        <f t="shared" si="1"/>
        <v>7.4000000000000732E-2</v>
      </c>
      <c r="R8" s="11">
        <f t="shared" si="2"/>
        <v>0</v>
      </c>
      <c r="S8" s="18">
        <f t="shared" si="3"/>
        <v>-8.8817841970012523E-16</v>
      </c>
      <c r="U8" s="5">
        <f t="shared" si="4"/>
        <v>8.8817841970012523E-16</v>
      </c>
    </row>
    <row r="9" spans="1:21" x14ac:dyDescent="0.3">
      <c r="A9" s="121">
        <v>8</v>
      </c>
      <c r="B9" s="8" t="s">
        <v>7</v>
      </c>
      <c r="C9" s="88">
        <v>90.041269940000006</v>
      </c>
      <c r="D9" s="88">
        <v>9.7289459300000001</v>
      </c>
      <c r="E9" s="88">
        <v>0.32280999999999871</v>
      </c>
      <c r="F9" s="88">
        <v>10.104229309999999</v>
      </c>
      <c r="G9" s="88">
        <v>36.224610409999997</v>
      </c>
      <c r="H9" s="88">
        <v>73.611171440000007</v>
      </c>
      <c r="I9" s="88">
        <v>0.80572105000000005</v>
      </c>
      <c r="J9" s="88">
        <f t="shared" si="0"/>
        <v>0.97715454999999996</v>
      </c>
      <c r="K9" s="88">
        <v>1.73533665</v>
      </c>
      <c r="L9" s="88">
        <v>0.1391308</v>
      </c>
      <c r="M9" s="88">
        <f>0.13880539+0.10075425+0.08740163+0.00262239</f>
        <v>0.32958366</v>
      </c>
      <c r="N9" s="88">
        <f>0.07088047+0.87775449</f>
        <v>0.94863496000000003</v>
      </c>
      <c r="O9" s="123">
        <v>9.8871280000000006E-2</v>
      </c>
      <c r="P9" s="88"/>
      <c r="Q9" s="22">
        <f t="shared" si="1"/>
        <v>0.97715454999999996</v>
      </c>
      <c r="R9" s="11">
        <f t="shared" si="2"/>
        <v>0</v>
      </c>
      <c r="S9" s="90">
        <f t="shared" si="3"/>
        <v>-7.25622199999999E-2</v>
      </c>
      <c r="U9" s="5">
        <f t="shared" si="4"/>
        <v>7.25622199999999E-2</v>
      </c>
    </row>
    <row r="10" spans="1:21" x14ac:dyDescent="0.3">
      <c r="A10" s="121">
        <v>9</v>
      </c>
      <c r="B10" s="8" t="s">
        <v>36</v>
      </c>
      <c r="C10" s="88">
        <v>579.82399999999996</v>
      </c>
      <c r="D10" s="88">
        <v>484.83199999999999</v>
      </c>
      <c r="E10" s="88">
        <v>138.15</v>
      </c>
      <c r="F10" s="88">
        <v>274.988</v>
      </c>
      <c r="G10" s="88">
        <v>103.876</v>
      </c>
      <c r="H10" s="88">
        <v>52.87</v>
      </c>
      <c r="I10" s="88">
        <v>18.501000000000001</v>
      </c>
      <c r="J10" s="88">
        <f t="shared" si="0"/>
        <v>16.731999999999992</v>
      </c>
      <c r="K10" s="88">
        <v>45.031999999999996</v>
      </c>
      <c r="L10" s="88">
        <v>9.2149999999999999</v>
      </c>
      <c r="M10" s="88">
        <v>6.077</v>
      </c>
      <c r="N10" s="88">
        <v>25.161999999999999</v>
      </c>
      <c r="O10" s="123">
        <v>-5.6719999999999997</v>
      </c>
      <c r="P10" s="88">
        <v>3.903</v>
      </c>
      <c r="Q10" s="22">
        <f t="shared" si="1"/>
        <v>16.731999999999992</v>
      </c>
      <c r="R10" s="11">
        <f t="shared" si="2"/>
        <v>0</v>
      </c>
      <c r="S10" s="18">
        <f t="shared" si="3"/>
        <v>8.4376949871511897E-15</v>
      </c>
      <c r="U10" s="5">
        <f t="shared" si="4"/>
        <v>-8.4376949871511897E-15</v>
      </c>
    </row>
    <row r="11" spans="1:21" x14ac:dyDescent="0.3">
      <c r="A11" s="121">
        <v>10</v>
      </c>
      <c r="B11" s="8" t="s">
        <v>8</v>
      </c>
      <c r="C11" s="88">
        <v>1377.9135699999999</v>
      </c>
      <c r="D11" s="88">
        <v>858.2482</v>
      </c>
      <c r="E11" s="88">
        <v>589.30999999999995</v>
      </c>
      <c r="F11" s="88">
        <v>822.28272000000004</v>
      </c>
      <c r="G11" s="88">
        <v>102.87832</v>
      </c>
      <c r="H11" s="88">
        <v>73.461089999999999</v>
      </c>
      <c r="I11" s="88">
        <v>12.51093</v>
      </c>
      <c r="J11" s="88">
        <f t="shared" si="0"/>
        <v>14.52364</v>
      </c>
      <c r="K11" s="88">
        <v>62.406230000000001</v>
      </c>
      <c r="L11" s="88">
        <v>23.619050000000001</v>
      </c>
      <c r="M11" s="88">
        <v>17.45335</v>
      </c>
      <c r="N11" s="88">
        <v>41.716889999999999</v>
      </c>
      <c r="O11" s="123">
        <v>1.4873000000000001</v>
      </c>
      <c r="P11" s="88">
        <v>3.5</v>
      </c>
      <c r="Q11" s="22">
        <f t="shared" si="1"/>
        <v>14.52364</v>
      </c>
      <c r="R11" s="11">
        <f t="shared" si="2"/>
        <v>0</v>
      </c>
      <c r="S11" s="90">
        <f t="shared" si="3"/>
        <v>2.9745899999999992</v>
      </c>
      <c r="U11" s="5">
        <f t="shared" si="4"/>
        <v>-2.9745899999999992</v>
      </c>
    </row>
    <row r="12" spans="1:21" x14ac:dyDescent="0.3">
      <c r="A12" s="121">
        <v>11</v>
      </c>
      <c r="B12" s="8" t="s">
        <v>9</v>
      </c>
      <c r="C12" s="88">
        <v>203.42500000000001</v>
      </c>
      <c r="D12" s="88">
        <v>167.04</v>
      </c>
      <c r="E12" s="88">
        <v>61.96</v>
      </c>
      <c r="F12" s="88">
        <v>65.328000000000003</v>
      </c>
      <c r="G12" s="88">
        <v>74.572999999999993</v>
      </c>
      <c r="H12" s="88">
        <v>315.815</v>
      </c>
      <c r="I12" s="88">
        <v>6.2080000000000002</v>
      </c>
      <c r="J12" s="88">
        <f t="shared" si="0"/>
        <v>1.3409999999999993</v>
      </c>
      <c r="K12" s="88">
        <v>12.461</v>
      </c>
      <c r="L12" s="88">
        <v>3.7749999999999999</v>
      </c>
      <c r="M12" s="88">
        <v>8.0280000000000005</v>
      </c>
      <c r="N12" s="88">
        <v>15.372999999999999</v>
      </c>
      <c r="O12" s="123">
        <v>-5.1639999999999997</v>
      </c>
      <c r="P12" s="88"/>
      <c r="Q12" s="22">
        <f t="shared" si="1"/>
        <v>1.3409999999999993</v>
      </c>
      <c r="R12" s="11">
        <f t="shared" si="2"/>
        <v>0</v>
      </c>
      <c r="S12" s="90">
        <f t="shared" si="3"/>
        <v>-0.29699999999999882</v>
      </c>
      <c r="U12" s="5">
        <f t="shared" si="4"/>
        <v>0.29699999999999882</v>
      </c>
    </row>
    <row r="13" spans="1:21" x14ac:dyDescent="0.3">
      <c r="A13" s="121">
        <v>12</v>
      </c>
      <c r="B13" s="8" t="s">
        <v>10</v>
      </c>
      <c r="C13" s="88">
        <v>369.58100000000002</v>
      </c>
      <c r="D13" s="88">
        <v>273.34500000000003</v>
      </c>
      <c r="E13" s="88">
        <v>87.22</v>
      </c>
      <c r="F13" s="88">
        <v>165.52799999999999</v>
      </c>
      <c r="G13" s="88">
        <v>132.256</v>
      </c>
      <c r="H13" s="88">
        <v>112.545</v>
      </c>
      <c r="I13" s="88">
        <v>8.0282599999999995</v>
      </c>
      <c r="J13" s="88">
        <f t="shared" si="0"/>
        <v>8.8948199999999993</v>
      </c>
      <c r="K13" s="88">
        <v>23.56597</v>
      </c>
      <c r="L13" s="88">
        <v>4.6595000000000004</v>
      </c>
      <c r="M13" s="88">
        <v>8.8215699999999995</v>
      </c>
      <c r="N13" s="88">
        <v>18.833220000000001</v>
      </c>
      <c r="O13" s="123">
        <v>0.86909000000000003</v>
      </c>
      <c r="P13" s="88"/>
      <c r="Q13" s="22">
        <f t="shared" si="1"/>
        <v>8.8948199999999993</v>
      </c>
      <c r="R13" s="11">
        <f t="shared" si="2"/>
        <v>0</v>
      </c>
      <c r="S13" s="90">
        <f t="shared" si="3"/>
        <v>2.5300000000001432E-3</v>
      </c>
      <c r="U13" s="5">
        <f t="shared" si="4"/>
        <v>-2.5300000000001432E-3</v>
      </c>
    </row>
    <row r="14" spans="1:21" x14ac:dyDescent="0.3">
      <c r="A14" s="121">
        <v>13</v>
      </c>
      <c r="B14" s="8" t="s">
        <v>21</v>
      </c>
      <c r="C14" s="88">
        <v>305.7</v>
      </c>
      <c r="D14" s="88">
        <v>204.19</v>
      </c>
      <c r="E14" s="88">
        <v>124.56</v>
      </c>
      <c r="F14" s="88">
        <v>133.63999999999999</v>
      </c>
      <c r="G14" s="88">
        <v>65.819999999999993</v>
      </c>
      <c r="H14" s="88">
        <v>64.91</v>
      </c>
      <c r="I14" s="88">
        <v>0.09</v>
      </c>
      <c r="J14" s="88">
        <f t="shared" si="0"/>
        <v>0.34999999999999964</v>
      </c>
      <c r="K14" s="88">
        <v>7.26</v>
      </c>
      <c r="L14" s="88">
        <v>5.3</v>
      </c>
      <c r="M14" s="88">
        <v>3.32</v>
      </c>
      <c r="N14" s="88">
        <v>4.93</v>
      </c>
      <c r="O14" s="123">
        <v>0.27</v>
      </c>
      <c r="P14" s="88"/>
      <c r="Q14" s="22">
        <f t="shared" si="1"/>
        <v>0.34999999999999964</v>
      </c>
      <c r="R14" s="11">
        <f t="shared" si="2"/>
        <v>0</v>
      </c>
      <c r="S14" s="18">
        <f t="shared" si="3"/>
        <v>1.0000000000000342E-2</v>
      </c>
      <c r="U14" s="5">
        <f t="shared" si="4"/>
        <v>-1.000000000000037E-2</v>
      </c>
    </row>
    <row r="15" spans="1:21" x14ac:dyDescent="0.3">
      <c r="A15" s="121">
        <v>15</v>
      </c>
      <c r="B15" s="8" t="s">
        <v>11</v>
      </c>
      <c r="C15" s="88">
        <v>7606.11</v>
      </c>
      <c r="D15" s="88">
        <v>3136.95</v>
      </c>
      <c r="E15" s="88">
        <v>962.28</v>
      </c>
      <c r="F15" s="88">
        <v>6088.25</v>
      </c>
      <c r="G15" s="88">
        <v>627.66</v>
      </c>
      <c r="H15" s="88">
        <v>245.9</v>
      </c>
      <c r="I15" s="49">
        <v>127.07</v>
      </c>
      <c r="J15" s="88">
        <f t="shared" si="0"/>
        <v>222.28000000000003</v>
      </c>
      <c r="K15" s="88">
        <v>289.36</v>
      </c>
      <c r="L15" s="88">
        <v>40.17</v>
      </c>
      <c r="M15" s="88">
        <v>189.04</v>
      </c>
      <c r="N15" s="88">
        <v>215.95</v>
      </c>
      <c r="O15" s="123">
        <v>58.8</v>
      </c>
      <c r="P15" s="88">
        <f>2.2551-(-0.29724)</f>
        <v>2.5523400000000001</v>
      </c>
      <c r="Q15" s="22">
        <f t="shared" si="1"/>
        <v>222.28000000000003</v>
      </c>
      <c r="R15" s="11">
        <f t="shared" si="2"/>
        <v>0</v>
      </c>
      <c r="S15" s="18">
        <f t="shared" si="3"/>
        <v>-33.857660000000024</v>
      </c>
      <c r="U15" s="5">
        <f t="shared" si="4"/>
        <v>33.857660000000024</v>
      </c>
    </row>
    <row r="16" spans="1:21" x14ac:dyDescent="0.3">
      <c r="A16" s="121">
        <v>16</v>
      </c>
      <c r="B16" s="8" t="s">
        <v>12</v>
      </c>
      <c r="C16" s="88">
        <v>697.67</v>
      </c>
      <c r="D16" s="88">
        <v>428.6</v>
      </c>
      <c r="E16" s="88">
        <v>278.61</v>
      </c>
      <c r="F16" s="88">
        <v>359.48</v>
      </c>
      <c r="G16" s="88">
        <v>93.94</v>
      </c>
      <c r="H16" s="88">
        <v>107.5</v>
      </c>
      <c r="I16" s="88">
        <v>0.51</v>
      </c>
      <c r="J16" s="88">
        <f t="shared" si="0"/>
        <v>7.879999999999999</v>
      </c>
      <c r="K16" s="88">
        <v>18.29</v>
      </c>
      <c r="L16" s="49">
        <v>16.47</v>
      </c>
      <c r="M16" s="88">
        <v>21.63</v>
      </c>
      <c r="N16" s="88">
        <v>15.57</v>
      </c>
      <c r="O16" s="123">
        <v>6.19</v>
      </c>
      <c r="P16" s="88">
        <v>36.409999999999997</v>
      </c>
      <c r="Q16" s="22">
        <f t="shared" si="1"/>
        <v>7.879999999999999</v>
      </c>
      <c r="R16" s="11">
        <f t="shared" si="2"/>
        <v>0</v>
      </c>
      <c r="S16" s="18">
        <f t="shared" si="3"/>
        <v>35.229999999999997</v>
      </c>
      <c r="U16" s="5">
        <f t="shared" si="4"/>
        <v>-35.229999999999997</v>
      </c>
    </row>
    <row r="17" spans="1:21" x14ac:dyDescent="0.3">
      <c r="A17" s="121">
        <v>17</v>
      </c>
      <c r="B17" s="8" t="s">
        <v>13</v>
      </c>
      <c r="C17" s="88">
        <v>343.67700000000002</v>
      </c>
      <c r="D17" s="88">
        <v>164.56200000000001</v>
      </c>
      <c r="E17" s="88">
        <v>86.310699999999997</v>
      </c>
      <c r="F17" s="88">
        <v>169.292</v>
      </c>
      <c r="G17" s="88">
        <v>103.80800000000001</v>
      </c>
      <c r="H17" s="88">
        <v>94</v>
      </c>
      <c r="I17" s="88">
        <v>7.8129999999999997</v>
      </c>
      <c r="J17" s="88">
        <f t="shared" si="0"/>
        <v>8.1769999999999996</v>
      </c>
      <c r="K17" s="88">
        <v>9.5030000000000001</v>
      </c>
      <c r="L17" s="88">
        <v>0.53900000000000003</v>
      </c>
      <c r="M17" s="88">
        <v>3.0059999999999998</v>
      </c>
      <c r="N17" s="88">
        <v>3.7930000000000001</v>
      </c>
      <c r="O17" s="123">
        <v>0.36299999999999999</v>
      </c>
      <c r="P17" s="88"/>
      <c r="Q17" s="22">
        <f t="shared" si="1"/>
        <v>8.1769999999999996</v>
      </c>
      <c r="R17" s="11">
        <f t="shared" si="2"/>
        <v>0</v>
      </c>
      <c r="S17" s="90">
        <f t="shared" si="3"/>
        <v>-9.9999999999944578E-4</v>
      </c>
      <c r="U17" s="5">
        <f t="shared" si="4"/>
        <v>1.000000000000334E-3</v>
      </c>
    </row>
    <row r="18" spans="1:21" x14ac:dyDescent="0.3">
      <c r="A18" s="121">
        <v>18</v>
      </c>
      <c r="B18" s="8" t="s">
        <v>14</v>
      </c>
      <c r="C18" s="88">
        <v>9.2037300000000002</v>
      </c>
      <c r="D18" s="88">
        <v>0.74497999999999998</v>
      </c>
      <c r="E18" s="88">
        <v>0.73109999999999997</v>
      </c>
      <c r="F18" s="88">
        <v>0.32166</v>
      </c>
      <c r="G18" s="88">
        <v>8.8445599999999995</v>
      </c>
      <c r="H18" s="88">
        <v>9.42</v>
      </c>
      <c r="I18" s="88">
        <v>-0.27123000000000003</v>
      </c>
      <c r="J18" s="88">
        <f t="shared" si="0"/>
        <v>-0.29586999999999997</v>
      </c>
      <c r="K18" s="88">
        <v>9.8460000000000006E-2</v>
      </c>
      <c r="L18" s="88">
        <v>9.0000000000000006E-5</v>
      </c>
      <c r="M18" s="88">
        <v>7.4219999999999994E-2</v>
      </c>
      <c r="N18" s="88">
        <v>0.46845999999999999</v>
      </c>
      <c r="O18" s="123">
        <v>-2.4639999999999999E-2</v>
      </c>
      <c r="P18" s="88"/>
      <c r="Q18" s="22">
        <f t="shared" si="1"/>
        <v>-0.29586999999999997</v>
      </c>
      <c r="R18" s="11">
        <f t="shared" si="2"/>
        <v>0</v>
      </c>
      <c r="S18" s="18">
        <f t="shared" si="3"/>
        <v>-5.5511151231257827E-17</v>
      </c>
      <c r="U18" s="5">
        <f t="shared" si="4"/>
        <v>5.5511151231257827E-17</v>
      </c>
    </row>
    <row r="19" spans="1:21" x14ac:dyDescent="0.3">
      <c r="A19" s="121">
        <v>19</v>
      </c>
      <c r="B19" s="8" t="s">
        <v>15</v>
      </c>
      <c r="C19" s="88">
        <v>7422.06</v>
      </c>
      <c r="D19" s="88">
        <v>2510.75</v>
      </c>
      <c r="E19" s="88">
        <v>2224.7600000000002</v>
      </c>
      <c r="F19" s="88">
        <v>5951.52</v>
      </c>
      <c r="G19" s="88">
        <v>582.12</v>
      </c>
      <c r="H19" s="88">
        <v>354.51</v>
      </c>
      <c r="I19" s="88">
        <v>64.84</v>
      </c>
      <c r="J19" s="88">
        <f t="shared" si="0"/>
        <v>93.750000000000028</v>
      </c>
      <c r="K19" s="88">
        <v>144.43</v>
      </c>
      <c r="L19" s="88">
        <v>25.04</v>
      </c>
      <c r="M19" s="88">
        <v>78.02</v>
      </c>
      <c r="N19" s="88">
        <v>103.66</v>
      </c>
      <c r="O19" s="123">
        <v>7.72</v>
      </c>
      <c r="P19" s="88"/>
      <c r="Q19" s="22">
        <f t="shared" si="1"/>
        <v>93.750000000000028</v>
      </c>
      <c r="R19" s="11">
        <f t="shared" si="2"/>
        <v>0</v>
      </c>
      <c r="S19" s="18">
        <f t="shared" si="3"/>
        <v>-21.190000000000026</v>
      </c>
      <c r="U19" s="5">
        <f t="shared" si="4"/>
        <v>21.190000000000026</v>
      </c>
    </row>
    <row r="20" spans="1:21" x14ac:dyDescent="0.3">
      <c r="A20" s="121">
        <v>20</v>
      </c>
      <c r="B20" s="8" t="s">
        <v>35</v>
      </c>
      <c r="C20" s="88">
        <v>682.59</v>
      </c>
      <c r="D20" s="88">
        <v>488.22</v>
      </c>
      <c r="E20" s="88">
        <v>453.54</v>
      </c>
      <c r="F20" s="88">
        <v>456.55</v>
      </c>
      <c r="G20" s="88">
        <v>178.92</v>
      </c>
      <c r="H20" s="88">
        <v>154.6</v>
      </c>
      <c r="I20" s="88">
        <v>0.08</v>
      </c>
      <c r="J20" s="88">
        <f t="shared" si="0"/>
        <v>5.4039999999999981</v>
      </c>
      <c r="K20" s="88">
        <v>15.314</v>
      </c>
      <c r="L20" s="88">
        <v>4.9450000000000003</v>
      </c>
      <c r="M20" s="88">
        <v>7.51</v>
      </c>
      <c r="N20" s="88">
        <v>12.475</v>
      </c>
      <c r="O20" s="123">
        <v>5.3250000000000002</v>
      </c>
      <c r="P20" s="88"/>
      <c r="Q20" s="22">
        <f t="shared" si="1"/>
        <v>5.4039999999999981</v>
      </c>
      <c r="R20" s="11">
        <f t="shared" si="2"/>
        <v>0</v>
      </c>
      <c r="S20" s="18">
        <f t="shared" si="3"/>
        <v>1.0000000000021103E-3</v>
      </c>
      <c r="U20" s="5">
        <f t="shared" si="4"/>
        <v>-1.0000000000020409E-3</v>
      </c>
    </row>
    <row r="21" spans="1:21" x14ac:dyDescent="0.3">
      <c r="A21" s="121">
        <v>21</v>
      </c>
      <c r="B21" s="8" t="s">
        <v>16</v>
      </c>
      <c r="C21" s="88">
        <v>965.24</v>
      </c>
      <c r="D21" s="88">
        <v>556.45000000000005</v>
      </c>
      <c r="E21" s="88">
        <v>291.02999999999997</v>
      </c>
      <c r="F21" s="88">
        <v>645.15</v>
      </c>
      <c r="G21" s="88">
        <v>104.62</v>
      </c>
      <c r="H21" s="88">
        <v>101.3</v>
      </c>
      <c r="I21" s="49">
        <v>5.16</v>
      </c>
      <c r="J21" s="88">
        <f t="shared" si="0"/>
        <v>9.3000000000000043</v>
      </c>
      <c r="K21" s="88">
        <v>30.58</v>
      </c>
      <c r="L21" s="88">
        <v>8.8699999999999992</v>
      </c>
      <c r="M21" s="88">
        <v>22.35</v>
      </c>
      <c r="N21" s="88">
        <v>34.76</v>
      </c>
      <c r="O21" s="123">
        <v>4.1399999999999997</v>
      </c>
      <c r="P21" s="88"/>
      <c r="Q21" s="22">
        <f t="shared" si="1"/>
        <v>9.3000000000000043</v>
      </c>
      <c r="R21" s="11">
        <f t="shared" si="2"/>
        <v>0</v>
      </c>
      <c r="S21" s="18">
        <f t="shared" si="3"/>
        <v>-3.5527136788005009E-15</v>
      </c>
      <c r="U21" s="5">
        <f t="shared" si="4"/>
        <v>4.4408920985006262E-15</v>
      </c>
    </row>
    <row r="22" spans="1:21" x14ac:dyDescent="0.3">
      <c r="A22" s="121">
        <v>22</v>
      </c>
      <c r="B22" s="8" t="s">
        <v>17</v>
      </c>
      <c r="C22" s="88">
        <v>788.73</v>
      </c>
      <c r="D22" s="88">
        <v>489.77</v>
      </c>
      <c r="E22" s="88">
        <v>283.68</v>
      </c>
      <c r="F22" s="88">
        <v>450.88</v>
      </c>
      <c r="G22" s="88">
        <v>89.41</v>
      </c>
      <c r="H22" s="88">
        <v>80.040000000000006</v>
      </c>
      <c r="I22" s="88">
        <v>1.71</v>
      </c>
      <c r="J22" s="88">
        <f t="shared" si="0"/>
        <v>3.2000000000000011</v>
      </c>
      <c r="K22" s="88">
        <v>27.26</v>
      </c>
      <c r="L22" s="88">
        <v>16.45</v>
      </c>
      <c r="M22" s="88">
        <v>5.52</v>
      </c>
      <c r="N22" s="88">
        <v>13.13</v>
      </c>
      <c r="O22" s="123">
        <v>1.48</v>
      </c>
      <c r="P22" s="88"/>
      <c r="Q22" s="22">
        <f t="shared" si="1"/>
        <v>3.2000000000000011</v>
      </c>
      <c r="R22" s="11">
        <f t="shared" si="2"/>
        <v>0</v>
      </c>
      <c r="S22" s="18">
        <f t="shared" si="3"/>
        <v>-1.0000000000001119E-2</v>
      </c>
      <c r="U22" s="5">
        <f t="shared" si="4"/>
        <v>1.0000000000001119E-2</v>
      </c>
    </row>
    <row r="23" spans="1:21" x14ac:dyDescent="0.3">
      <c r="A23" s="121">
        <v>23</v>
      </c>
      <c r="B23" s="8" t="s">
        <v>18</v>
      </c>
      <c r="C23" s="88">
        <v>1143.038</v>
      </c>
      <c r="D23" s="49">
        <v>828.245</v>
      </c>
      <c r="E23" s="49">
        <v>266.60000000000002</v>
      </c>
      <c r="F23" s="88">
        <v>789.61599999999999</v>
      </c>
      <c r="G23" s="88">
        <v>105.968</v>
      </c>
      <c r="H23" s="88">
        <v>130.68600000000001</v>
      </c>
      <c r="I23" s="88">
        <v>0.79</v>
      </c>
      <c r="J23" s="88">
        <f t="shared" si="0"/>
        <v>9.007000000000005</v>
      </c>
      <c r="K23" s="88">
        <v>75.486999999999995</v>
      </c>
      <c r="L23" s="88">
        <v>26.451000000000001</v>
      </c>
      <c r="M23" s="88">
        <v>24.256</v>
      </c>
      <c r="N23" s="88">
        <v>64.284999999999997</v>
      </c>
      <c r="O23" s="123">
        <v>8.2170000000000005</v>
      </c>
      <c r="P23" s="88"/>
      <c r="Q23" s="22">
        <f t="shared" si="1"/>
        <v>9.007000000000005</v>
      </c>
      <c r="R23" s="11">
        <f t="shared" si="2"/>
        <v>0</v>
      </c>
      <c r="S23" s="18">
        <f t="shared" si="3"/>
        <v>-3.5527136788005009E-15</v>
      </c>
      <c r="U23" s="5">
        <f t="shared" si="4"/>
        <v>4.4408920985006262E-15</v>
      </c>
    </row>
    <row r="24" spans="1:21" x14ac:dyDescent="0.3">
      <c r="A24" s="121">
        <v>14</v>
      </c>
      <c r="B24" s="8" t="s">
        <v>19</v>
      </c>
      <c r="C24" s="88">
        <v>2532.3698300000001</v>
      </c>
      <c r="D24" s="88">
        <v>1450.1579200000001</v>
      </c>
      <c r="E24" s="88">
        <v>1017.49</v>
      </c>
      <c r="F24" s="88">
        <v>1705.6090799999999</v>
      </c>
      <c r="G24" s="88">
        <v>456.25846999999999</v>
      </c>
      <c r="H24" s="88">
        <v>364.77253999999999</v>
      </c>
      <c r="I24" s="88">
        <v>11.827769999999999</v>
      </c>
      <c r="J24" s="88">
        <f t="shared" si="0"/>
        <v>19.642239999999997</v>
      </c>
      <c r="K24" s="88">
        <f>51.03843-1.01963</f>
        <v>50.018799999999999</v>
      </c>
      <c r="L24" s="88">
        <v>10.933619999999999</v>
      </c>
      <c r="M24" s="88">
        <v>9.5354700000000001</v>
      </c>
      <c r="N24" s="88">
        <v>28.97841</v>
      </c>
      <c r="O24" s="123">
        <v>5.26213</v>
      </c>
      <c r="P24" s="88"/>
      <c r="Q24" s="22">
        <f t="shared" si="1"/>
        <v>19.642239999999997</v>
      </c>
      <c r="R24" s="11">
        <f t="shared" si="2"/>
        <v>0</v>
      </c>
      <c r="S24" s="18">
        <f t="shared" si="3"/>
        <v>-2.5523399999999974</v>
      </c>
      <c r="U24" s="5">
        <f t="shared" si="4"/>
        <v>2.5523399999999992</v>
      </c>
    </row>
    <row r="25" spans="1:21" x14ac:dyDescent="0.3">
      <c r="A25" s="121">
        <v>24</v>
      </c>
      <c r="B25" s="8" t="s">
        <v>20</v>
      </c>
      <c r="C25" s="88">
        <v>383.76206000000002</v>
      </c>
      <c r="D25" s="88">
        <v>220.90369999999999</v>
      </c>
      <c r="E25" s="88">
        <v>159.88</v>
      </c>
      <c r="F25" s="88">
        <v>270.54995000000002</v>
      </c>
      <c r="G25" s="88">
        <v>83.886399999999995</v>
      </c>
      <c r="H25" s="88">
        <v>55.380699999999997</v>
      </c>
      <c r="I25" s="88">
        <v>1.36147</v>
      </c>
      <c r="J25" s="88">
        <f t="shared" si="0"/>
        <v>4.487420000000002</v>
      </c>
      <c r="K25" s="88">
        <v>12.121409999999999</v>
      </c>
      <c r="L25" s="88">
        <v>0.93737999999999999</v>
      </c>
      <c r="M25" s="88">
        <v>8.3816100000000002</v>
      </c>
      <c r="N25" s="88">
        <v>15.07822</v>
      </c>
      <c r="O25" s="123">
        <v>2.4766300000000001</v>
      </c>
      <c r="P25" s="88">
        <v>0.64932000000000001</v>
      </c>
      <c r="Q25" s="22">
        <f t="shared" si="1"/>
        <v>4.487420000000002</v>
      </c>
      <c r="R25" s="11">
        <f t="shared" si="2"/>
        <v>0</v>
      </c>
      <c r="S25" s="18">
        <f t="shared" si="3"/>
        <v>-2.1094237467877974E-15</v>
      </c>
      <c r="U25" s="5">
        <f t="shared" si="4"/>
        <v>1.8873791418627661E-15</v>
      </c>
    </row>
    <row r="26" spans="1:21" x14ac:dyDescent="0.3">
      <c r="A26" s="121">
        <v>25</v>
      </c>
      <c r="B26" s="56" t="s">
        <v>38</v>
      </c>
      <c r="C26" s="88">
        <v>750.01797999999997</v>
      </c>
      <c r="D26" s="88">
        <v>537.47958000000006</v>
      </c>
      <c r="E26" s="88">
        <v>331.06</v>
      </c>
      <c r="F26" s="88">
        <v>508.92989999999998</v>
      </c>
      <c r="G26" s="88">
        <v>72.194540000000003</v>
      </c>
      <c r="H26" s="88">
        <v>378</v>
      </c>
      <c r="I26" s="88">
        <v>2.3519800000000002</v>
      </c>
      <c r="J26" s="88">
        <f t="shared" si="0"/>
        <v>3.1501000000000019</v>
      </c>
      <c r="K26" s="88">
        <v>39.598950000000002</v>
      </c>
      <c r="L26" s="88">
        <v>14.35267</v>
      </c>
      <c r="M26" s="88">
        <v>6.2889799999999996</v>
      </c>
      <c r="N26" s="88">
        <v>28.385159999999999</v>
      </c>
      <c r="O26" s="123">
        <v>0.79812000000000005</v>
      </c>
      <c r="P26" s="88"/>
      <c r="Q26" s="22">
        <f t="shared" si="1"/>
        <v>3.1501000000000019</v>
      </c>
      <c r="R26" s="11">
        <f t="shared" si="2"/>
        <v>0</v>
      </c>
      <c r="S26" s="18">
        <f t="shared" si="3"/>
        <v>-1.7763568394002505E-15</v>
      </c>
      <c r="U26" s="5">
        <f t="shared" si="4"/>
        <v>1.7763568394002505E-15</v>
      </c>
    </row>
    <row r="27" spans="1:21" x14ac:dyDescent="0.3">
      <c r="A27" s="127">
        <v>26</v>
      </c>
      <c r="B27" s="128" t="s">
        <v>32</v>
      </c>
      <c r="C27" s="129">
        <v>440.85</v>
      </c>
      <c r="D27" s="129">
        <v>288.92</v>
      </c>
      <c r="E27" s="129">
        <v>282.08999999999997</v>
      </c>
      <c r="F27" s="129">
        <v>228.03</v>
      </c>
      <c r="G27" s="129">
        <v>102.38</v>
      </c>
      <c r="H27" s="129">
        <v>65.5</v>
      </c>
      <c r="I27" s="129">
        <v>3.81</v>
      </c>
      <c r="J27" s="129">
        <f t="shared" si="0"/>
        <v>8.8400000000000016</v>
      </c>
      <c r="K27" s="129">
        <v>13.57</v>
      </c>
      <c r="L27" s="129">
        <v>3.24</v>
      </c>
      <c r="M27" s="129">
        <v>6.02</v>
      </c>
      <c r="N27" s="129">
        <v>7.51</v>
      </c>
      <c r="O27" s="130">
        <v>5.03</v>
      </c>
      <c r="P27" s="88"/>
      <c r="Q27" s="22">
        <f t="shared" si="1"/>
        <v>8.8400000000000016</v>
      </c>
      <c r="R27" s="11">
        <f t="shared" si="2"/>
        <v>0</v>
      </c>
      <c r="S27" s="18">
        <f t="shared" si="3"/>
        <v>-1.7763568394002505E-15</v>
      </c>
      <c r="U27" s="5">
        <f t="shared" si="4"/>
        <v>1.3322676295501878E-15</v>
      </c>
    </row>
    <row r="30" spans="1:21" x14ac:dyDescent="0.3">
      <c r="B30" s="51"/>
    </row>
    <row r="33" spans="2:2" x14ac:dyDescent="0.3">
      <c r="B33" s="108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35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L28" sqref="L28"/>
    </sheetView>
  </sheetViews>
  <sheetFormatPr defaultColWidth="9.109375" defaultRowHeight="13.8" x14ac:dyDescent="0.25"/>
  <cols>
    <col min="1" max="1" width="9.109375" style="51"/>
    <col min="2" max="2" width="42.33203125" style="51" customWidth="1"/>
    <col min="3" max="3" width="12.88671875" style="51" customWidth="1"/>
    <col min="4" max="4" width="13" style="51" customWidth="1"/>
    <col min="5" max="5" width="7" style="51" customWidth="1"/>
    <col min="6" max="6" width="7.33203125" style="51" hidden="1" customWidth="1"/>
    <col min="7" max="7" width="10.6640625" style="51" hidden="1" customWidth="1"/>
    <col min="8" max="8" width="9.109375" style="51"/>
    <col min="9" max="9" width="15.6640625" style="67" customWidth="1"/>
    <col min="10" max="10" width="9.109375" style="67"/>
    <col min="11" max="11" width="9.109375" style="51" customWidth="1"/>
    <col min="12" max="12" width="9.109375" style="51"/>
    <col min="13" max="13" width="13.5546875" style="70" bestFit="1" customWidth="1"/>
    <col min="14" max="16384" width="9.109375" style="51"/>
  </cols>
  <sheetData>
    <row r="1" spans="1:13" s="13" customFormat="1" x14ac:dyDescent="0.3">
      <c r="A1" s="36" t="s">
        <v>0</v>
      </c>
      <c r="B1" s="37" t="s">
        <v>22</v>
      </c>
      <c r="C1" s="38" t="s">
        <v>65</v>
      </c>
      <c r="D1" s="38" t="s">
        <v>74</v>
      </c>
      <c r="I1" s="78" t="s">
        <v>45</v>
      </c>
      <c r="J1" s="66"/>
      <c r="M1" s="71"/>
    </row>
    <row r="2" spans="1:13" x14ac:dyDescent="0.25">
      <c r="A2" s="39">
        <v>1</v>
      </c>
      <c r="B2" s="40" t="s">
        <v>64</v>
      </c>
      <c r="C2" s="79">
        <v>12082.954610000001</v>
      </c>
      <c r="D2" s="79">
        <v>12432.464679999999</v>
      </c>
      <c r="E2" s="50"/>
      <c r="F2" s="50">
        <f>G2/Table41113141516181928[[#This Row],[IIR/2022]]</f>
        <v>2.8925877923164558E-2</v>
      </c>
      <c r="G2" s="84">
        <f>Table41113141516181928[[#This Row],[IIIR/2022]]-Table41113141516181928[[#This Row],[IIR/2022]]</f>
        <v>349.51006999999845</v>
      </c>
      <c r="H2" s="50"/>
      <c r="I2" s="65"/>
      <c r="J2" s="64"/>
      <c r="K2" s="50"/>
      <c r="L2" s="50"/>
      <c r="M2" s="72"/>
    </row>
    <row r="3" spans="1:13" x14ac:dyDescent="0.25">
      <c r="A3" s="39">
        <v>2</v>
      </c>
      <c r="B3" s="40" t="s">
        <v>11</v>
      </c>
      <c r="C3" s="74">
        <v>7606.11</v>
      </c>
      <c r="D3" s="74">
        <v>7721.5</v>
      </c>
      <c r="E3" s="50"/>
      <c r="F3" s="50">
        <f>G3/Table41113141516181928[[#This Row],[IIR/2022]]</f>
        <v>1.517069829387168E-2</v>
      </c>
      <c r="G3" s="84">
        <f>Table41113141516181928[[#This Row],[IIIR/2022]]-Table41113141516181928[[#This Row],[IIR/2022]]</f>
        <v>115.39000000000033</v>
      </c>
      <c r="H3" s="50"/>
      <c r="I3" s="65"/>
      <c r="J3" s="64"/>
      <c r="K3" s="50"/>
      <c r="L3" s="50"/>
    </row>
    <row r="4" spans="1:13" x14ac:dyDescent="0.25">
      <c r="A4" s="39">
        <v>3</v>
      </c>
      <c r="B4" s="40" t="s">
        <v>15</v>
      </c>
      <c r="C4" s="15">
        <v>7422.06</v>
      </c>
      <c r="D4" s="15">
        <v>7606.0151699999997</v>
      </c>
      <c r="E4" s="50"/>
      <c r="F4" s="50">
        <f>G4/Table41113141516181928[[#This Row],[IIR/2022]]</f>
        <v>2.4784920897971623E-2</v>
      </c>
      <c r="G4" s="84">
        <f>Table41113141516181928[[#This Row],[IIIR/2022]]-Table41113141516181928[[#This Row],[IIR/2022]]</f>
        <v>183.95516999999927</v>
      </c>
      <c r="H4" s="50"/>
      <c r="I4" s="65"/>
      <c r="J4" s="64"/>
      <c r="K4" s="50"/>
      <c r="L4" s="50"/>
    </row>
    <row r="5" spans="1:13" x14ac:dyDescent="0.25">
      <c r="A5" s="39">
        <v>4</v>
      </c>
      <c r="B5" s="40" t="s">
        <v>19</v>
      </c>
      <c r="C5" s="15">
        <v>2532.3698300000001</v>
      </c>
      <c r="D5" s="15">
        <v>2599.1776399999999</v>
      </c>
      <c r="E5" s="50"/>
      <c r="F5" s="50">
        <f>G5/Table41113141516181928[[#This Row],[IIR/2022]]</f>
        <v>2.6381537644523188E-2</v>
      </c>
      <c r="G5" s="84">
        <f>Table41113141516181928[[#This Row],[IIIR/2022]]-Table41113141516181928[[#This Row],[IIR/2022]]</f>
        <v>66.80780999999979</v>
      </c>
      <c r="H5" s="50"/>
      <c r="I5" s="65"/>
      <c r="J5" s="64"/>
      <c r="K5" s="50"/>
      <c r="L5" s="50"/>
    </row>
    <row r="6" spans="1:13" x14ac:dyDescent="0.25">
      <c r="A6" s="39">
        <v>5</v>
      </c>
      <c r="B6" s="40" t="s">
        <v>8</v>
      </c>
      <c r="C6" s="15">
        <v>1377.9135699999999</v>
      </c>
      <c r="D6" s="15">
        <v>1549.4167299999999</v>
      </c>
      <c r="E6" s="50"/>
      <c r="F6" s="50">
        <f>G6/Table41113141516181928[[#This Row],[IIR/2022]]</f>
        <v>0.12446583278804633</v>
      </c>
      <c r="G6" s="84">
        <f>Table41113141516181928[[#This Row],[IIIR/2022]]-Table41113141516181928[[#This Row],[IIR/2022]]</f>
        <v>171.50315999999998</v>
      </c>
      <c r="H6" s="50"/>
      <c r="I6" s="65"/>
      <c r="J6" s="64"/>
      <c r="K6" s="50"/>
      <c r="L6" s="50"/>
    </row>
    <row r="7" spans="1:13" x14ac:dyDescent="0.25">
      <c r="A7" s="39">
        <v>6</v>
      </c>
      <c r="B7" s="40" t="s">
        <v>18</v>
      </c>
      <c r="C7" s="15">
        <v>1143.038</v>
      </c>
      <c r="D7" s="15">
        <v>1318.828</v>
      </c>
      <c r="E7" s="50"/>
      <c r="F7" s="50">
        <f>G7/Table41113141516181928[[#This Row],[IIR/2022]]</f>
        <v>0.15379191242985793</v>
      </c>
      <c r="G7" s="84">
        <f>Table41113141516181928[[#This Row],[IIIR/2022]]-Table41113141516181928[[#This Row],[IIR/2022]]</f>
        <v>175.78999999999996</v>
      </c>
      <c r="H7" s="50"/>
      <c r="I7" s="65"/>
      <c r="J7" s="64"/>
      <c r="K7" s="50"/>
      <c r="L7" s="50"/>
    </row>
    <row r="8" spans="1:13" x14ac:dyDescent="0.25">
      <c r="A8" s="39">
        <v>7</v>
      </c>
      <c r="B8" s="40" t="s">
        <v>1</v>
      </c>
      <c r="C8" s="15">
        <v>1003.496</v>
      </c>
      <c r="D8" s="15">
        <v>1052.0830000000001</v>
      </c>
      <c r="E8" s="50"/>
      <c r="F8" s="50">
        <f>G8/Table41113141516181928[[#This Row],[IIR/2022]]</f>
        <v>4.8417731610290525E-2</v>
      </c>
      <c r="G8" s="84">
        <f>Table41113141516181928[[#This Row],[IIIR/2022]]-Table41113141516181928[[#This Row],[IIR/2022]]</f>
        <v>48.587000000000103</v>
      </c>
      <c r="H8" s="50"/>
      <c r="I8" s="65"/>
      <c r="J8" s="64"/>
      <c r="K8" s="50"/>
      <c r="L8" s="50"/>
    </row>
    <row r="9" spans="1:13" x14ac:dyDescent="0.25">
      <c r="A9" s="39">
        <v>8</v>
      </c>
      <c r="B9" s="40" t="s">
        <v>16</v>
      </c>
      <c r="C9" s="15">
        <v>965.24</v>
      </c>
      <c r="D9" s="15">
        <v>892.15700000000004</v>
      </c>
      <c r="E9" s="50"/>
      <c r="F9" s="50">
        <f>G9/Table41113141516181928[[#This Row],[IIR/2022]]</f>
        <v>-7.5714848120674624E-2</v>
      </c>
      <c r="G9" s="84">
        <f>Table41113141516181928[[#This Row],[IIIR/2022]]-Table41113141516181928[[#This Row],[IIR/2022]]</f>
        <v>-73.08299999999997</v>
      </c>
      <c r="H9" s="50"/>
      <c r="I9" s="65"/>
      <c r="J9" s="64"/>
      <c r="K9" s="50"/>
      <c r="L9" s="50"/>
    </row>
    <row r="10" spans="1:13" x14ac:dyDescent="0.25">
      <c r="A10" s="39">
        <v>9</v>
      </c>
      <c r="B10" s="40" t="s">
        <v>17</v>
      </c>
      <c r="C10" s="15">
        <v>788.73</v>
      </c>
      <c r="D10" s="15">
        <v>857.9</v>
      </c>
      <c r="E10" s="50"/>
      <c r="F10" s="50">
        <f>G10/Table41113141516181928[[#This Row],[IIR/2022]]</f>
        <v>8.7697944797332367E-2</v>
      </c>
      <c r="G10" s="84">
        <f>Table41113141516181928[[#This Row],[IIIR/2022]]-Table41113141516181928[[#This Row],[IIR/2022]]</f>
        <v>69.169999999999959</v>
      </c>
      <c r="H10" s="50"/>
      <c r="I10" s="65"/>
      <c r="J10" s="64"/>
      <c r="K10" s="50"/>
      <c r="L10" s="50"/>
    </row>
    <row r="11" spans="1:13" x14ac:dyDescent="0.25">
      <c r="A11" s="39">
        <v>10</v>
      </c>
      <c r="B11" s="40" t="s">
        <v>3</v>
      </c>
      <c r="C11" s="15">
        <v>598.97</v>
      </c>
      <c r="D11" s="15">
        <v>844.19</v>
      </c>
      <c r="E11" s="50"/>
      <c r="F11" s="50">
        <f>G11/Table41113141516181928[[#This Row],[IIR/2022]]</f>
        <v>0.40940280815399771</v>
      </c>
      <c r="G11" s="84">
        <f>Table41113141516181928[[#This Row],[IIIR/2022]]-Table41113141516181928[[#This Row],[IIR/2022]]</f>
        <v>245.22000000000003</v>
      </c>
      <c r="H11" s="50"/>
      <c r="I11" s="65"/>
      <c r="J11" s="64"/>
      <c r="K11" s="50"/>
      <c r="L11" s="50"/>
    </row>
    <row r="12" spans="1:13" x14ac:dyDescent="0.25">
      <c r="A12" s="39">
        <v>11</v>
      </c>
      <c r="B12" s="40" t="s">
        <v>35</v>
      </c>
      <c r="C12" s="15">
        <v>682.59</v>
      </c>
      <c r="D12" s="15">
        <v>802.13400000000001</v>
      </c>
      <c r="E12" s="50"/>
      <c r="F12" s="50">
        <f>G12/Table41113141516181928[[#This Row],[IIR/2022]]</f>
        <v>0.17513294950116465</v>
      </c>
      <c r="G12" s="84">
        <f>Table41113141516181928[[#This Row],[IIIR/2022]]-Table41113141516181928[[#This Row],[IIR/2022]]</f>
        <v>119.54399999999998</v>
      </c>
      <c r="H12" s="50"/>
      <c r="I12" s="65"/>
      <c r="J12" s="64"/>
      <c r="K12" s="50"/>
      <c r="L12" s="50"/>
    </row>
    <row r="13" spans="1:13" x14ac:dyDescent="0.25">
      <c r="A13" s="39">
        <v>12</v>
      </c>
      <c r="B13" s="40" t="s">
        <v>38</v>
      </c>
      <c r="C13" s="74">
        <v>750.01797999999997</v>
      </c>
      <c r="D13" s="74">
        <v>795.60487999999998</v>
      </c>
      <c r="E13" s="50"/>
      <c r="F13" s="50">
        <f>G13/Table41113141516181928[[#This Row],[IIR/2022]]</f>
        <v>6.0781076208333056E-2</v>
      </c>
      <c r="G13" s="84">
        <f>Table41113141516181928[[#This Row],[IIIR/2022]]-Table41113141516181928[[#This Row],[IIR/2022]]</f>
        <v>45.586900000000014</v>
      </c>
      <c r="H13" s="50"/>
      <c r="I13" s="65"/>
      <c r="J13" s="64"/>
      <c r="K13" s="50"/>
      <c r="L13" s="50"/>
    </row>
    <row r="14" spans="1:13" x14ac:dyDescent="0.25">
      <c r="A14" s="39">
        <v>13</v>
      </c>
      <c r="B14" s="40" t="s">
        <v>12</v>
      </c>
      <c r="C14" s="15">
        <v>697.67</v>
      </c>
      <c r="D14" s="15">
        <v>743.52</v>
      </c>
      <c r="E14" s="50"/>
      <c r="F14" s="50">
        <f>G14/Table41113141516181928[[#This Row],[IIR/2022]]</f>
        <v>6.5718749552080527E-2</v>
      </c>
      <c r="G14" s="84">
        <f>Table41113141516181928[[#This Row],[IIIR/2022]]-Table41113141516181928[[#This Row],[IIR/2022]]</f>
        <v>45.850000000000023</v>
      </c>
      <c r="H14" s="50"/>
      <c r="I14" s="65"/>
      <c r="J14" s="64"/>
      <c r="K14" s="50"/>
      <c r="L14" s="50"/>
    </row>
    <row r="15" spans="1:13" x14ac:dyDescent="0.25">
      <c r="A15" s="39">
        <v>14</v>
      </c>
      <c r="B15" s="40" t="s">
        <v>4</v>
      </c>
      <c r="C15" s="15">
        <v>737.93</v>
      </c>
      <c r="D15" s="15">
        <v>714.11243999999999</v>
      </c>
      <c r="E15" s="50"/>
      <c r="F15" s="50">
        <f>G15/Table41113141516181928[[#This Row],[IIR/2022]]</f>
        <v>-3.2276177957258761E-2</v>
      </c>
      <c r="G15" s="84">
        <f>Table41113141516181928[[#This Row],[IIIR/2022]]-Table41113141516181928[[#This Row],[IIR/2022]]</f>
        <v>-23.817559999999958</v>
      </c>
      <c r="H15" s="50"/>
      <c r="I15" s="65"/>
      <c r="J15" s="64"/>
      <c r="K15" s="50"/>
      <c r="L15" s="50"/>
    </row>
    <row r="16" spans="1:13" x14ac:dyDescent="0.25">
      <c r="A16" s="39">
        <v>15</v>
      </c>
      <c r="B16" s="40" t="s">
        <v>36</v>
      </c>
      <c r="C16" s="15">
        <v>579.82399999999996</v>
      </c>
      <c r="D16" s="15">
        <v>654.13</v>
      </c>
      <c r="E16" s="50"/>
      <c r="F16" s="50">
        <f>G16/Table41113141516181928[[#This Row],[IIR/2022]]</f>
        <v>0.12815268081348832</v>
      </c>
      <c r="G16" s="84">
        <f>Table41113141516181928[[#This Row],[IIIR/2022]]-Table41113141516181928[[#This Row],[IIR/2022]]</f>
        <v>74.30600000000004</v>
      </c>
      <c r="H16" s="50"/>
      <c r="I16" s="65"/>
      <c r="J16" s="64"/>
      <c r="K16" s="50"/>
      <c r="L16" s="50"/>
    </row>
    <row r="17" spans="1:12" x14ac:dyDescent="0.25">
      <c r="A17" s="39">
        <v>16</v>
      </c>
      <c r="B17" s="40" t="s">
        <v>32</v>
      </c>
      <c r="C17" s="15">
        <v>440.85</v>
      </c>
      <c r="D17" s="15">
        <v>435.79</v>
      </c>
      <c r="E17" s="50"/>
      <c r="F17" s="50">
        <f>G17/Table41113141516181928[[#This Row],[IIR/2022]]</f>
        <v>-1.1477826925258028E-2</v>
      </c>
      <c r="G17" s="84">
        <f>Table41113141516181928[[#This Row],[IIIR/2022]]-Table41113141516181928[[#This Row],[IIR/2022]]</f>
        <v>-5.0600000000000023</v>
      </c>
      <c r="H17" s="50"/>
      <c r="I17" s="65"/>
      <c r="J17" s="64"/>
      <c r="K17" s="50"/>
      <c r="L17" s="50"/>
    </row>
    <row r="18" spans="1:12" x14ac:dyDescent="0.25">
      <c r="A18" s="39">
        <v>17</v>
      </c>
      <c r="B18" s="40" t="s">
        <v>10</v>
      </c>
      <c r="C18" s="15">
        <v>369.58100000000002</v>
      </c>
      <c r="D18" s="15">
        <v>422.43445000000003</v>
      </c>
      <c r="E18" s="50"/>
      <c r="F18" s="50">
        <f>G18/Table41113141516181928[[#This Row],[IIR/2022]]</f>
        <v>0.14300911031681826</v>
      </c>
      <c r="G18" s="84">
        <f>Table41113141516181928[[#This Row],[IIIR/2022]]-Table41113141516181928[[#This Row],[IIR/2022]]</f>
        <v>52.853450000000009</v>
      </c>
      <c r="H18" s="50"/>
      <c r="I18" s="65"/>
      <c r="J18" s="64"/>
      <c r="K18" s="50"/>
      <c r="L18" s="50"/>
    </row>
    <row r="19" spans="1:12" x14ac:dyDescent="0.25">
      <c r="A19" s="39">
        <v>18</v>
      </c>
      <c r="B19" s="40" t="s">
        <v>20</v>
      </c>
      <c r="C19" s="15">
        <v>383.76206000000002</v>
      </c>
      <c r="D19" s="15">
        <v>379.56477000000001</v>
      </c>
      <c r="E19" s="50"/>
      <c r="F19" s="50">
        <f>G19/Table41113141516181928[[#This Row],[IIR/2022]]</f>
        <v>-1.0937219797079496E-2</v>
      </c>
      <c r="G19" s="84">
        <f>Table41113141516181928[[#This Row],[IIIR/2022]]-Table41113141516181928[[#This Row],[IIR/2022]]</f>
        <v>-4.1972900000000095</v>
      </c>
      <c r="H19" s="50"/>
      <c r="I19" s="65"/>
      <c r="J19" s="64"/>
      <c r="K19" s="50"/>
      <c r="L19" s="50"/>
    </row>
    <row r="20" spans="1:12" x14ac:dyDescent="0.25">
      <c r="A20" s="39">
        <v>19</v>
      </c>
      <c r="B20" s="40" t="s">
        <v>6</v>
      </c>
      <c r="C20" s="15">
        <v>354.38299999999998</v>
      </c>
      <c r="D20" s="15">
        <v>361.438355</v>
      </c>
      <c r="E20" s="50"/>
      <c r="F20" s="50">
        <f>G20/Table41113141516181928[[#This Row],[IIR/2022]]</f>
        <v>1.9908841564070568E-2</v>
      </c>
      <c r="G20" s="84">
        <f>Table41113141516181928[[#This Row],[IIIR/2022]]-Table41113141516181928[[#This Row],[IIR/2022]]</f>
        <v>7.05535500000002</v>
      </c>
      <c r="H20" s="50"/>
      <c r="I20" s="65"/>
      <c r="J20" s="64"/>
      <c r="K20" s="50"/>
      <c r="L20" s="50"/>
    </row>
    <row r="21" spans="1:12" x14ac:dyDescent="0.25">
      <c r="A21" s="39">
        <v>20</v>
      </c>
      <c r="B21" s="40" t="s">
        <v>13</v>
      </c>
      <c r="C21" s="15">
        <v>343.67700000000002</v>
      </c>
      <c r="D21" s="15">
        <v>343.20220999999998</v>
      </c>
      <c r="E21" s="50"/>
      <c r="F21" s="50">
        <f>G21/Table41113141516181928[[#This Row],[IIR/2022]]</f>
        <v>-1.3815006532297515E-3</v>
      </c>
      <c r="G21" s="84">
        <f>Table41113141516181928[[#This Row],[IIIR/2022]]-Table41113141516181928[[#This Row],[IIR/2022]]</f>
        <v>-0.47479000000004135</v>
      </c>
      <c r="H21" s="50"/>
      <c r="I21" s="65"/>
      <c r="J21" s="64"/>
      <c r="K21" s="50"/>
      <c r="L21" s="50"/>
    </row>
    <row r="22" spans="1:12" x14ac:dyDescent="0.25">
      <c r="A22" s="39">
        <v>21</v>
      </c>
      <c r="B22" s="40" t="s">
        <v>2</v>
      </c>
      <c r="C22" s="15">
        <v>267.74299999999999</v>
      </c>
      <c r="D22" s="15">
        <v>292.50139000000001</v>
      </c>
      <c r="E22" s="50"/>
      <c r="F22" s="50">
        <f>G22/Table41113141516181928[[#This Row],[IIR/2022]]</f>
        <v>9.2470727526023172E-2</v>
      </c>
      <c r="G22" s="84">
        <f>Table41113141516181928[[#This Row],[IIIR/2022]]-Table41113141516181928[[#This Row],[IIR/2022]]</f>
        <v>24.75839000000002</v>
      </c>
      <c r="H22" s="50"/>
      <c r="I22" s="65"/>
      <c r="J22" s="64"/>
      <c r="K22" s="50"/>
      <c r="L22" s="50"/>
    </row>
    <row r="23" spans="1:12" x14ac:dyDescent="0.25">
      <c r="A23" s="39">
        <v>22</v>
      </c>
      <c r="B23" s="40" t="s">
        <v>21</v>
      </c>
      <c r="C23" s="15">
        <v>305.7</v>
      </c>
      <c r="D23" s="15">
        <v>289.8947</v>
      </c>
      <c r="E23" s="50"/>
      <c r="F23" s="50">
        <f>G23/Table41113141516181928[[#This Row],[IIR/2022]]</f>
        <v>-5.1701995420346709E-2</v>
      </c>
      <c r="G23" s="84">
        <f>Table41113141516181928[[#This Row],[IIIR/2022]]-Table41113141516181928[[#This Row],[IIR/2022]]</f>
        <v>-15.805299999999988</v>
      </c>
      <c r="H23" s="50"/>
      <c r="I23" s="65"/>
      <c r="J23" s="64"/>
      <c r="K23" s="50"/>
      <c r="L23" s="50"/>
    </row>
    <row r="24" spans="1:12" x14ac:dyDescent="0.25">
      <c r="A24" s="39">
        <v>23</v>
      </c>
      <c r="B24" s="40" t="s">
        <v>9</v>
      </c>
      <c r="C24" s="15">
        <v>203.42500000000001</v>
      </c>
      <c r="D24" s="15">
        <v>219.22100029999999</v>
      </c>
      <c r="E24" s="50"/>
      <c r="F24" s="50">
        <f>G24/Table41113141516181928[[#This Row],[IIR/2022]]</f>
        <v>7.7650241120806068E-2</v>
      </c>
      <c r="G24" s="84">
        <f>Table41113141516181928[[#This Row],[IIIR/2022]]-Table41113141516181928[[#This Row],[IIR/2022]]</f>
        <v>15.796000299999974</v>
      </c>
      <c r="H24" s="50"/>
      <c r="I24" s="65"/>
      <c r="J24" s="64"/>
      <c r="K24" s="50"/>
      <c r="L24" s="50"/>
    </row>
    <row r="25" spans="1:12" x14ac:dyDescent="0.25">
      <c r="A25" s="39">
        <v>24</v>
      </c>
      <c r="B25" s="40" t="s">
        <v>5</v>
      </c>
      <c r="C25" s="15">
        <v>182.68799999999999</v>
      </c>
      <c r="D25" s="15">
        <v>205.50082</v>
      </c>
      <c r="E25" s="50"/>
      <c r="F25" s="50">
        <f>G25/Table41113141516181928[[#This Row],[IIR/2022]]</f>
        <v>0.12487311700823271</v>
      </c>
      <c r="G25" s="84">
        <f>Table41113141516181928[[#This Row],[IIIR/2022]]-Table41113141516181928[[#This Row],[IIR/2022]]</f>
        <v>22.812820000000016</v>
      </c>
      <c r="H25" s="50"/>
      <c r="I25" s="65"/>
      <c r="J25" s="64"/>
      <c r="K25" s="50"/>
      <c r="L25" s="50"/>
    </row>
    <row r="26" spans="1:12" x14ac:dyDescent="0.25">
      <c r="A26" s="39">
        <v>25</v>
      </c>
      <c r="B26" s="40" t="s">
        <v>7</v>
      </c>
      <c r="C26" s="15">
        <v>90.041269940000006</v>
      </c>
      <c r="D26" s="15">
        <v>91.23</v>
      </c>
      <c r="E26" s="50"/>
      <c r="F26" s="50">
        <f>G26/Table41113141516181928[[#This Row],[IIR/2022]]</f>
        <v>1.3202057909579916E-2</v>
      </c>
      <c r="G26" s="84">
        <f>Table41113141516181928[[#This Row],[IIIR/2022]]-Table41113141516181928[[#This Row],[IIR/2022]]</f>
        <v>1.1887300599999975</v>
      </c>
      <c r="H26" s="50"/>
      <c r="I26" s="65"/>
      <c r="J26" s="64"/>
      <c r="K26" s="50"/>
      <c r="L26" s="50"/>
    </row>
    <row r="27" spans="1:12" x14ac:dyDescent="0.25">
      <c r="A27" s="39">
        <v>26</v>
      </c>
      <c r="B27" s="41" t="s">
        <v>14</v>
      </c>
      <c r="C27" s="15">
        <v>9.2037300000000002</v>
      </c>
      <c r="D27" s="15">
        <v>9.2207000000000008</v>
      </c>
      <c r="E27" s="50"/>
      <c r="F27" s="50">
        <f>G27/Table41113141516181928[[#This Row],[IIR/2022]]</f>
        <v>1.8438176695753346E-3</v>
      </c>
      <c r="G27" s="84">
        <f>Table41113141516181928[[#This Row],[IIIR/2022]]-Table41113141516181928[[#This Row],[IIR/2022]]</f>
        <v>1.6970000000000596E-2</v>
      </c>
      <c r="H27" s="50"/>
      <c r="I27" s="65"/>
      <c r="J27" s="64"/>
      <c r="K27" s="50"/>
      <c r="L27" s="50"/>
    </row>
    <row r="28" spans="1:12" x14ac:dyDescent="0.25">
      <c r="E28" s="50"/>
      <c r="F28" s="50"/>
      <c r="G28" s="50"/>
      <c r="H28" s="50"/>
      <c r="I28" s="64"/>
      <c r="J28" s="64"/>
      <c r="K28" s="50"/>
      <c r="L28" s="50"/>
    </row>
    <row r="29" spans="1:12" x14ac:dyDescent="0.25">
      <c r="C29" s="52"/>
      <c r="E29" s="50"/>
      <c r="F29" s="50"/>
      <c r="G29" s="50"/>
      <c r="H29" s="50"/>
      <c r="I29" s="64"/>
      <c r="J29" s="64"/>
      <c r="K29" s="50"/>
      <c r="L29" s="50"/>
    </row>
    <row r="30" spans="1:12" x14ac:dyDescent="0.25">
      <c r="B30" s="99"/>
      <c r="H30" s="50"/>
    </row>
    <row r="31" spans="1:12" x14ac:dyDescent="0.25">
      <c r="C31" s="52"/>
    </row>
    <row r="32" spans="1:12" x14ac:dyDescent="0.25">
      <c r="C32" s="52"/>
    </row>
    <row r="34" spans="3:3" x14ac:dyDescent="0.25">
      <c r="C34" s="50"/>
    </row>
    <row r="35" spans="3:3" x14ac:dyDescent="0.25">
      <c r="C35" s="50"/>
    </row>
  </sheetData>
  <phoneticPr fontId="6" type="noConversion"/>
  <hyperlinks>
    <hyperlink ref="I1" location="Mündəricat!A1" display="Mündəricat" xr:uid="{00000000-0004-0000-0300-000000000000}"/>
  </hyperlink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30"/>
  <sheetViews>
    <sheetView zoomScale="77" zoomScaleNormal="77" workbookViewId="0">
      <selection activeCell="F15" sqref="F15"/>
    </sheetView>
  </sheetViews>
  <sheetFormatPr defaultRowHeight="14.4" x14ac:dyDescent="0.3"/>
  <cols>
    <col min="2" max="2" width="40.5546875" customWidth="1"/>
    <col min="3" max="3" width="34.33203125" customWidth="1"/>
    <col min="4" max="4" width="32.5546875" customWidth="1"/>
    <col min="5" max="5" width="29.6640625" customWidth="1"/>
    <col min="6" max="6" width="29.5546875" customWidth="1"/>
  </cols>
  <sheetData>
    <row r="1" spans="1:6" s="9" customFormat="1" ht="28.8" x14ac:dyDescent="0.3">
      <c r="A1" s="32" t="s">
        <v>0</v>
      </c>
      <c r="B1" s="33" t="s">
        <v>22</v>
      </c>
      <c r="C1" s="33" t="s">
        <v>75</v>
      </c>
      <c r="D1" s="34" t="s">
        <v>76</v>
      </c>
      <c r="F1" s="53" t="s">
        <v>45</v>
      </c>
    </row>
    <row r="2" spans="1:6" x14ac:dyDescent="0.3">
      <c r="A2" s="39">
        <v>1</v>
      </c>
      <c r="B2" s="28" t="s">
        <v>64</v>
      </c>
      <c r="C2" s="50">
        <v>2.8925877923164558E-2</v>
      </c>
      <c r="D2" s="110">
        <v>349.51006999999845</v>
      </c>
    </row>
    <row r="3" spans="1:6" x14ac:dyDescent="0.3">
      <c r="A3" s="39">
        <v>2</v>
      </c>
      <c r="B3" s="28" t="s">
        <v>3</v>
      </c>
      <c r="C3" s="50">
        <v>0.40940280815399771</v>
      </c>
      <c r="D3" s="110">
        <v>245.22000000000003</v>
      </c>
    </row>
    <row r="4" spans="1:6" x14ac:dyDescent="0.3">
      <c r="A4" s="39">
        <v>3</v>
      </c>
      <c r="B4" s="28" t="s">
        <v>15</v>
      </c>
      <c r="C4" s="50">
        <v>2.4784920897971623E-2</v>
      </c>
      <c r="D4" s="110">
        <v>183.95516999999927</v>
      </c>
    </row>
    <row r="5" spans="1:6" x14ac:dyDescent="0.3">
      <c r="A5" s="39">
        <v>4</v>
      </c>
      <c r="B5" s="28" t="s">
        <v>18</v>
      </c>
      <c r="C5" s="50">
        <v>0.15379191242985793</v>
      </c>
      <c r="D5" s="110">
        <v>175.78999999999996</v>
      </c>
    </row>
    <row r="6" spans="1:6" x14ac:dyDescent="0.3">
      <c r="A6" s="39">
        <v>5</v>
      </c>
      <c r="B6" s="28" t="s">
        <v>8</v>
      </c>
      <c r="C6" s="50">
        <v>0.12446583278804633</v>
      </c>
      <c r="D6" s="110">
        <v>171.50315999999998</v>
      </c>
    </row>
    <row r="7" spans="1:6" x14ac:dyDescent="0.3">
      <c r="A7" s="39">
        <v>6</v>
      </c>
      <c r="B7" s="28" t="s">
        <v>35</v>
      </c>
      <c r="C7" s="50">
        <v>0.17513294950116465</v>
      </c>
      <c r="D7" s="110">
        <v>119.54399999999998</v>
      </c>
    </row>
    <row r="8" spans="1:6" x14ac:dyDescent="0.3">
      <c r="A8" s="39">
        <v>7</v>
      </c>
      <c r="B8" s="28" t="s">
        <v>11</v>
      </c>
      <c r="C8" s="50">
        <v>1.517069829387168E-2</v>
      </c>
      <c r="D8" s="110">
        <v>115.39000000000033</v>
      </c>
    </row>
    <row r="9" spans="1:6" x14ac:dyDescent="0.3">
      <c r="A9" s="39">
        <v>8</v>
      </c>
      <c r="B9" s="28" t="s">
        <v>36</v>
      </c>
      <c r="C9" s="50">
        <v>0.12815268081348832</v>
      </c>
      <c r="D9" s="110">
        <v>74.30600000000004</v>
      </c>
    </row>
    <row r="10" spans="1:6" x14ac:dyDescent="0.3">
      <c r="A10" s="39">
        <v>9</v>
      </c>
      <c r="B10" s="28" t="s">
        <v>17</v>
      </c>
      <c r="C10" s="50">
        <v>8.7697944797332367E-2</v>
      </c>
      <c r="D10" s="110">
        <v>69.169999999999959</v>
      </c>
    </row>
    <row r="11" spans="1:6" x14ac:dyDescent="0.3">
      <c r="A11" s="39">
        <v>10</v>
      </c>
      <c r="B11" s="28" t="s">
        <v>19</v>
      </c>
      <c r="C11" s="50">
        <v>2.6381537644523188E-2</v>
      </c>
      <c r="D11" s="110">
        <v>66.80780999999979</v>
      </c>
    </row>
    <row r="12" spans="1:6" x14ac:dyDescent="0.3">
      <c r="A12" s="39">
        <v>11</v>
      </c>
      <c r="B12" s="28" t="s">
        <v>10</v>
      </c>
      <c r="C12" s="50">
        <v>0.14300911031681826</v>
      </c>
      <c r="D12" s="110">
        <v>52.853450000000009</v>
      </c>
    </row>
    <row r="13" spans="1:6" x14ac:dyDescent="0.3">
      <c r="A13" s="39">
        <v>12</v>
      </c>
      <c r="B13" s="28" t="s">
        <v>1</v>
      </c>
      <c r="C13" s="50">
        <v>4.8417731610290525E-2</v>
      </c>
      <c r="D13" s="110">
        <v>48.587000000000103</v>
      </c>
    </row>
    <row r="14" spans="1:6" x14ac:dyDescent="0.3">
      <c r="A14" s="39">
        <v>13</v>
      </c>
      <c r="B14" s="28" t="s">
        <v>12</v>
      </c>
      <c r="C14" s="50">
        <v>6.5718749552080527E-2</v>
      </c>
      <c r="D14" s="110">
        <v>45.850000000000023</v>
      </c>
    </row>
    <row r="15" spans="1:6" x14ac:dyDescent="0.3">
      <c r="A15" s="39">
        <v>14</v>
      </c>
      <c r="B15" s="28" t="s">
        <v>38</v>
      </c>
      <c r="C15" s="50">
        <v>6.0781076208333056E-2</v>
      </c>
      <c r="D15" s="110">
        <v>45.586900000000014</v>
      </c>
    </row>
    <row r="16" spans="1:6" x14ac:dyDescent="0.3">
      <c r="A16" s="39">
        <v>15</v>
      </c>
      <c r="B16" s="28" t="s">
        <v>2</v>
      </c>
      <c r="C16" s="50">
        <v>9.2470727526023172E-2</v>
      </c>
      <c r="D16" s="110">
        <v>24.75839000000002</v>
      </c>
    </row>
    <row r="17" spans="1:4" x14ac:dyDescent="0.3">
      <c r="A17" s="39">
        <v>16</v>
      </c>
      <c r="B17" s="28" t="s">
        <v>5</v>
      </c>
      <c r="C17" s="50">
        <v>0.12487311700823271</v>
      </c>
      <c r="D17" s="110">
        <v>22.812820000000016</v>
      </c>
    </row>
    <row r="18" spans="1:4" x14ac:dyDescent="0.3">
      <c r="A18" s="39">
        <v>17</v>
      </c>
      <c r="B18" s="28" t="s">
        <v>9</v>
      </c>
      <c r="C18" s="50">
        <v>7.7650241120806068E-2</v>
      </c>
      <c r="D18" s="110">
        <v>15.796000299999974</v>
      </c>
    </row>
    <row r="19" spans="1:4" x14ac:dyDescent="0.3">
      <c r="A19" s="39">
        <v>18</v>
      </c>
      <c r="B19" s="28" t="s">
        <v>6</v>
      </c>
      <c r="C19" s="50">
        <v>1.9908841564070568E-2</v>
      </c>
      <c r="D19" s="110">
        <v>7.05535500000002</v>
      </c>
    </row>
    <row r="20" spans="1:4" x14ac:dyDescent="0.3">
      <c r="A20" s="39">
        <v>19</v>
      </c>
      <c r="B20" s="28" t="s">
        <v>7</v>
      </c>
      <c r="C20" s="50">
        <v>1.3202057909579916E-2</v>
      </c>
      <c r="D20" s="110">
        <v>1.1887300599999975</v>
      </c>
    </row>
    <row r="21" spans="1:4" x14ac:dyDescent="0.3">
      <c r="A21" s="39">
        <v>20</v>
      </c>
      <c r="B21" s="28" t="s">
        <v>14</v>
      </c>
      <c r="C21" s="50">
        <v>1.8438176695753346E-3</v>
      </c>
      <c r="D21" s="110">
        <v>1.6970000000000596E-2</v>
      </c>
    </row>
    <row r="22" spans="1:4" x14ac:dyDescent="0.3">
      <c r="A22" s="39">
        <v>21</v>
      </c>
      <c r="B22" s="28" t="s">
        <v>13</v>
      </c>
      <c r="C22" s="50">
        <v>-1.3815006532297515E-3</v>
      </c>
      <c r="D22" s="110">
        <v>-0.47479000000004135</v>
      </c>
    </row>
    <row r="23" spans="1:4" x14ac:dyDescent="0.3">
      <c r="A23" s="39">
        <v>22</v>
      </c>
      <c r="B23" s="28" t="s">
        <v>20</v>
      </c>
      <c r="C23" s="50">
        <v>-1.0937219797079496E-2</v>
      </c>
      <c r="D23" s="110">
        <v>-4.1972900000000095</v>
      </c>
    </row>
    <row r="24" spans="1:4" x14ac:dyDescent="0.3">
      <c r="A24" s="39">
        <v>23</v>
      </c>
      <c r="B24" s="28" t="s">
        <v>32</v>
      </c>
      <c r="C24" s="50">
        <v>-1.1477826925258028E-2</v>
      </c>
      <c r="D24" s="110">
        <v>-5.0600000000000023</v>
      </c>
    </row>
    <row r="25" spans="1:4" x14ac:dyDescent="0.3">
      <c r="A25" s="39">
        <v>24</v>
      </c>
      <c r="B25" s="28" t="s">
        <v>21</v>
      </c>
      <c r="C25" s="50">
        <v>-5.1701995420346709E-2</v>
      </c>
      <c r="D25" s="110">
        <v>-15.805299999999988</v>
      </c>
    </row>
    <row r="26" spans="1:4" x14ac:dyDescent="0.3">
      <c r="A26" s="39">
        <v>25</v>
      </c>
      <c r="B26" s="28" t="s">
        <v>4</v>
      </c>
      <c r="C26" s="50">
        <v>-3.2276177957258761E-2</v>
      </c>
      <c r="D26" s="110">
        <v>-23.817559999999958</v>
      </c>
    </row>
    <row r="27" spans="1:4" x14ac:dyDescent="0.3">
      <c r="A27" s="39">
        <v>26</v>
      </c>
      <c r="B27" s="29" t="s">
        <v>16</v>
      </c>
      <c r="C27" s="50">
        <v>-7.5714848120674624E-2</v>
      </c>
      <c r="D27" s="110">
        <v>-73.08299999999997</v>
      </c>
    </row>
    <row r="30" spans="1:4" x14ac:dyDescent="0.3">
      <c r="B30" s="100"/>
    </row>
  </sheetData>
  <conditionalFormatting sqref="E1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{3627768F-0BD0-4651-B5AC-760A2C9F0B26}</x14:id>
        </ext>
      </extLst>
    </cfRule>
  </conditionalFormatting>
  <conditionalFormatting sqref="C2:C1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{845F8568-5FED-407E-9076-2A121B2041D9}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{431D794D-15C0-408C-9139-56B356A5383B}</x14:id>
        </ext>
      </extLst>
    </cfRule>
  </conditionalFormatting>
  <conditionalFormatting sqref="D2:D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{BBBC22F6-7080-4D66-B0D3-210D82481A38}</x14:id>
        </ext>
      </extLst>
    </cfRule>
  </conditionalFormatting>
  <conditionalFormatting sqref="C2:D1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5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15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15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conditionalFormatting sqref="C2:D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{5A1EE3AB-3E76-4B12-8F00-D7931A0CA72D}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{888F01DC-D263-490E-9453-5798D5437AD4}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{61F707A8-CCC0-422B-A830-8C1B75774EDE}</x14:id>
        </ext>
      </extLst>
    </cfRule>
  </conditionalFormatting>
  <hyperlinks>
    <hyperlink ref="F1" location="Mündəricat!A1" display="Mündəricat" xr:uid="{00000000-0004-0000-04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7768F-0BD0-4651-B5AC-760A2C9F0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845F8568-5FED-407E-9076-2A121B204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31D794D-15C0-408C-9139-56B356A53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BBBC22F6-7080-4D66-B0D3-210D82481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A1EE3AB-3E76-4B12-8F00-D7931A0CA7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888F01DC-D263-490E-9453-5798D5437A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61F707A8-CCC0-422B-A830-8C1B75774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17" sqref="H17"/>
    </sheetView>
  </sheetViews>
  <sheetFormatPr defaultColWidth="9.109375" defaultRowHeight="14.4" x14ac:dyDescent="0.3"/>
  <cols>
    <col min="1" max="1" width="9.109375" style="1"/>
    <col min="2" max="2" width="41.6640625" style="1" customWidth="1"/>
    <col min="3" max="4" width="15.88671875" style="1" customWidth="1"/>
    <col min="5" max="5" width="23.33203125" style="1" customWidth="1"/>
    <col min="6" max="6" width="19" style="1" customWidth="1"/>
    <col min="7" max="7" width="2.44140625" style="1" customWidth="1"/>
    <col min="8" max="8" width="6.6640625" style="1" customWidth="1"/>
    <col min="9" max="9" width="9.109375" customWidth="1"/>
    <col min="10" max="10" width="5.6640625" style="1" hidden="1" customWidth="1"/>
    <col min="11" max="11" width="8.109375" style="68" hidden="1" customWidth="1"/>
    <col min="12" max="13" width="9.109375" style="1" customWidth="1"/>
    <col min="14" max="16384" width="9.109375" style="1"/>
  </cols>
  <sheetData>
    <row r="1" spans="1:14" s="9" customFormat="1" x14ac:dyDescent="0.3">
      <c r="A1" s="30" t="s">
        <v>0</v>
      </c>
      <c r="B1" s="31" t="s">
        <v>22</v>
      </c>
      <c r="C1" s="37" t="s">
        <v>65</v>
      </c>
      <c r="D1" s="38" t="s">
        <v>74</v>
      </c>
      <c r="F1" s="53" t="s">
        <v>45</v>
      </c>
      <c r="K1" s="69"/>
    </row>
    <row r="2" spans="1:14" x14ac:dyDescent="0.3">
      <c r="A2" s="39">
        <v>1</v>
      </c>
      <c r="B2" s="8" t="s">
        <v>64</v>
      </c>
      <c r="C2" s="11">
        <v>3440.8402599999999</v>
      </c>
      <c r="D2" s="80">
        <v>3517.9948899999999</v>
      </c>
      <c r="H2" s="5"/>
      <c r="J2" s="3">
        <f>K2/Table41113141516181927[[#This Row],[IIR/2022]]</f>
        <v>2.242319438566439E-2</v>
      </c>
      <c r="K2" s="85">
        <f>Table41113141516181927[[#This Row],[IIIR/2022]]-Table41113141516181927[[#This Row],[IIR/2022]]</f>
        <v>77.154629999999997</v>
      </c>
    </row>
    <row r="3" spans="1:14" x14ac:dyDescent="0.3">
      <c r="A3" s="39">
        <v>2</v>
      </c>
      <c r="B3" s="8" t="s">
        <v>11</v>
      </c>
      <c r="C3" s="11">
        <v>3136.95</v>
      </c>
      <c r="D3" s="15">
        <v>3234.1</v>
      </c>
      <c r="E3" s="3"/>
      <c r="H3" s="5"/>
      <c r="J3" s="3">
        <f>K3/Table41113141516181927[[#This Row],[IIR/2022]]</f>
        <v>3.0969572355313314E-2</v>
      </c>
      <c r="K3" s="85">
        <f>Table41113141516181927[[#This Row],[IIIR/2022]]-Table41113141516181927[[#This Row],[IIR/2022]]</f>
        <v>97.150000000000091</v>
      </c>
    </row>
    <row r="4" spans="1:14" x14ac:dyDescent="0.3">
      <c r="A4" s="39">
        <v>3</v>
      </c>
      <c r="B4" s="8" t="s">
        <v>15</v>
      </c>
      <c r="C4" s="11">
        <v>2510.75</v>
      </c>
      <c r="D4" s="15">
        <v>2667.8717200000001</v>
      </c>
      <c r="H4" s="5"/>
      <c r="J4" s="3">
        <f>K4/Table41113141516181927[[#This Row],[IIR/2022]]</f>
        <v>6.2579595738325236E-2</v>
      </c>
      <c r="K4" s="85">
        <f>Table41113141516181927[[#This Row],[IIIR/2022]]-Table41113141516181927[[#This Row],[IIR/2022]]</f>
        <v>157.1217200000001</v>
      </c>
    </row>
    <row r="5" spans="1:14" x14ac:dyDescent="0.3">
      <c r="A5" s="39">
        <v>4</v>
      </c>
      <c r="B5" s="8" t="s">
        <v>19</v>
      </c>
      <c r="C5" s="11">
        <v>1450.1579200000001</v>
      </c>
      <c r="D5" s="15">
        <v>1572.08215</v>
      </c>
      <c r="H5" s="5"/>
      <c r="J5" s="3">
        <f>K5/Table41113141516181927[[#This Row],[IIR/2022]]</f>
        <v>8.4076519059386193E-2</v>
      </c>
      <c r="K5" s="85">
        <f>Table41113141516181927[[#This Row],[IIIR/2022]]-Table41113141516181927[[#This Row],[IIR/2022]]</f>
        <v>121.92422999999985</v>
      </c>
    </row>
    <row r="6" spans="1:14" x14ac:dyDescent="0.3">
      <c r="A6" s="39">
        <v>5</v>
      </c>
      <c r="B6" s="8" t="s">
        <v>8</v>
      </c>
      <c r="C6" s="11">
        <v>858.2482</v>
      </c>
      <c r="D6" s="15">
        <v>914.80439000000001</v>
      </c>
      <c r="H6" s="5"/>
      <c r="J6" s="3">
        <f>K6/Table41113141516181927[[#This Row],[IIR/2022]]</f>
        <v>6.5897242778953702E-2</v>
      </c>
      <c r="K6" s="85">
        <f>Table41113141516181927[[#This Row],[IIIR/2022]]-Table41113141516181927[[#This Row],[IIR/2022]]</f>
        <v>56.556190000000015</v>
      </c>
    </row>
    <row r="7" spans="1:14" x14ac:dyDescent="0.3">
      <c r="A7" s="39">
        <v>6</v>
      </c>
      <c r="B7" s="8" t="s">
        <v>18</v>
      </c>
      <c r="C7" s="11">
        <v>828.245</v>
      </c>
      <c r="D7" s="15">
        <v>878.85699999999997</v>
      </c>
      <c r="H7" s="5"/>
      <c r="J7" s="3">
        <f>K7/Table41113141516181927[[#This Row],[IIR/2022]]</f>
        <v>6.1107522532583919E-2</v>
      </c>
      <c r="K7" s="85">
        <f>Table41113141516181927[[#This Row],[IIIR/2022]]-Table41113141516181927[[#This Row],[IIR/2022]]</f>
        <v>50.611999999999966</v>
      </c>
    </row>
    <row r="8" spans="1:14" x14ac:dyDescent="0.3">
      <c r="A8" s="39">
        <v>7</v>
      </c>
      <c r="B8" s="8" t="s">
        <v>1</v>
      </c>
      <c r="C8" s="57">
        <v>712.49099999999999</v>
      </c>
      <c r="D8" s="79">
        <v>765.42399999999998</v>
      </c>
      <c r="H8" s="5"/>
      <c r="J8" s="3">
        <f>K8/Table41113141516181927[[#This Row],[IIR/2022]]</f>
        <v>7.4292868260792053E-2</v>
      </c>
      <c r="K8" s="85">
        <f>Table41113141516181927[[#This Row],[IIIR/2022]]-Table41113141516181927[[#This Row],[IIR/2022]]</f>
        <v>52.932999999999993</v>
      </c>
    </row>
    <row r="9" spans="1:14" x14ac:dyDescent="0.3">
      <c r="A9" s="39">
        <v>8</v>
      </c>
      <c r="B9" s="8" t="s">
        <v>16</v>
      </c>
      <c r="C9" s="11">
        <v>556.45000000000005</v>
      </c>
      <c r="D9" s="15">
        <v>597.46600000000001</v>
      </c>
      <c r="H9" s="5"/>
      <c r="J9" s="3">
        <f>K9/Table41113141516181927[[#This Row],[IIR/2022]]</f>
        <v>7.371012669601934E-2</v>
      </c>
      <c r="K9" s="85">
        <f>Table41113141516181927[[#This Row],[IIIR/2022]]-Table41113141516181927[[#This Row],[IIR/2022]]</f>
        <v>41.015999999999963</v>
      </c>
      <c r="N9" s="3"/>
    </row>
    <row r="10" spans="1:14" x14ac:dyDescent="0.3">
      <c r="A10" s="39">
        <v>9</v>
      </c>
      <c r="B10" s="8" t="s">
        <v>38</v>
      </c>
      <c r="C10" s="11">
        <v>537.47958000000006</v>
      </c>
      <c r="D10" s="74">
        <v>580.43678999999997</v>
      </c>
      <c r="H10" s="5"/>
      <c r="J10" s="3">
        <f>K10/Table41113141516181927[[#This Row],[IIR/2022]]</f>
        <v>7.9923427044428202E-2</v>
      </c>
      <c r="K10" s="85">
        <f>Table41113141516181927[[#This Row],[IIIR/2022]]-Table41113141516181927[[#This Row],[IIR/2022]]</f>
        <v>42.957209999999918</v>
      </c>
    </row>
    <row r="11" spans="1:14" x14ac:dyDescent="0.3">
      <c r="A11" s="39">
        <v>10</v>
      </c>
      <c r="B11" s="8" t="s">
        <v>36</v>
      </c>
      <c r="C11" s="11">
        <v>484.83199999999999</v>
      </c>
      <c r="D11" s="15">
        <v>531.92999999999995</v>
      </c>
      <c r="H11" s="5"/>
      <c r="J11" s="3">
        <f>K11/Table41113141516181927[[#This Row],[IIR/2022]]</f>
        <v>9.7142927859547132E-2</v>
      </c>
      <c r="K11" s="85">
        <f>Table41113141516181927[[#This Row],[IIIR/2022]]-Table41113141516181927[[#This Row],[IIR/2022]]</f>
        <v>47.097999999999956</v>
      </c>
    </row>
    <row r="12" spans="1:14" x14ac:dyDescent="0.3">
      <c r="A12" s="39">
        <v>11</v>
      </c>
      <c r="B12" s="8" t="s">
        <v>17</v>
      </c>
      <c r="C12" s="11">
        <v>489.77</v>
      </c>
      <c r="D12" s="15">
        <v>528.80999999999995</v>
      </c>
      <c r="H12" s="5"/>
      <c r="J12" s="3">
        <f>K12/Table41113141516181927[[#This Row],[IIR/2022]]</f>
        <v>7.9710884700982018E-2</v>
      </c>
      <c r="K12" s="85">
        <f>Table41113141516181927[[#This Row],[IIIR/2022]]-Table41113141516181927[[#This Row],[IIR/2022]]</f>
        <v>39.039999999999964</v>
      </c>
    </row>
    <row r="13" spans="1:14" x14ac:dyDescent="0.3">
      <c r="A13" s="39">
        <v>12</v>
      </c>
      <c r="B13" s="8" t="s">
        <v>35</v>
      </c>
      <c r="C13" s="11">
        <v>488.22</v>
      </c>
      <c r="D13" s="15">
        <v>477.99299999999999</v>
      </c>
      <c r="H13" s="5"/>
      <c r="J13" s="3">
        <f>K13/Table41113141516181927[[#This Row],[IIR/2022]]</f>
        <v>-2.0947523657367646E-2</v>
      </c>
      <c r="K13" s="85">
        <f>Table41113141516181927[[#This Row],[IIIR/2022]]-Table41113141516181927[[#This Row],[IIR/2022]]</f>
        <v>-10.227000000000032</v>
      </c>
    </row>
    <row r="14" spans="1:14" x14ac:dyDescent="0.3">
      <c r="A14" s="39">
        <v>13</v>
      </c>
      <c r="B14" s="8" t="s">
        <v>12</v>
      </c>
      <c r="C14" s="11">
        <v>428.6</v>
      </c>
      <c r="D14" s="15">
        <v>435.58</v>
      </c>
      <c r="H14" s="5"/>
      <c r="J14" s="3">
        <f>K14/Table41113141516181927[[#This Row],[IIR/2022]]</f>
        <v>1.6285580961269159E-2</v>
      </c>
      <c r="K14" s="85">
        <f>Table41113141516181927[[#This Row],[IIIR/2022]]-Table41113141516181927[[#This Row],[IIR/2022]]</f>
        <v>6.9799999999999613</v>
      </c>
    </row>
    <row r="15" spans="1:14" x14ac:dyDescent="0.3">
      <c r="A15" s="39">
        <v>14</v>
      </c>
      <c r="B15" s="8" t="s">
        <v>3</v>
      </c>
      <c r="C15" s="11">
        <v>286.74</v>
      </c>
      <c r="D15" s="15">
        <v>303.08999999999997</v>
      </c>
      <c r="H15" s="5"/>
      <c r="J15" s="3">
        <f>K15/Table41113141516181927[[#This Row],[IIR/2022]]</f>
        <v>5.7020297133291362E-2</v>
      </c>
      <c r="K15" s="85">
        <f>Table41113141516181927[[#This Row],[IIIR/2022]]-Table41113141516181927[[#This Row],[IIR/2022]]</f>
        <v>16.349999999999966</v>
      </c>
    </row>
    <row r="16" spans="1:14" x14ac:dyDescent="0.3">
      <c r="A16" s="39">
        <v>15</v>
      </c>
      <c r="B16" s="8" t="s">
        <v>32</v>
      </c>
      <c r="C16" s="11">
        <v>288.92</v>
      </c>
      <c r="D16" s="15">
        <v>299.88</v>
      </c>
      <c r="H16" s="5"/>
      <c r="J16" s="3">
        <f>K16/Table41113141516181927[[#This Row],[IIR/2022]]</f>
        <v>3.793437629793707E-2</v>
      </c>
      <c r="K16" s="85">
        <f>Table41113141516181927[[#This Row],[IIIR/2022]]-Table41113141516181927[[#This Row],[IIR/2022]]</f>
        <v>10.95999999999998</v>
      </c>
    </row>
    <row r="17" spans="1:11" x14ac:dyDescent="0.3">
      <c r="A17" s="39">
        <v>16</v>
      </c>
      <c r="B17" s="8" t="s">
        <v>10</v>
      </c>
      <c r="C17" s="11">
        <v>273.34500000000003</v>
      </c>
      <c r="D17" s="15">
        <v>285.33127000000002</v>
      </c>
      <c r="H17" s="5"/>
      <c r="J17" s="3">
        <f>K17/Table41113141516181927[[#This Row],[IIR/2022]]</f>
        <v>4.3850335656404872E-2</v>
      </c>
      <c r="K17" s="85">
        <f>Table41113141516181927[[#This Row],[IIIR/2022]]-Table41113141516181927[[#This Row],[IIR/2022]]</f>
        <v>11.98626999999999</v>
      </c>
    </row>
    <row r="18" spans="1:11" x14ac:dyDescent="0.3">
      <c r="A18" s="39">
        <v>17</v>
      </c>
      <c r="B18" s="8" t="s">
        <v>6</v>
      </c>
      <c r="C18" s="11">
        <v>252.60499999999999</v>
      </c>
      <c r="D18" s="15">
        <v>254.16138799999999</v>
      </c>
      <c r="H18" s="5"/>
      <c r="J18" s="3">
        <f>K18/Table41113141516181927[[#This Row],[IIR/2022]]</f>
        <v>6.1613507254408995E-3</v>
      </c>
      <c r="K18" s="85">
        <f>Table41113141516181927[[#This Row],[IIIR/2022]]-Table41113141516181927[[#This Row],[IIR/2022]]</f>
        <v>1.5563879999999983</v>
      </c>
    </row>
    <row r="19" spans="1:11" x14ac:dyDescent="0.3">
      <c r="A19" s="39">
        <v>18</v>
      </c>
      <c r="B19" s="8" t="s">
        <v>4</v>
      </c>
      <c r="C19" s="11">
        <v>256.45</v>
      </c>
      <c r="D19" s="15">
        <v>249.34255999999999</v>
      </c>
      <c r="H19" s="5"/>
      <c r="J19" s="3">
        <f>K19/Table41113141516181927[[#This Row],[IIR/2022]]</f>
        <v>-2.7714720218366143E-2</v>
      </c>
      <c r="K19" s="85">
        <f>Table41113141516181927[[#This Row],[IIIR/2022]]-Table41113141516181927[[#This Row],[IIR/2022]]</f>
        <v>-7.1074399999999969</v>
      </c>
    </row>
    <row r="20" spans="1:11" x14ac:dyDescent="0.3">
      <c r="A20" s="39">
        <v>19</v>
      </c>
      <c r="B20" s="8" t="s">
        <v>20</v>
      </c>
      <c r="C20" s="11">
        <v>220.90369999999999</v>
      </c>
      <c r="D20" s="15">
        <v>218.94841</v>
      </c>
      <c r="H20" s="5"/>
      <c r="J20" s="3">
        <f>K20/Table41113141516181927[[#This Row],[IIR/2022]]</f>
        <v>-8.851322997306026E-3</v>
      </c>
      <c r="K20" s="85">
        <f>Table41113141516181927[[#This Row],[IIIR/2022]]-Table41113141516181927[[#This Row],[IIR/2022]]</f>
        <v>-1.9552899999999909</v>
      </c>
    </row>
    <row r="21" spans="1:11" x14ac:dyDescent="0.3">
      <c r="A21" s="39">
        <v>20</v>
      </c>
      <c r="B21" s="8" t="s">
        <v>21</v>
      </c>
      <c r="C21" s="11">
        <v>204.19</v>
      </c>
      <c r="D21" s="15">
        <v>206.33014</v>
      </c>
      <c r="H21" s="5"/>
      <c r="J21" s="3">
        <f>K21/Table41113141516181927[[#This Row],[IIR/2022]]</f>
        <v>1.0481120525001237E-2</v>
      </c>
      <c r="K21" s="85">
        <f>Table41113141516181927[[#This Row],[IIIR/2022]]-Table41113141516181927[[#This Row],[IIR/2022]]</f>
        <v>2.1401400000000024</v>
      </c>
    </row>
    <row r="22" spans="1:11" x14ac:dyDescent="0.3">
      <c r="A22" s="39">
        <v>21</v>
      </c>
      <c r="B22" s="8" t="s">
        <v>13</v>
      </c>
      <c r="C22" s="11">
        <v>164.56200000000001</v>
      </c>
      <c r="D22" s="15">
        <v>171.97054</v>
      </c>
      <c r="H22" s="5"/>
      <c r="J22" s="3">
        <f>K22/Table41113141516181927[[#This Row],[IIR/2022]]</f>
        <v>4.5019749395364586E-2</v>
      </c>
      <c r="K22" s="85">
        <f>Table41113141516181927[[#This Row],[IIIR/2022]]-Table41113141516181927[[#This Row],[IIR/2022]]</f>
        <v>7.4085399999999879</v>
      </c>
    </row>
    <row r="23" spans="1:11" x14ac:dyDescent="0.3">
      <c r="A23" s="39">
        <v>22</v>
      </c>
      <c r="B23" s="8" t="s">
        <v>2</v>
      </c>
      <c r="C23" s="57">
        <v>153.792</v>
      </c>
      <c r="D23" s="74">
        <v>169.46270999999999</v>
      </c>
      <c r="H23" s="5"/>
      <c r="J23" s="3">
        <f>K23/Table41113141516181927[[#This Row],[IIR/2022]]</f>
        <v>0.10189548220973774</v>
      </c>
      <c r="K23" s="85">
        <f>Table41113141516181927[[#This Row],[IIIR/2022]]-Table41113141516181927[[#This Row],[IIR/2022]]</f>
        <v>15.670709999999985</v>
      </c>
    </row>
    <row r="24" spans="1:11" x14ac:dyDescent="0.3">
      <c r="A24" s="39">
        <v>23</v>
      </c>
      <c r="B24" s="8" t="s">
        <v>9</v>
      </c>
      <c r="C24" s="11">
        <v>167.04</v>
      </c>
      <c r="D24" s="15">
        <v>156.0589459</v>
      </c>
      <c r="H24" s="5"/>
      <c r="J24" s="3">
        <f>K24/Table41113141516181927[[#This Row],[IIR/2022]]</f>
        <v>-6.5739069085249013E-2</v>
      </c>
      <c r="K24" s="85">
        <f>Table41113141516181927[[#This Row],[IIIR/2022]]-Table41113141516181927[[#This Row],[IIR/2022]]</f>
        <v>-10.981054099999994</v>
      </c>
    </row>
    <row r="25" spans="1:11" x14ac:dyDescent="0.3">
      <c r="A25" s="39">
        <v>24</v>
      </c>
      <c r="B25" s="8" t="s">
        <v>5</v>
      </c>
      <c r="C25" s="11">
        <v>114.262</v>
      </c>
      <c r="D25" s="15">
        <v>124.89229</v>
      </c>
      <c r="H25" s="5"/>
      <c r="J25" s="3">
        <f>K25/Table41113141516181927[[#This Row],[IIR/2022]]</f>
        <v>9.3034342125991168E-2</v>
      </c>
      <c r="K25" s="85">
        <f>Table41113141516181927[[#This Row],[IIIR/2022]]-Table41113141516181927[[#This Row],[IIR/2022]]</f>
        <v>10.630290000000002</v>
      </c>
    </row>
    <row r="26" spans="1:11" x14ac:dyDescent="0.3">
      <c r="A26" s="39">
        <v>25</v>
      </c>
      <c r="B26" s="8" t="s">
        <v>7</v>
      </c>
      <c r="C26" s="11">
        <v>9.7289459300000001</v>
      </c>
      <c r="D26" s="15">
        <v>9.81</v>
      </c>
      <c r="H26" s="5"/>
      <c r="J26" s="3">
        <f>K26/Table41113141516181927[[#This Row],[IIR/2022]]</f>
        <v>8.3312283348254169E-3</v>
      </c>
      <c r="K26" s="85">
        <f>Table41113141516181927[[#This Row],[IIIR/2022]]-Table41113141516181927[[#This Row],[IIR/2022]]</f>
        <v>8.1054070000000422E-2</v>
      </c>
    </row>
    <row r="27" spans="1:11" x14ac:dyDescent="0.3">
      <c r="A27" s="39">
        <v>26</v>
      </c>
      <c r="B27" s="27" t="s">
        <v>14</v>
      </c>
      <c r="C27" s="109">
        <v>0.74497999999999998</v>
      </c>
      <c r="D27" s="15">
        <v>0.73926000000000003</v>
      </c>
      <c r="H27" s="5"/>
      <c r="J27" s="3">
        <f>K27/Table41113141516181927[[#This Row],[IIR/2022]]</f>
        <v>-7.6780584713682888E-3</v>
      </c>
      <c r="K27" s="85">
        <f>Table41113141516181927[[#This Row],[IIIR/2022]]-Table41113141516181927[[#This Row],[IIR/2022]]</f>
        <v>-5.7199999999999473E-3</v>
      </c>
    </row>
    <row r="28" spans="1:11" x14ac:dyDescent="0.3">
      <c r="H28" s="5"/>
      <c r="J28" s="3"/>
    </row>
    <row r="29" spans="1:11" x14ac:dyDescent="0.3">
      <c r="H29" s="5"/>
    </row>
    <row r="30" spans="1:11" x14ac:dyDescent="0.3">
      <c r="B30" s="100"/>
      <c r="H30" s="5"/>
    </row>
    <row r="31" spans="1:11" x14ac:dyDescent="0.3">
      <c r="B31" s="4"/>
      <c r="H31" s="5"/>
    </row>
    <row r="32" spans="1:11" x14ac:dyDescent="0.3">
      <c r="H32" s="5"/>
    </row>
  </sheetData>
  <hyperlinks>
    <hyperlink ref="F1" location="Mündəricat!A1" display="Mündəricat" xr:uid="{00000000-0004-0000-0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30"/>
  <sheetViews>
    <sheetView zoomScale="70" zoomScaleNormal="70" workbookViewId="0">
      <selection activeCell="G20" sqref="G20"/>
    </sheetView>
  </sheetViews>
  <sheetFormatPr defaultRowHeight="14.4" x14ac:dyDescent="0.3"/>
  <cols>
    <col min="2" max="2" width="40.109375" customWidth="1"/>
    <col min="3" max="3" width="31.44140625" customWidth="1"/>
    <col min="4" max="4" width="32.109375" customWidth="1"/>
    <col min="5" max="5" width="23.88671875" customWidth="1"/>
    <col min="6" max="6" width="28.109375" customWidth="1"/>
  </cols>
  <sheetData>
    <row r="1" spans="1:6" s="35" customFormat="1" ht="32.25" customHeight="1" x14ac:dyDescent="0.3">
      <c r="A1" s="32" t="s">
        <v>0</v>
      </c>
      <c r="B1" s="33" t="s">
        <v>22</v>
      </c>
      <c r="C1" s="33" t="s">
        <v>75</v>
      </c>
      <c r="D1" s="34" t="s">
        <v>76</v>
      </c>
      <c r="F1" s="53" t="s">
        <v>45</v>
      </c>
    </row>
    <row r="2" spans="1:6" x14ac:dyDescent="0.3">
      <c r="A2" s="39">
        <v>1</v>
      </c>
      <c r="B2" s="8" t="s">
        <v>15</v>
      </c>
      <c r="C2" s="3">
        <v>6.2579595738325236E-2</v>
      </c>
      <c r="D2" s="85">
        <v>157.1217200000001</v>
      </c>
    </row>
    <row r="3" spans="1:6" x14ac:dyDescent="0.3">
      <c r="A3" s="39">
        <v>2</v>
      </c>
      <c r="B3" s="8" t="s">
        <v>19</v>
      </c>
      <c r="C3" s="3">
        <v>8.4076519059386193E-2</v>
      </c>
      <c r="D3" s="85">
        <v>121.92422999999985</v>
      </c>
    </row>
    <row r="4" spans="1:6" x14ac:dyDescent="0.3">
      <c r="A4" s="39">
        <v>3</v>
      </c>
      <c r="B4" s="8" t="s">
        <v>11</v>
      </c>
      <c r="C4" s="3">
        <v>3.0969572355313314E-2</v>
      </c>
      <c r="D4" s="85">
        <v>97.150000000000091</v>
      </c>
    </row>
    <row r="5" spans="1:6" x14ac:dyDescent="0.3">
      <c r="A5" s="39">
        <v>4</v>
      </c>
      <c r="B5" s="8" t="s">
        <v>64</v>
      </c>
      <c r="C5" s="3">
        <v>2.242319438566439E-2</v>
      </c>
      <c r="D5" s="85">
        <v>77.154629999999997</v>
      </c>
    </row>
    <row r="6" spans="1:6" x14ac:dyDescent="0.3">
      <c r="A6" s="39">
        <v>5</v>
      </c>
      <c r="B6" s="8" t="s">
        <v>8</v>
      </c>
      <c r="C6" s="87">
        <v>6.5897242778953702E-2</v>
      </c>
      <c r="D6" s="85">
        <v>56.556190000000015</v>
      </c>
    </row>
    <row r="7" spans="1:6" x14ac:dyDescent="0.3">
      <c r="A7" s="39">
        <v>6</v>
      </c>
      <c r="B7" s="8" t="s">
        <v>1</v>
      </c>
      <c r="C7" s="97">
        <v>7.4292868260792053E-2</v>
      </c>
      <c r="D7" s="98">
        <v>52.932999999999993</v>
      </c>
    </row>
    <row r="8" spans="1:6" x14ac:dyDescent="0.3">
      <c r="A8" s="39">
        <v>7</v>
      </c>
      <c r="B8" s="8" t="s">
        <v>18</v>
      </c>
      <c r="C8" s="97">
        <v>6.1107522532583919E-2</v>
      </c>
      <c r="D8" s="98">
        <v>50.611999999999966</v>
      </c>
    </row>
    <row r="9" spans="1:6" x14ac:dyDescent="0.3">
      <c r="A9" s="39">
        <v>8</v>
      </c>
      <c r="B9" s="8" t="s">
        <v>36</v>
      </c>
      <c r="C9" s="97">
        <v>9.7142927859547132E-2</v>
      </c>
      <c r="D9" s="98">
        <v>47.097999999999956</v>
      </c>
    </row>
    <row r="10" spans="1:6" x14ac:dyDescent="0.3">
      <c r="A10" s="39">
        <v>9</v>
      </c>
      <c r="B10" s="8" t="s">
        <v>38</v>
      </c>
      <c r="C10" s="3">
        <v>7.9923427044428202E-2</v>
      </c>
      <c r="D10" s="85">
        <v>42.957209999999918</v>
      </c>
    </row>
    <row r="11" spans="1:6" x14ac:dyDescent="0.3">
      <c r="A11" s="39">
        <v>10</v>
      </c>
      <c r="B11" s="8" t="s">
        <v>16</v>
      </c>
      <c r="C11" s="97">
        <v>7.371012669601934E-2</v>
      </c>
      <c r="D11" s="98">
        <v>41.015999999999963</v>
      </c>
    </row>
    <row r="12" spans="1:6" x14ac:dyDescent="0.3">
      <c r="A12" s="39">
        <v>11</v>
      </c>
      <c r="B12" s="8" t="s">
        <v>17</v>
      </c>
      <c r="C12" s="87">
        <v>7.9710884700982018E-2</v>
      </c>
      <c r="D12" s="85">
        <v>39.039999999999964</v>
      </c>
    </row>
    <row r="13" spans="1:6" x14ac:dyDescent="0.3">
      <c r="A13" s="39">
        <v>12</v>
      </c>
      <c r="B13" s="8" t="s">
        <v>3</v>
      </c>
      <c r="C13" s="97">
        <v>5.7020297133291362E-2</v>
      </c>
      <c r="D13" s="98">
        <v>16.349999999999966</v>
      </c>
    </row>
    <row r="14" spans="1:6" x14ac:dyDescent="0.3">
      <c r="A14" s="39">
        <v>13</v>
      </c>
      <c r="B14" s="8" t="s">
        <v>2</v>
      </c>
      <c r="C14" s="3">
        <v>0.10189548220973774</v>
      </c>
      <c r="D14" s="85">
        <v>15.670709999999985</v>
      </c>
    </row>
    <row r="15" spans="1:6" x14ac:dyDescent="0.3">
      <c r="A15" s="39">
        <v>14</v>
      </c>
      <c r="B15" s="8" t="s">
        <v>10</v>
      </c>
      <c r="C15" s="97">
        <v>4.3850335656404872E-2</v>
      </c>
      <c r="D15" s="98">
        <v>11.98626999999999</v>
      </c>
    </row>
    <row r="16" spans="1:6" x14ac:dyDescent="0.3">
      <c r="A16" s="39">
        <v>15</v>
      </c>
      <c r="B16" s="8" t="s">
        <v>32</v>
      </c>
      <c r="C16" s="97">
        <v>3.793437629793707E-2</v>
      </c>
      <c r="D16" s="98">
        <v>10.95999999999998</v>
      </c>
    </row>
    <row r="17" spans="1:4" x14ac:dyDescent="0.3">
      <c r="A17" s="39">
        <v>16</v>
      </c>
      <c r="B17" s="8" t="s">
        <v>5</v>
      </c>
      <c r="C17" s="97">
        <v>9.3034342125991168E-2</v>
      </c>
      <c r="D17" s="98">
        <v>10.630290000000002</v>
      </c>
    </row>
    <row r="18" spans="1:4" x14ac:dyDescent="0.3">
      <c r="A18" s="39">
        <v>17</v>
      </c>
      <c r="B18" s="8" t="s">
        <v>13</v>
      </c>
      <c r="C18" s="97">
        <v>4.5019749395364586E-2</v>
      </c>
      <c r="D18" s="98">
        <v>7.4085399999999879</v>
      </c>
    </row>
    <row r="19" spans="1:4" x14ac:dyDescent="0.3">
      <c r="A19" s="39">
        <v>18</v>
      </c>
      <c r="B19" s="8" t="s">
        <v>12</v>
      </c>
      <c r="C19" s="3">
        <v>1.6285580961269159E-2</v>
      </c>
      <c r="D19" s="85">
        <v>6.9799999999999613</v>
      </c>
    </row>
    <row r="20" spans="1:4" x14ac:dyDescent="0.3">
      <c r="A20" s="39">
        <v>19</v>
      </c>
      <c r="B20" s="8" t="s">
        <v>21</v>
      </c>
      <c r="C20" s="97">
        <v>1.0481120525001237E-2</v>
      </c>
      <c r="D20" s="98">
        <v>2.1401400000000024</v>
      </c>
    </row>
    <row r="21" spans="1:4" x14ac:dyDescent="0.3">
      <c r="A21" s="39">
        <v>20</v>
      </c>
      <c r="B21" s="8" t="s">
        <v>6</v>
      </c>
      <c r="C21" s="3">
        <v>6.1613507254408995E-3</v>
      </c>
      <c r="D21" s="85">
        <v>1.5563879999999983</v>
      </c>
    </row>
    <row r="22" spans="1:4" x14ac:dyDescent="0.3">
      <c r="A22" s="39">
        <v>21</v>
      </c>
      <c r="B22" s="8" t="s">
        <v>7</v>
      </c>
      <c r="C22" s="3">
        <v>8.3312283348254169E-3</v>
      </c>
      <c r="D22" s="85">
        <v>8.1054070000000422E-2</v>
      </c>
    </row>
    <row r="23" spans="1:4" x14ac:dyDescent="0.3">
      <c r="A23" s="39">
        <v>22</v>
      </c>
      <c r="B23" s="8" t="s">
        <v>14</v>
      </c>
      <c r="C23" s="3">
        <v>-7.6780584713682888E-3</v>
      </c>
      <c r="D23" s="85">
        <v>-5.7199999999999473E-3</v>
      </c>
    </row>
    <row r="24" spans="1:4" x14ac:dyDescent="0.3">
      <c r="A24" s="39">
        <v>23</v>
      </c>
      <c r="B24" s="8" t="s">
        <v>20</v>
      </c>
      <c r="C24" s="3">
        <v>-8.851322997306026E-3</v>
      </c>
      <c r="D24" s="85">
        <v>-1.9552899999999909</v>
      </c>
    </row>
    <row r="25" spans="1:4" x14ac:dyDescent="0.3">
      <c r="A25" s="39">
        <v>24</v>
      </c>
      <c r="B25" s="8" t="s">
        <v>4</v>
      </c>
      <c r="C25" s="3">
        <v>-2.7714720218366143E-2</v>
      </c>
      <c r="D25" s="85">
        <v>-7.1074399999999969</v>
      </c>
    </row>
    <row r="26" spans="1:4" x14ac:dyDescent="0.3">
      <c r="A26" s="39">
        <v>25</v>
      </c>
      <c r="B26" s="8" t="s">
        <v>35</v>
      </c>
      <c r="C26" s="97">
        <v>-2.0947523657367646E-2</v>
      </c>
      <c r="D26" s="98">
        <v>-10.227000000000032</v>
      </c>
    </row>
    <row r="27" spans="1:4" x14ac:dyDescent="0.3">
      <c r="A27" s="39">
        <v>26</v>
      </c>
      <c r="B27" s="27" t="s">
        <v>9</v>
      </c>
      <c r="C27" s="97">
        <v>-6.5739069085249013E-2</v>
      </c>
      <c r="D27" s="98">
        <v>-10.981054099999994</v>
      </c>
    </row>
    <row r="30" spans="1:4" x14ac:dyDescent="0.3">
      <c r="B30" s="100"/>
    </row>
  </sheetData>
  <conditionalFormatting sqref="D2:D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{9AFB177F-F7DF-4649-8C47-A5F4D92E0603}</x14:id>
        </ext>
      </extLst>
    </cfRule>
  </conditionalFormatting>
  <conditionalFormatting sqref="C2:D15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5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:D15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15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C2:C1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{DC6E2716-EFFA-4E45-94D1-DA6F177228DE}</x14:id>
        </ext>
      </extLst>
    </cfRule>
  </conditionalFormatting>
  <conditionalFormatting sqref="D2:D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{448C2321-4D51-48FB-9565-824B6438F48B}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{6E10341F-7ABC-4D34-99EA-A1C2B02215BA}</x14:id>
        </ext>
      </extLst>
    </cfRule>
  </conditionalFormatting>
  <conditionalFormatting sqref="C2:D2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{90E84275-523A-4DD9-8188-81BC7E03C338}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{00A17577-01CB-44AB-B548-FEBA1E723A99}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{F17CC082-C6EF-49B7-A8CC-B93337E40EFA}</x14:id>
        </ext>
      </extLst>
    </cfRule>
  </conditionalFormatting>
  <hyperlinks>
    <hyperlink ref="F1" location="Mündəricat!A1" display="Mündəricat" xr:uid="{00000000-0004-0000-0600-000000000000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FB177F-F7DF-4649-8C47-A5F4D92E0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C6E2716-EFFA-4E45-94D1-DA6F17722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48C2321-4D51-48FB-9565-824B6438F4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6E10341F-7ABC-4D34-99EA-A1C2B0221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90E84275-523A-4DD9-8188-81BC7E03C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00A17577-01CB-44AB-B548-FEBA1E723A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F17CC082-C6EF-49B7-A8CC-B93337E40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BCDD-FDF7-419C-B063-D8A50B73E041}">
  <dimension ref="A1:J27"/>
  <sheetViews>
    <sheetView zoomScale="70" zoomScaleNormal="70" workbookViewId="0">
      <selection activeCell="K16" sqref="K16"/>
    </sheetView>
  </sheetViews>
  <sheetFormatPr defaultRowHeight="14.4" x14ac:dyDescent="0.3"/>
  <cols>
    <col min="2" max="2" width="32.44140625" customWidth="1"/>
    <col min="3" max="3" width="20.44140625" customWidth="1"/>
    <col min="4" max="4" width="15.44140625" customWidth="1"/>
    <col min="6" max="6" width="15.88671875" customWidth="1"/>
    <col min="9" max="10" width="8.88671875" hidden="1" customWidth="1"/>
  </cols>
  <sheetData>
    <row r="1" spans="1:10" x14ac:dyDescent="0.3">
      <c r="A1" s="30" t="s">
        <v>0</v>
      </c>
      <c r="B1" s="31" t="s">
        <v>22</v>
      </c>
      <c r="C1" s="37" t="s">
        <v>65</v>
      </c>
      <c r="D1" s="38" t="s">
        <v>74</v>
      </c>
      <c r="E1" s="9"/>
      <c r="F1" s="53" t="s">
        <v>45</v>
      </c>
    </row>
    <row r="2" spans="1:10" x14ac:dyDescent="0.3">
      <c r="A2" s="39">
        <v>1</v>
      </c>
      <c r="B2" s="8" t="s">
        <v>15</v>
      </c>
      <c r="C2" s="11">
        <v>2224.7600000000002</v>
      </c>
      <c r="D2" s="15">
        <v>2281.9639000000002</v>
      </c>
      <c r="E2" s="4"/>
      <c r="F2" s="4"/>
      <c r="I2" s="135">
        <f>J2/Table411131415161819278[[#This Row],[IIR/2022]]</f>
        <v>2.5712391448965269E-2</v>
      </c>
      <c r="J2" s="132">
        <f>Table411131415161819278[[#This Row],[IIIR/2022]]-Table411131415161819278[[#This Row],[IIR/2022]]</f>
        <v>57.203899999999976</v>
      </c>
    </row>
    <row r="3" spans="1:10" x14ac:dyDescent="0.3">
      <c r="A3" s="39">
        <v>2</v>
      </c>
      <c r="B3" s="8" t="s">
        <v>64</v>
      </c>
      <c r="C3" s="11">
        <v>1772.98</v>
      </c>
      <c r="D3" s="80">
        <v>1743.4770900000001</v>
      </c>
      <c r="E3" s="3"/>
      <c r="F3" s="4"/>
      <c r="I3" s="135">
        <f>J3/Table411131415161819278[[#This Row],[IIR/2022]]</f>
        <v>-1.6640294870782484E-2</v>
      </c>
      <c r="J3" s="132">
        <f>Table411131415161819278[[#This Row],[IIIR/2022]]-Table411131415161819278[[#This Row],[IIR/2022]]</f>
        <v>-29.502909999999929</v>
      </c>
    </row>
    <row r="4" spans="1:10" x14ac:dyDescent="0.3">
      <c r="A4" s="39">
        <v>3</v>
      </c>
      <c r="B4" s="8" t="s">
        <v>11</v>
      </c>
      <c r="C4" s="11">
        <v>962.28</v>
      </c>
      <c r="D4" s="15">
        <v>992.1</v>
      </c>
      <c r="E4" s="4"/>
      <c r="F4" s="4"/>
      <c r="I4" s="135">
        <f>J4/Table411131415161819278[[#This Row],[IIR/2022]]</f>
        <v>3.0988901359271782E-2</v>
      </c>
      <c r="J4" s="132">
        <f>Table411131415161819278[[#This Row],[IIIR/2022]]-Table411131415161819278[[#This Row],[IIR/2022]]</f>
        <v>29.82000000000005</v>
      </c>
    </row>
    <row r="5" spans="1:10" x14ac:dyDescent="0.3">
      <c r="A5" s="39">
        <v>4</v>
      </c>
      <c r="B5" s="8" t="s">
        <v>19</v>
      </c>
      <c r="C5" s="11">
        <v>1017.49</v>
      </c>
      <c r="D5" s="15">
        <v>907.57399999999996</v>
      </c>
      <c r="E5" s="4"/>
      <c r="F5" s="4"/>
      <c r="I5" s="135">
        <f>J5/Table411131415161819278[[#This Row],[IIR/2022]]</f>
        <v>-0.10802661451218198</v>
      </c>
      <c r="J5" s="132">
        <f>Table411131415161819278[[#This Row],[IIIR/2022]]-Table411131415161819278[[#This Row],[IIR/2022]]</f>
        <v>-109.91600000000005</v>
      </c>
    </row>
    <row r="6" spans="1:10" x14ac:dyDescent="0.3">
      <c r="A6" s="39">
        <v>5</v>
      </c>
      <c r="B6" s="8" t="s">
        <v>1</v>
      </c>
      <c r="C6" s="11">
        <v>584.03599999999994</v>
      </c>
      <c r="D6" s="79">
        <v>612.87400000000002</v>
      </c>
      <c r="E6" s="4"/>
      <c r="F6" s="4"/>
      <c r="I6" s="135">
        <f>J6/Table411131415161819278[[#This Row],[IIR/2022]]</f>
        <v>4.937709319288551E-2</v>
      </c>
      <c r="J6" s="132">
        <f>Table411131415161819278[[#This Row],[IIIR/2022]]-Table411131415161819278[[#This Row],[IIR/2022]]</f>
        <v>28.838000000000079</v>
      </c>
    </row>
    <row r="7" spans="1:10" x14ac:dyDescent="0.3">
      <c r="A7" s="39">
        <v>6</v>
      </c>
      <c r="B7" s="8" t="s">
        <v>8</v>
      </c>
      <c r="C7" s="11">
        <v>589.30999999999995</v>
      </c>
      <c r="D7" s="15">
        <v>610.70528000000002</v>
      </c>
      <c r="E7" s="4"/>
      <c r="F7" s="4"/>
      <c r="I7" s="135">
        <f>J7/Table411131415161819278[[#This Row],[IIR/2022]]</f>
        <v>3.6305645585515384E-2</v>
      </c>
      <c r="J7" s="132">
        <f>Table411131415161819278[[#This Row],[IIIR/2022]]-Table411131415161819278[[#This Row],[IIR/2022]]</f>
        <v>21.395280000000071</v>
      </c>
    </row>
    <row r="8" spans="1:10" x14ac:dyDescent="0.3">
      <c r="A8" s="39">
        <v>7</v>
      </c>
      <c r="B8" s="8" t="s">
        <v>35</v>
      </c>
      <c r="C8" s="57">
        <v>453.54</v>
      </c>
      <c r="D8" s="15">
        <v>443.09800000000001</v>
      </c>
      <c r="E8" s="4"/>
      <c r="F8" s="4"/>
      <c r="I8" s="135">
        <f>J8/Table411131415161819278[[#This Row],[IIR/2022]]</f>
        <v>-2.3023327600652659E-2</v>
      </c>
      <c r="J8" s="132">
        <f>Table411131415161819278[[#This Row],[IIIR/2022]]-Table411131415161819278[[#This Row],[IIR/2022]]</f>
        <v>-10.442000000000007</v>
      </c>
    </row>
    <row r="9" spans="1:10" x14ac:dyDescent="0.3">
      <c r="A9" s="39">
        <v>8</v>
      </c>
      <c r="B9" s="8" t="s">
        <v>38</v>
      </c>
      <c r="C9" s="11">
        <v>331.06</v>
      </c>
      <c r="D9" s="74">
        <v>362.70148999999998</v>
      </c>
      <c r="E9" s="4"/>
      <c r="F9" s="4"/>
      <c r="I9" s="135">
        <f>J9/Table411131415161819278[[#This Row],[IIR/2022]]</f>
        <v>9.5576300368513181E-2</v>
      </c>
      <c r="J9" s="132">
        <f>Table411131415161819278[[#This Row],[IIIR/2022]]-Table411131415161819278[[#This Row],[IIR/2022]]</f>
        <v>31.641489999999976</v>
      </c>
    </row>
    <row r="10" spans="1:10" x14ac:dyDescent="0.3">
      <c r="A10" s="39">
        <v>9</v>
      </c>
      <c r="B10" s="8" t="s">
        <v>16</v>
      </c>
      <c r="C10" s="11">
        <v>291.02999999999997</v>
      </c>
      <c r="D10" s="15">
        <v>314.33300000000003</v>
      </c>
      <c r="E10" s="4"/>
      <c r="F10" s="4"/>
      <c r="I10" s="135">
        <f>J10/Table411131415161819278[[#This Row],[IIR/2022]]</f>
        <v>8.0070783080782248E-2</v>
      </c>
      <c r="J10" s="132">
        <f>Table411131415161819278[[#This Row],[IIIR/2022]]-Table411131415161819278[[#This Row],[IIR/2022]]</f>
        <v>23.303000000000054</v>
      </c>
    </row>
    <row r="11" spans="1:10" x14ac:dyDescent="0.3">
      <c r="A11" s="39">
        <v>10</v>
      </c>
      <c r="B11" s="8" t="s">
        <v>17</v>
      </c>
      <c r="C11" s="11">
        <v>283.68</v>
      </c>
      <c r="D11" s="15">
        <v>307.01</v>
      </c>
      <c r="E11" s="4"/>
      <c r="F11" s="4"/>
      <c r="I11" s="135">
        <f>J11/Table411131415161819278[[#This Row],[IIR/2022]]</f>
        <v>8.2240552735476535E-2</v>
      </c>
      <c r="J11" s="132">
        <f>Table411131415161819278[[#This Row],[IIIR/2022]]-Table411131415161819278[[#This Row],[IIR/2022]]</f>
        <v>23.329999999999984</v>
      </c>
    </row>
    <row r="12" spans="1:10" x14ac:dyDescent="0.3">
      <c r="A12" s="39">
        <v>11</v>
      </c>
      <c r="B12" s="8" t="s">
        <v>32</v>
      </c>
      <c r="C12" s="11">
        <v>282.08999999999997</v>
      </c>
      <c r="D12" s="15">
        <v>292.27</v>
      </c>
      <c r="E12" s="4"/>
      <c r="F12" s="4"/>
      <c r="I12" s="135">
        <f>J12/Table411131415161819278[[#This Row],[IIR/2022]]</f>
        <v>3.6087773405650704E-2</v>
      </c>
      <c r="J12" s="132">
        <f>Table411131415161819278[[#This Row],[IIIR/2022]]-Table411131415161819278[[#This Row],[IIR/2022]]</f>
        <v>10.180000000000007</v>
      </c>
    </row>
    <row r="13" spans="1:10" x14ac:dyDescent="0.3">
      <c r="A13" s="39">
        <v>12</v>
      </c>
      <c r="B13" s="8" t="s">
        <v>18</v>
      </c>
      <c r="C13" s="11">
        <v>266.60000000000002</v>
      </c>
      <c r="D13" s="15">
        <v>278.35500000000002</v>
      </c>
      <c r="E13" s="4"/>
      <c r="F13" s="4"/>
      <c r="I13" s="135">
        <f>J13/Table411131415161819278[[#This Row],[IIR/2022]]</f>
        <v>4.4092273068267046E-2</v>
      </c>
      <c r="J13" s="132">
        <f>Table411131415161819278[[#This Row],[IIIR/2022]]-Table411131415161819278[[#This Row],[IIR/2022]]</f>
        <v>11.754999999999995</v>
      </c>
    </row>
    <row r="14" spans="1:10" x14ac:dyDescent="0.3">
      <c r="A14" s="39">
        <v>13</v>
      </c>
      <c r="B14" s="8" t="s">
        <v>12</v>
      </c>
      <c r="C14" s="11">
        <v>278.61</v>
      </c>
      <c r="D14" s="15">
        <v>278.18</v>
      </c>
      <c r="E14" s="4"/>
      <c r="F14" s="4"/>
      <c r="I14" s="135">
        <f>J14/Table411131415161819278[[#This Row],[IIR/2022]]</f>
        <v>-1.5433760453681016E-3</v>
      </c>
      <c r="J14" s="132">
        <f>Table411131415161819278[[#This Row],[IIIR/2022]]-Table411131415161819278[[#This Row],[IIR/2022]]</f>
        <v>-0.43000000000000682</v>
      </c>
    </row>
    <row r="15" spans="1:10" x14ac:dyDescent="0.3">
      <c r="A15" s="39">
        <v>14</v>
      </c>
      <c r="B15" s="8" t="s">
        <v>4</v>
      </c>
      <c r="C15" s="11">
        <v>239.73</v>
      </c>
      <c r="D15" s="15">
        <v>232.489</v>
      </c>
      <c r="E15" s="4"/>
      <c r="F15" s="4"/>
      <c r="I15" s="135">
        <f>J15/Table411131415161819278[[#This Row],[IIR/2022]]</f>
        <v>-3.0204813748800675E-2</v>
      </c>
      <c r="J15" s="132">
        <f>Table411131415161819278[[#This Row],[IIIR/2022]]-Table411131415161819278[[#This Row],[IIR/2022]]</f>
        <v>-7.2409999999999854</v>
      </c>
    </row>
    <row r="16" spans="1:10" x14ac:dyDescent="0.3">
      <c r="A16" s="39">
        <v>15</v>
      </c>
      <c r="B16" s="8" t="s">
        <v>20</v>
      </c>
      <c r="C16" s="11">
        <v>159.88</v>
      </c>
      <c r="D16" s="15">
        <v>155.46736999999999</v>
      </c>
      <c r="E16" s="4"/>
      <c r="F16" s="4"/>
      <c r="I16" s="135">
        <f>J16/Table411131415161819278[[#This Row],[IIR/2022]]</f>
        <v>-2.7599637227920987E-2</v>
      </c>
      <c r="J16" s="132">
        <f>Table411131415161819278[[#This Row],[IIIR/2022]]-Table411131415161819278[[#This Row],[IIR/2022]]</f>
        <v>-4.4126300000000072</v>
      </c>
    </row>
    <row r="17" spans="1:10" x14ac:dyDescent="0.3">
      <c r="A17" s="39">
        <v>16</v>
      </c>
      <c r="B17" s="8" t="s">
        <v>36</v>
      </c>
      <c r="C17" s="11">
        <v>138.15</v>
      </c>
      <c r="D17" s="15">
        <v>150.53399999999999</v>
      </c>
      <c r="E17" s="4"/>
      <c r="F17" s="4"/>
      <c r="I17" s="135">
        <f>J17/Table411131415161819278[[#This Row],[IIR/2022]]</f>
        <v>8.9641693811074813E-2</v>
      </c>
      <c r="J17" s="132">
        <f>Table411131415161819278[[#This Row],[IIIR/2022]]-Table411131415161819278[[#This Row],[IIR/2022]]</f>
        <v>12.383999999999986</v>
      </c>
    </row>
    <row r="18" spans="1:10" x14ac:dyDescent="0.3">
      <c r="A18" s="39">
        <v>17</v>
      </c>
      <c r="B18" s="8" t="s">
        <v>21</v>
      </c>
      <c r="C18" s="11">
        <v>124.56</v>
      </c>
      <c r="D18" s="15">
        <v>124.33176</v>
      </c>
      <c r="E18" s="4"/>
      <c r="F18" s="4"/>
      <c r="I18" s="135">
        <f>J18/Table411131415161819278[[#This Row],[IIR/2022]]</f>
        <v>-1.8323699421965282E-3</v>
      </c>
      <c r="J18" s="132">
        <f>Table411131415161819278[[#This Row],[IIIR/2022]]-Table411131415161819278[[#This Row],[IIR/2022]]</f>
        <v>-0.22823999999999955</v>
      </c>
    </row>
    <row r="19" spans="1:10" x14ac:dyDescent="0.3">
      <c r="A19" s="39">
        <v>18</v>
      </c>
      <c r="B19" s="8" t="s">
        <v>2</v>
      </c>
      <c r="C19" s="11">
        <v>86.842969999999994</v>
      </c>
      <c r="D19" s="74">
        <v>97.992810000000006</v>
      </c>
      <c r="E19" s="4"/>
      <c r="F19" s="4"/>
      <c r="I19" s="135">
        <f>J19/Table411131415161819278[[#This Row],[IIR/2022]]</f>
        <v>0.12839081850839523</v>
      </c>
      <c r="J19" s="132">
        <f>Table411131415161819278[[#This Row],[IIIR/2022]]-Table411131415161819278[[#This Row],[IIR/2022]]</f>
        <v>11.149840000000012</v>
      </c>
    </row>
    <row r="20" spans="1:10" x14ac:dyDescent="0.3">
      <c r="A20" s="39">
        <v>19</v>
      </c>
      <c r="B20" s="8" t="s">
        <v>10</v>
      </c>
      <c r="C20" s="11">
        <v>87.22</v>
      </c>
      <c r="D20" s="15">
        <v>91.005690000000001</v>
      </c>
      <c r="E20" s="4"/>
      <c r="F20" s="4"/>
      <c r="I20" s="135">
        <f>J20/Table411131415161819278[[#This Row],[IIR/2022]]</f>
        <v>4.3403921119009432E-2</v>
      </c>
      <c r="J20" s="132">
        <f>Table411131415161819278[[#This Row],[IIIR/2022]]-Table411131415161819278[[#This Row],[IIR/2022]]</f>
        <v>3.7856900000000024</v>
      </c>
    </row>
    <row r="21" spans="1:10" x14ac:dyDescent="0.3">
      <c r="A21" s="39">
        <v>20</v>
      </c>
      <c r="B21" s="8" t="s">
        <v>13</v>
      </c>
      <c r="C21" s="11">
        <v>86.310699999999997</v>
      </c>
      <c r="D21" s="15">
        <v>84.412170000000003</v>
      </c>
      <c r="E21" s="4"/>
      <c r="F21" s="4"/>
      <c r="I21" s="135">
        <f>J21/Table411131415161819278[[#This Row],[IIR/2022]]</f>
        <v>-2.1996461620633293E-2</v>
      </c>
      <c r="J21" s="132">
        <f>Table411131415161819278[[#This Row],[IIIR/2022]]-Table411131415161819278[[#This Row],[IIR/2022]]</f>
        <v>-1.8985299999999938</v>
      </c>
    </row>
    <row r="22" spans="1:10" x14ac:dyDescent="0.3">
      <c r="A22" s="39">
        <v>21</v>
      </c>
      <c r="B22" s="8" t="s">
        <v>5</v>
      </c>
      <c r="C22" s="11">
        <v>67.433999999999997</v>
      </c>
      <c r="D22" s="15">
        <v>72.289990000000003</v>
      </c>
      <c r="E22" s="4"/>
      <c r="F22" s="4"/>
      <c r="I22" s="135">
        <f>J22/Table411131415161819278[[#This Row],[IIR/2022]]</f>
        <v>7.2011003351425185E-2</v>
      </c>
      <c r="J22" s="132">
        <f>Table411131415161819278[[#This Row],[IIIR/2022]]-Table411131415161819278[[#This Row],[IIR/2022]]</f>
        <v>4.8559900000000056</v>
      </c>
    </row>
    <row r="23" spans="1:10" x14ac:dyDescent="0.3">
      <c r="A23" s="39">
        <v>22</v>
      </c>
      <c r="B23" s="8" t="s">
        <v>6</v>
      </c>
      <c r="C23" s="57">
        <v>65.302319999999995</v>
      </c>
      <c r="D23" s="15">
        <v>67.970179999999999</v>
      </c>
      <c r="E23" s="4"/>
      <c r="F23" s="4"/>
      <c r="I23" s="135">
        <f>J23/Table411131415161819278[[#This Row],[IIR/2022]]</f>
        <v>4.0853984973275144E-2</v>
      </c>
      <c r="J23" s="132">
        <f>Table411131415161819278[[#This Row],[IIIR/2022]]-Table411131415161819278[[#This Row],[IIR/2022]]</f>
        <v>2.6678600000000046</v>
      </c>
    </row>
    <row r="24" spans="1:10" x14ac:dyDescent="0.3">
      <c r="A24" s="39">
        <v>23</v>
      </c>
      <c r="B24" s="8" t="s">
        <v>9</v>
      </c>
      <c r="C24" s="11">
        <v>61.96</v>
      </c>
      <c r="D24" s="15">
        <v>50.05</v>
      </c>
      <c r="E24" s="4"/>
      <c r="F24" s="4"/>
      <c r="I24" s="135">
        <f>J24/Table411131415161819278[[#This Row],[IIR/2022]]</f>
        <v>-0.19222078760490643</v>
      </c>
      <c r="J24" s="132">
        <f>Table411131415161819278[[#This Row],[IIIR/2022]]-Table411131415161819278[[#This Row],[IIR/2022]]</f>
        <v>-11.910000000000004</v>
      </c>
    </row>
    <row r="25" spans="1:10" x14ac:dyDescent="0.3">
      <c r="A25" s="39">
        <v>24</v>
      </c>
      <c r="B25" s="8" t="s">
        <v>3</v>
      </c>
      <c r="C25" s="11">
        <v>49</v>
      </c>
      <c r="D25" s="15">
        <v>47.44</v>
      </c>
      <c r="E25" s="4"/>
      <c r="F25" s="4"/>
      <c r="I25" s="135">
        <f>J25/Table411131415161819278[[#This Row],[IIR/2022]]</f>
        <v>-3.18367346938776E-2</v>
      </c>
      <c r="J25" s="132">
        <f>Table411131415161819278[[#This Row],[IIIR/2022]]-Table411131415161819278[[#This Row],[IIR/2022]]</f>
        <v>-1.5600000000000023</v>
      </c>
    </row>
    <row r="26" spans="1:10" x14ac:dyDescent="0.3">
      <c r="A26" s="39">
        <v>25</v>
      </c>
      <c r="B26" s="8" t="s">
        <v>14</v>
      </c>
      <c r="C26" s="11">
        <v>0.73109999999999997</v>
      </c>
      <c r="D26" s="15">
        <v>0.72639480000000001</v>
      </c>
      <c r="E26" s="4"/>
      <c r="F26" s="4"/>
      <c r="I26" s="135">
        <f>J26/Table411131415161819278[[#This Row],[IIR/2022]]</f>
        <v>-6.4357816988099645E-3</v>
      </c>
      <c r="J26" s="132">
        <f>Table411131415161819278[[#This Row],[IIIR/2022]]-Table411131415161819278[[#This Row],[IIR/2022]]</f>
        <v>-4.705199999999965E-3</v>
      </c>
    </row>
    <row r="27" spans="1:10" x14ac:dyDescent="0.3">
      <c r="A27" s="39">
        <v>26</v>
      </c>
      <c r="B27" s="27" t="s">
        <v>7</v>
      </c>
      <c r="C27" s="109">
        <v>0.32280999999999871</v>
      </c>
      <c r="D27" s="15">
        <v>0.23</v>
      </c>
      <c r="E27" s="4"/>
      <c r="F27" s="4"/>
      <c r="I27" s="135">
        <f>J27/Table411131415161819278[[#This Row],[IIR/2022]]</f>
        <v>-0.28750658281961239</v>
      </c>
      <c r="J27" s="132">
        <f>Table411131415161819278[[#This Row],[IIIR/2022]]-Table411131415161819278[[#This Row],[IIR/2022]]</f>
        <v>-9.2809999999998699E-2</v>
      </c>
    </row>
  </sheetData>
  <hyperlinks>
    <hyperlink ref="F1" location="Mündəricat!A1" display="Mündəricat" xr:uid="{6B67C723-46BD-405D-9BF9-BAD1F99F74B3}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ADA8E-4AC0-410A-B7DD-F149E6C62C8E}">
  <dimension ref="A1:F27"/>
  <sheetViews>
    <sheetView zoomScale="70" zoomScaleNormal="70" workbookViewId="0">
      <selection activeCell="F38" sqref="F38"/>
    </sheetView>
  </sheetViews>
  <sheetFormatPr defaultRowHeight="14.4" x14ac:dyDescent="0.3"/>
  <cols>
    <col min="1" max="1" width="7.77734375" customWidth="1"/>
    <col min="2" max="2" width="35.44140625" customWidth="1"/>
    <col min="3" max="3" width="29.6640625" customWidth="1"/>
    <col min="4" max="4" width="32.77734375" customWidth="1"/>
    <col min="6" max="6" width="21.88671875" customWidth="1"/>
  </cols>
  <sheetData>
    <row r="1" spans="1:6" ht="28.8" x14ac:dyDescent="0.3">
      <c r="A1" s="32" t="s">
        <v>0</v>
      </c>
      <c r="B1" s="33" t="s">
        <v>22</v>
      </c>
      <c r="C1" s="33" t="s">
        <v>75</v>
      </c>
      <c r="D1" s="34" t="s">
        <v>76</v>
      </c>
      <c r="E1" s="35"/>
      <c r="F1" s="53" t="s">
        <v>45</v>
      </c>
    </row>
    <row r="2" spans="1:6" x14ac:dyDescent="0.3">
      <c r="A2" s="39">
        <v>1</v>
      </c>
      <c r="B2" s="8" t="s">
        <v>15</v>
      </c>
      <c r="C2" s="3">
        <v>2.5712391448965269E-2</v>
      </c>
      <c r="D2" s="85">
        <v>57.203899999999976</v>
      </c>
      <c r="E2" s="4"/>
      <c r="F2" s="4"/>
    </row>
    <row r="3" spans="1:6" x14ac:dyDescent="0.3">
      <c r="A3" s="39">
        <v>2</v>
      </c>
      <c r="B3" s="8" t="s">
        <v>38</v>
      </c>
      <c r="C3" s="3">
        <v>9.5576300368513181E-2</v>
      </c>
      <c r="D3" s="85">
        <v>31.641489999999976</v>
      </c>
      <c r="E3" s="4"/>
      <c r="F3" s="4"/>
    </row>
    <row r="4" spans="1:6" x14ac:dyDescent="0.3">
      <c r="A4" s="39">
        <v>3</v>
      </c>
      <c r="B4" s="8" t="s">
        <v>11</v>
      </c>
      <c r="C4" s="3">
        <v>3.0988901359271782E-2</v>
      </c>
      <c r="D4" s="85">
        <v>29.82000000000005</v>
      </c>
      <c r="E4" s="4"/>
      <c r="F4" s="4"/>
    </row>
    <row r="5" spans="1:6" x14ac:dyDescent="0.3">
      <c r="A5" s="39">
        <v>4</v>
      </c>
      <c r="B5" s="8" t="s">
        <v>1</v>
      </c>
      <c r="C5" s="97">
        <v>4.937709319288551E-2</v>
      </c>
      <c r="D5" s="98">
        <v>28.838000000000079</v>
      </c>
      <c r="E5" s="4"/>
      <c r="F5" s="4"/>
    </row>
    <row r="6" spans="1:6" x14ac:dyDescent="0.3">
      <c r="A6" s="39">
        <v>5</v>
      </c>
      <c r="B6" s="8" t="s">
        <v>17</v>
      </c>
      <c r="C6" s="87">
        <v>8.2240552735476535E-2</v>
      </c>
      <c r="D6" s="85">
        <v>23.329999999999984</v>
      </c>
      <c r="E6" s="4"/>
      <c r="F6" s="4"/>
    </row>
    <row r="7" spans="1:6" x14ac:dyDescent="0.3">
      <c r="A7" s="39">
        <v>6</v>
      </c>
      <c r="B7" s="8" t="s">
        <v>16</v>
      </c>
      <c r="C7" s="97">
        <v>8.0070783080782248E-2</v>
      </c>
      <c r="D7" s="98">
        <v>23.303000000000054</v>
      </c>
      <c r="E7" s="4"/>
      <c r="F7" s="4"/>
    </row>
    <row r="8" spans="1:6" x14ac:dyDescent="0.3">
      <c r="A8" s="39">
        <v>7</v>
      </c>
      <c r="B8" s="8" t="s">
        <v>8</v>
      </c>
      <c r="C8" s="87">
        <v>3.6305645585515384E-2</v>
      </c>
      <c r="D8" s="85">
        <v>21.395280000000071</v>
      </c>
      <c r="E8" s="4"/>
      <c r="F8" s="4"/>
    </row>
    <row r="9" spans="1:6" x14ac:dyDescent="0.3">
      <c r="A9" s="39">
        <v>8</v>
      </c>
      <c r="B9" s="8" t="s">
        <v>36</v>
      </c>
      <c r="C9" s="97">
        <v>8.9641693811074813E-2</v>
      </c>
      <c r="D9" s="98">
        <v>12.383999999999986</v>
      </c>
      <c r="E9" s="4"/>
      <c r="F9" s="4"/>
    </row>
    <row r="10" spans="1:6" x14ac:dyDescent="0.3">
      <c r="A10" s="39">
        <v>9</v>
      </c>
      <c r="B10" s="8" t="s">
        <v>18</v>
      </c>
      <c r="C10" s="97">
        <v>4.4092273068267046E-2</v>
      </c>
      <c r="D10" s="98">
        <v>11.754999999999995</v>
      </c>
      <c r="E10" s="4"/>
      <c r="F10" s="4"/>
    </row>
    <row r="11" spans="1:6" x14ac:dyDescent="0.3">
      <c r="A11" s="39">
        <v>10</v>
      </c>
      <c r="B11" s="8" t="s">
        <v>2</v>
      </c>
      <c r="C11" s="3">
        <v>0.12839081850839523</v>
      </c>
      <c r="D11" s="85">
        <v>11.149840000000012</v>
      </c>
      <c r="E11" s="4"/>
      <c r="F11" s="4"/>
    </row>
    <row r="12" spans="1:6" x14ac:dyDescent="0.3">
      <c r="A12" s="39">
        <v>11</v>
      </c>
      <c r="B12" s="8" t="s">
        <v>32</v>
      </c>
      <c r="C12" s="97">
        <v>3.6087773405650704E-2</v>
      </c>
      <c r="D12" s="98">
        <v>10.180000000000007</v>
      </c>
      <c r="E12" s="4"/>
      <c r="F12" s="4"/>
    </row>
    <row r="13" spans="1:6" x14ac:dyDescent="0.3">
      <c r="A13" s="39">
        <v>12</v>
      </c>
      <c r="B13" s="8" t="s">
        <v>5</v>
      </c>
      <c r="C13" s="97">
        <v>7.2011003351425185E-2</v>
      </c>
      <c r="D13" s="98">
        <v>4.8559900000000056</v>
      </c>
      <c r="E13" s="4"/>
      <c r="F13" s="4"/>
    </row>
    <row r="14" spans="1:6" x14ac:dyDescent="0.3">
      <c r="A14" s="39">
        <v>13</v>
      </c>
      <c r="B14" s="8" t="s">
        <v>10</v>
      </c>
      <c r="C14" s="97">
        <v>4.3403921119009432E-2</v>
      </c>
      <c r="D14" s="98">
        <v>3.7856900000000024</v>
      </c>
      <c r="E14" s="4"/>
      <c r="F14" s="4"/>
    </row>
    <row r="15" spans="1:6" x14ac:dyDescent="0.3">
      <c r="A15" s="39">
        <v>14</v>
      </c>
      <c r="B15" s="8" t="s">
        <v>6</v>
      </c>
      <c r="C15" s="3">
        <v>4.0853984973275144E-2</v>
      </c>
      <c r="D15" s="85">
        <v>2.6678600000000046</v>
      </c>
      <c r="E15" s="4"/>
      <c r="F15" s="4"/>
    </row>
    <row r="16" spans="1:6" x14ac:dyDescent="0.3">
      <c r="A16" s="39">
        <v>15</v>
      </c>
      <c r="B16" s="8" t="s">
        <v>14</v>
      </c>
      <c r="C16" s="3">
        <v>-6.4357816988099645E-3</v>
      </c>
      <c r="D16" s="85">
        <v>-4.705199999999965E-3</v>
      </c>
      <c r="E16" s="4"/>
      <c r="F16" s="4"/>
    </row>
    <row r="17" spans="1:6" x14ac:dyDescent="0.3">
      <c r="A17" s="39">
        <v>16</v>
      </c>
      <c r="B17" s="8" t="s">
        <v>7</v>
      </c>
      <c r="C17" s="3">
        <v>-0.28750658281961239</v>
      </c>
      <c r="D17" s="85">
        <v>-9.2809999999998699E-2</v>
      </c>
      <c r="E17" s="4"/>
      <c r="F17" s="4"/>
    </row>
    <row r="18" spans="1:6" x14ac:dyDescent="0.3">
      <c r="A18" s="39">
        <v>17</v>
      </c>
      <c r="B18" s="8" t="s">
        <v>21</v>
      </c>
      <c r="C18" s="97">
        <v>-1.8323699421965282E-3</v>
      </c>
      <c r="D18" s="98">
        <v>-0.22823999999999955</v>
      </c>
      <c r="E18" s="4"/>
      <c r="F18" s="4"/>
    </row>
    <row r="19" spans="1:6" x14ac:dyDescent="0.3">
      <c r="A19" s="39">
        <v>18</v>
      </c>
      <c r="B19" s="8" t="s">
        <v>12</v>
      </c>
      <c r="C19" s="3">
        <v>-1.5433760453681016E-3</v>
      </c>
      <c r="D19" s="85">
        <v>-0.43000000000000682</v>
      </c>
      <c r="E19" s="4"/>
      <c r="F19" s="4"/>
    </row>
    <row r="20" spans="1:6" x14ac:dyDescent="0.3">
      <c r="A20" s="39">
        <v>19</v>
      </c>
      <c r="B20" s="8" t="s">
        <v>3</v>
      </c>
      <c r="C20" s="97">
        <v>-3.18367346938776E-2</v>
      </c>
      <c r="D20" s="98">
        <v>-1.5600000000000023</v>
      </c>
      <c r="E20" s="4"/>
      <c r="F20" s="4"/>
    </row>
    <row r="21" spans="1:6" x14ac:dyDescent="0.3">
      <c r="A21" s="39">
        <v>20</v>
      </c>
      <c r="B21" s="8" t="s">
        <v>13</v>
      </c>
      <c r="C21" s="97">
        <v>-2.1996461620633293E-2</v>
      </c>
      <c r="D21" s="98">
        <v>-1.8985299999999938</v>
      </c>
      <c r="E21" s="4"/>
      <c r="F21" s="4"/>
    </row>
    <row r="22" spans="1:6" x14ac:dyDescent="0.3">
      <c r="A22" s="39">
        <v>21</v>
      </c>
      <c r="B22" s="8" t="s">
        <v>20</v>
      </c>
      <c r="C22" s="3">
        <v>-2.7599637227920987E-2</v>
      </c>
      <c r="D22" s="85">
        <v>-4.4126300000000072</v>
      </c>
      <c r="E22" s="4"/>
      <c r="F22" s="4"/>
    </row>
    <row r="23" spans="1:6" x14ac:dyDescent="0.3">
      <c r="A23" s="39">
        <v>22</v>
      </c>
      <c r="B23" s="8" t="s">
        <v>4</v>
      </c>
      <c r="C23" s="3">
        <v>-3.0204813748800675E-2</v>
      </c>
      <c r="D23" s="85">
        <v>-7.2409999999999854</v>
      </c>
      <c r="E23" s="4"/>
      <c r="F23" s="4"/>
    </row>
    <row r="24" spans="1:6" x14ac:dyDescent="0.3">
      <c r="A24" s="39">
        <v>23</v>
      </c>
      <c r="B24" s="8" t="s">
        <v>35</v>
      </c>
      <c r="C24" s="97">
        <v>-2.3023327600652659E-2</v>
      </c>
      <c r="D24" s="98">
        <v>-10.442000000000007</v>
      </c>
      <c r="E24" s="4"/>
      <c r="F24" s="4"/>
    </row>
    <row r="25" spans="1:6" x14ac:dyDescent="0.3">
      <c r="A25" s="39">
        <v>24</v>
      </c>
      <c r="B25" s="8" t="s">
        <v>9</v>
      </c>
      <c r="C25" s="97">
        <v>-0.19222078760490643</v>
      </c>
      <c r="D25" s="98">
        <v>-11.910000000000004</v>
      </c>
      <c r="E25" s="4"/>
      <c r="F25" s="4"/>
    </row>
    <row r="26" spans="1:6" x14ac:dyDescent="0.3">
      <c r="A26" s="39">
        <v>25</v>
      </c>
      <c r="B26" s="8" t="s">
        <v>64</v>
      </c>
      <c r="C26" s="3">
        <v>-1.6640294870782484E-2</v>
      </c>
      <c r="D26" s="85">
        <v>-29.502909999999929</v>
      </c>
      <c r="E26" s="4"/>
      <c r="F26" s="4"/>
    </row>
    <row r="27" spans="1:6" x14ac:dyDescent="0.3">
      <c r="A27" s="39">
        <v>26</v>
      </c>
      <c r="B27" s="27" t="s">
        <v>19</v>
      </c>
      <c r="C27" s="3">
        <v>-0.10802661451218198</v>
      </c>
      <c r="D27" s="85">
        <v>-109.91600000000005</v>
      </c>
      <c r="E27" s="4"/>
      <c r="F27" s="4"/>
    </row>
  </sheetData>
  <conditionalFormatting sqref="D2:D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{E9B90B9B-5CC9-4D31-9B1E-B3A403EE15F3}</x14:id>
        </ext>
      </extLst>
    </cfRule>
  </conditionalFormatting>
  <conditionalFormatting sqref="C2:D1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{D5996639-35CA-4C96-8A0C-F865473AE58C}</x14:id>
        </ext>
      </extLst>
    </cfRule>
  </conditionalFormatting>
  <conditionalFormatting sqref="C2:C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{73A0EFE0-2FBC-4B21-8662-5D2A381EB380}</x14:id>
        </ext>
      </extLst>
    </cfRule>
  </conditionalFormatting>
  <conditionalFormatting sqref="D2:D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{1BD8A502-C198-42A2-A841-120205632447}</x14:id>
        </ext>
      </extLst>
    </cfRule>
  </conditionalFormatting>
  <conditionalFormatting sqref="C2:C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{BF9FED8C-238A-4C93-AE91-14DF4BFAAC5A}</x14:id>
        </ext>
      </extLst>
    </cfRule>
  </conditionalFormatting>
  <conditionalFormatting sqref="C2:C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{C1AB09B9-5F14-4CA1-8050-5F25E97A88FC}</x14:id>
        </ext>
      </extLst>
    </cfRule>
  </conditionalFormatting>
  <conditionalFormatting sqref="D2:D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{5084A605-E1AB-4F92-B418-656A8E7EDD0A}</x14:id>
        </ext>
      </extLst>
    </cfRule>
  </conditionalFormatting>
  <conditionalFormatting sqref="C2:C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{295B2208-E972-49EE-B9A9-7F1FC2FFFB84}</x14:id>
        </ext>
      </extLst>
    </cfRule>
  </conditionalFormatting>
  <conditionalFormatting sqref="C2:D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{2BA34C4E-C215-45FE-A93D-335D6D5A0E6E}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{84DA1E4A-9DFE-42F5-9AC3-A3340138C540}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{92F28041-3D9A-4407-A62A-F94D491CBD37}</x14:id>
        </ext>
      </extLst>
    </cfRule>
  </conditionalFormatting>
  <hyperlinks>
    <hyperlink ref="F1" location="Mündəricat!A1" display="Mündəricat" xr:uid="{3641BC56-3B1E-4545-8108-C41B6B1E4175}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B90B9B-5CC9-4D31-9B1E-B3A403EE15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D5996639-35CA-4C96-8A0C-F865473AE5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73A0EFE0-2FBC-4B21-8662-5D2A381EB3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1BD8A502-C198-42A2-A841-120205632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BF9FED8C-238A-4C93-AE91-14DF4BFAAC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C1AB09B9-5F14-4CA1-8050-5F25E97A88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084A605-E1AB-4F92-B418-656A8E7EDD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295B2208-E972-49EE-B9A9-7F1FC2FFFB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2BA34C4E-C215-45FE-A93D-335D6D5A0E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84DA1E4A-9DFE-42F5-9AC3-A3340138C5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92F28041-3D9A-4407-A62A-F94D491CBD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Mündəricat</vt:lpstr>
      <vt:lpstr>2022 IIIR - Ümumi göstəricilər</vt:lpstr>
      <vt:lpstr>2022 IIR - Ümumi göstəricilər</vt:lpstr>
      <vt:lpstr>Aktivlər</vt:lpstr>
      <vt:lpstr>Dinamika  - Aktivlər</vt:lpstr>
      <vt:lpstr>Kredit Portfeli</vt:lpstr>
      <vt:lpstr>Dinamika - Kredit Portfeli</vt:lpstr>
      <vt:lpstr>Biznes Kreditləri</vt:lpstr>
      <vt:lpstr>Dinamika - Biznes Kreditləri</vt:lpstr>
      <vt:lpstr>Depozit Portfeli</vt:lpstr>
      <vt:lpstr>Dinamika - Depozit Portfeli</vt:lpstr>
      <vt:lpstr>Balans Kapitalı</vt:lpstr>
      <vt:lpstr>Dinamika  - Balans Kapitalı</vt:lpstr>
      <vt:lpstr>Nizamnamə Kapitalı</vt:lpstr>
      <vt:lpstr>Xalis Mənfəəti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  <vt:lpstr>ROA</vt:lpstr>
      <vt:lpstr>ROE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2022-10-28T07:22:15Z</dcterms:modified>
</cp:coreProperties>
</file>