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tables/table26.xml" ContentType="application/vnd.openxmlformats-officedocument.spreadsheetml.table+xml"/>
  <Override PartName="/xl/tables/table27.xml" ContentType="application/vnd.openxmlformats-officedocument.spreadsheetml.table+xml"/>
  <Override PartName="/xl/tables/table28.xml" ContentType="application/vnd.openxmlformats-officedocument.spreadsheetml.table+xml"/>
  <Override PartName="/xl/tables/table29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FD1F6EF2-FCD0-4A6D-963A-246A2FDB402C}" xr6:coauthVersionLast="47" xr6:coauthVersionMax="47" xr10:uidLastSave="{00000000-0000-0000-0000-000000000000}"/>
  <bookViews>
    <workbookView xWindow="-120" yWindow="-120" windowWidth="20730" windowHeight="11160" tabRatio="736" firstSheet="1" activeTab="2" xr2:uid="{00000000-000D-0000-FFFF-FFFF00000000}"/>
  </bookViews>
  <sheets>
    <sheet name="Mündəricat" sheetId="49" r:id="rId1"/>
    <sheet name="2025 IR- Ümumi göstəricilər" sheetId="64" r:id="rId2"/>
    <sheet name="2025 IIR- Ümumi göstəricilər" sheetId="35" r:id="rId3"/>
    <sheet name="Aktivlər" sheetId="6" r:id="rId4"/>
    <sheet name="Dinamika  - Aktivlər" sheetId="23" r:id="rId5"/>
    <sheet name="Kredit Portfeli" sheetId="9" r:id="rId6"/>
    <sheet name="Dinamika - Kredit Portfeli" sheetId="24" r:id="rId7"/>
    <sheet name="Biznes Kreditləri" sheetId="53" r:id="rId8"/>
    <sheet name="Dinamika - Biznes Kreditləri" sheetId="55" state="hidden" r:id="rId9"/>
    <sheet name="İstehlak Kreditləri" sheetId="57" r:id="rId10"/>
    <sheet name="Daşınmaz Əmlak Kreditləri" sheetId="58" r:id="rId11"/>
    <sheet name="Depozit Portfeli" sheetId="11" r:id="rId12"/>
    <sheet name="Dinamika - Depozit Portfeli" sheetId="25" r:id="rId13"/>
    <sheet name="Fiziki şəxslərin əmanətləri" sheetId="63" r:id="rId14"/>
    <sheet name="Balans Kapitalı" sheetId="13" r:id="rId15"/>
    <sheet name="Dinamika  - Balans Kapitalı" sheetId="26" r:id="rId16"/>
    <sheet name="Nizamnamə Kapitalı" sheetId="31" r:id="rId17"/>
    <sheet name="Xalis Mənfəəti" sheetId="44" r:id="rId18"/>
    <sheet name="Xalis Əməliyyat Mənfəəti" sheetId="16" r:id="rId19"/>
    <sheet name="Faiz Gəlirləri" sheetId="17" r:id="rId20"/>
    <sheet name="Faiz Xərcləri" sheetId="18" r:id="rId21"/>
    <sheet name="Qeyri-Faiz Gəlirləri" sheetId="19" r:id="rId22"/>
    <sheet name="Qeyri-Faiz Xərcləri" sheetId="20" r:id="rId23"/>
    <sheet name="ROA " sheetId="61" r:id="rId24"/>
    <sheet name="ROE " sheetId="62" r:id="rId25"/>
    <sheet name="Ehtiyat ayırmaları" sheetId="21" r:id="rId26"/>
    <sheet name="ROA" sheetId="50" state="hidden" r:id="rId27"/>
    <sheet name="ROE" sheetId="52" state="hidden" r:id="rId2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" i="13" l="1"/>
  <c r="H3" i="13" s="1"/>
  <c r="I4" i="13"/>
  <c r="H4" i="13" s="1"/>
  <c r="H5" i="13"/>
  <c r="I5" i="13"/>
  <c r="I6" i="13"/>
  <c r="H6" i="13" s="1"/>
  <c r="I7" i="13"/>
  <c r="H7" i="13" s="1"/>
  <c r="H8" i="13"/>
  <c r="I8" i="13"/>
  <c r="I9" i="13"/>
  <c r="H9" i="13" s="1"/>
  <c r="I10" i="13"/>
  <c r="H10" i="13" s="1"/>
  <c r="I11" i="13"/>
  <c r="H11" i="13" s="1"/>
  <c r="I12" i="13"/>
  <c r="H12" i="13" s="1"/>
  <c r="I13" i="13"/>
  <c r="H13" i="13" s="1"/>
  <c r="I14" i="13"/>
  <c r="H14" i="13" s="1"/>
  <c r="I15" i="13"/>
  <c r="H15" i="13" s="1"/>
  <c r="I16" i="13"/>
  <c r="H16" i="13" s="1"/>
  <c r="I17" i="13"/>
  <c r="H17" i="13" s="1"/>
  <c r="I18" i="13"/>
  <c r="H18" i="13" s="1"/>
  <c r="I19" i="13"/>
  <c r="H19" i="13" s="1"/>
  <c r="I20" i="13"/>
  <c r="H20" i="13" s="1"/>
  <c r="I21" i="13"/>
  <c r="H21" i="13" s="1"/>
  <c r="I22" i="13"/>
  <c r="H22" i="13" s="1"/>
  <c r="I23" i="13"/>
  <c r="H23" i="13" s="1"/>
  <c r="H2" i="13"/>
  <c r="I2" i="13"/>
  <c r="J3" i="11"/>
  <c r="I3" i="11" s="1"/>
  <c r="J4" i="11"/>
  <c r="I4" i="11" s="1"/>
  <c r="J5" i="11"/>
  <c r="I5" i="11" s="1"/>
  <c r="J6" i="11"/>
  <c r="I6" i="11" s="1"/>
  <c r="J7" i="11"/>
  <c r="I7" i="11" s="1"/>
  <c r="J8" i="11"/>
  <c r="I8" i="11" s="1"/>
  <c r="J9" i="11"/>
  <c r="I9" i="11" s="1"/>
  <c r="J10" i="11"/>
  <c r="I10" i="11" s="1"/>
  <c r="J11" i="11"/>
  <c r="I11" i="11" s="1"/>
  <c r="J12" i="11"/>
  <c r="I12" i="11" s="1"/>
  <c r="J13" i="11"/>
  <c r="I13" i="11" s="1"/>
  <c r="J14" i="11"/>
  <c r="I14" i="11" s="1"/>
  <c r="J15" i="11"/>
  <c r="I15" i="11" s="1"/>
  <c r="J16" i="11"/>
  <c r="I16" i="11" s="1"/>
  <c r="J17" i="11"/>
  <c r="I17" i="11" s="1"/>
  <c r="J18" i="11"/>
  <c r="I18" i="11" s="1"/>
  <c r="J19" i="11"/>
  <c r="I19" i="11" s="1"/>
  <c r="J20" i="11"/>
  <c r="I20" i="11" s="1"/>
  <c r="J21" i="11"/>
  <c r="I21" i="11" s="1"/>
  <c r="J22" i="11"/>
  <c r="I22" i="11" s="1"/>
  <c r="J23" i="11"/>
  <c r="I23" i="11" s="1"/>
  <c r="J2" i="11"/>
  <c r="I2" i="11" s="1"/>
  <c r="K3" i="9"/>
  <c r="J3" i="9" s="1"/>
  <c r="K4" i="9"/>
  <c r="J4" i="9" s="1"/>
  <c r="K5" i="9"/>
  <c r="J5" i="9" s="1"/>
  <c r="K6" i="9"/>
  <c r="J6" i="9" s="1"/>
  <c r="K7" i="9"/>
  <c r="J7" i="9" s="1"/>
  <c r="K8" i="9"/>
  <c r="J8" i="9" s="1"/>
  <c r="K9" i="9"/>
  <c r="J9" i="9" s="1"/>
  <c r="K10" i="9"/>
  <c r="J10" i="9" s="1"/>
  <c r="K11" i="9"/>
  <c r="J11" i="9" s="1"/>
  <c r="K12" i="9"/>
  <c r="J12" i="9" s="1"/>
  <c r="K13" i="9"/>
  <c r="J13" i="9" s="1"/>
  <c r="K14" i="9"/>
  <c r="J14" i="9" s="1"/>
  <c r="K15" i="9"/>
  <c r="J15" i="9" s="1"/>
  <c r="K16" i="9"/>
  <c r="J16" i="9" s="1"/>
  <c r="K17" i="9"/>
  <c r="J17" i="9" s="1"/>
  <c r="K18" i="9"/>
  <c r="J18" i="9" s="1"/>
  <c r="K19" i="9"/>
  <c r="J19" i="9" s="1"/>
  <c r="K20" i="9"/>
  <c r="J20" i="9" s="1"/>
  <c r="K21" i="9"/>
  <c r="J21" i="9" s="1"/>
  <c r="K22" i="9"/>
  <c r="J22" i="9" s="1"/>
  <c r="K23" i="9"/>
  <c r="J23" i="9" s="1"/>
  <c r="K2" i="9"/>
  <c r="J2" i="9" s="1"/>
  <c r="G3" i="6"/>
  <c r="F3" i="6" s="1"/>
  <c r="G4" i="6"/>
  <c r="F4" i="6" s="1"/>
  <c r="G5" i="6"/>
  <c r="G6" i="6"/>
  <c r="G7" i="6"/>
  <c r="F7" i="6" s="1"/>
  <c r="G8" i="6"/>
  <c r="F8" i="6" s="1"/>
  <c r="G9" i="6"/>
  <c r="G10" i="6"/>
  <c r="F10" i="6" s="1"/>
  <c r="G11" i="6"/>
  <c r="F11" i="6" s="1"/>
  <c r="G12" i="6"/>
  <c r="F12" i="6" s="1"/>
  <c r="G13" i="6"/>
  <c r="F13" i="6" s="1"/>
  <c r="G14" i="6"/>
  <c r="F14" i="6" s="1"/>
  <c r="G15" i="6"/>
  <c r="F15" i="6" s="1"/>
  <c r="G16" i="6"/>
  <c r="F16" i="6" s="1"/>
  <c r="G17" i="6"/>
  <c r="G18" i="6"/>
  <c r="F18" i="6" s="1"/>
  <c r="G19" i="6"/>
  <c r="G20" i="6"/>
  <c r="F20" i="6" s="1"/>
  <c r="G21" i="6"/>
  <c r="G22" i="6"/>
  <c r="F22" i="6" s="1"/>
  <c r="G23" i="6"/>
  <c r="F23" i="6" s="1"/>
  <c r="G24" i="6"/>
  <c r="G25" i="6"/>
  <c r="G2" i="6"/>
  <c r="F2" i="6" s="1"/>
  <c r="F5" i="6"/>
  <c r="F6" i="6"/>
  <c r="F9" i="6"/>
  <c r="F17" i="6"/>
  <c r="F19" i="6"/>
  <c r="F21" i="6"/>
  <c r="E6" i="63"/>
  <c r="E20" i="63"/>
  <c r="E16" i="63"/>
  <c r="E13" i="63"/>
  <c r="E22" i="63"/>
  <c r="E18" i="63"/>
  <c r="E9" i="63"/>
  <c r="E10" i="63"/>
  <c r="E21" i="63"/>
  <c r="E15" i="63"/>
  <c r="E2" i="63"/>
  <c r="E4" i="63"/>
  <c r="E14" i="63"/>
  <c r="E11" i="63"/>
  <c r="E12" i="63"/>
  <c r="E5" i="63"/>
  <c r="E8" i="63"/>
  <c r="E19" i="63"/>
  <c r="E7" i="63"/>
  <c r="E17" i="63"/>
  <c r="E3" i="63"/>
  <c r="I6" i="35"/>
  <c r="E2" i="31"/>
  <c r="E3" i="31"/>
  <c r="E4" i="31"/>
  <c r="E5" i="31"/>
  <c r="E6" i="31"/>
  <c r="E7" i="31"/>
  <c r="E8" i="31"/>
  <c r="E9" i="31"/>
  <c r="E10" i="31"/>
  <c r="E11" i="31"/>
  <c r="E12" i="31"/>
  <c r="E13" i="31"/>
  <c r="E14" i="31"/>
  <c r="E15" i="31"/>
  <c r="E16" i="31"/>
  <c r="E17" i="31"/>
  <c r="E18" i="31"/>
  <c r="E19" i="31"/>
  <c r="E20" i="31"/>
  <c r="E21" i="31"/>
  <c r="E22" i="31"/>
  <c r="E23" i="31"/>
  <c r="E2" i="58"/>
  <c r="E3" i="58"/>
  <c r="E4" i="58"/>
  <c r="E5" i="58"/>
  <c r="E6" i="58"/>
  <c r="E7" i="58"/>
  <c r="E8" i="58"/>
  <c r="E9" i="58"/>
  <c r="E10" i="58"/>
  <c r="E11" i="58"/>
  <c r="E12" i="58"/>
  <c r="E13" i="58"/>
  <c r="E14" i="58"/>
  <c r="E15" i="58"/>
  <c r="E16" i="58"/>
  <c r="E17" i="58"/>
  <c r="E18" i="58"/>
  <c r="E19" i="58"/>
  <c r="E20" i="58"/>
  <c r="E21" i="58"/>
  <c r="E22" i="58"/>
  <c r="E23" i="58"/>
  <c r="E3" i="57"/>
  <c r="E10" i="57"/>
  <c r="E19" i="57"/>
  <c r="E8" i="57"/>
  <c r="E22" i="57"/>
  <c r="E20" i="57"/>
  <c r="E18" i="57"/>
  <c r="E23" i="57"/>
  <c r="E5" i="57"/>
  <c r="E6" i="57"/>
  <c r="E15" i="57"/>
  <c r="E12" i="57"/>
  <c r="E2" i="57"/>
  <c r="E14" i="57"/>
  <c r="E17" i="57"/>
  <c r="E7" i="57"/>
  <c r="E13" i="57"/>
  <c r="E4" i="57"/>
  <c r="E11" i="57"/>
  <c r="E16" i="57"/>
  <c r="E9" i="57"/>
  <c r="E21" i="57"/>
  <c r="E2" i="53"/>
  <c r="E3" i="53"/>
  <c r="E4" i="53"/>
  <c r="E5" i="53"/>
  <c r="E6" i="53"/>
  <c r="E7" i="53"/>
  <c r="E8" i="53"/>
  <c r="E9" i="53"/>
  <c r="E10" i="53"/>
  <c r="E11" i="53"/>
  <c r="E12" i="53"/>
  <c r="E13" i="53"/>
  <c r="E14" i="53"/>
  <c r="E15" i="53"/>
  <c r="E16" i="53"/>
  <c r="E17" i="53"/>
  <c r="E18" i="53"/>
  <c r="E19" i="53"/>
  <c r="E20" i="53"/>
  <c r="E21" i="53"/>
  <c r="E22" i="53"/>
  <c r="E23" i="53"/>
  <c r="I23" i="35"/>
  <c r="W22" i="35"/>
  <c r="W23" i="35"/>
  <c r="W20" i="35"/>
  <c r="W21" i="35"/>
  <c r="M21" i="35"/>
  <c r="I20" i="35"/>
  <c r="H16" i="35"/>
  <c r="R9" i="35"/>
  <c r="Q9" i="35"/>
  <c r="M9" i="35"/>
  <c r="I8" i="35"/>
  <c r="H8" i="35"/>
  <c r="N2" i="35" l="1"/>
  <c r="N3" i="35"/>
  <c r="N4" i="35"/>
  <c r="N5" i="35"/>
  <c r="N6" i="35"/>
  <c r="N7" i="35"/>
  <c r="N8" i="35"/>
  <c r="N9" i="35"/>
  <c r="N10" i="35"/>
  <c r="N11" i="35"/>
  <c r="N12" i="35"/>
  <c r="N13" i="35"/>
  <c r="N14" i="35"/>
  <c r="N15" i="35"/>
  <c r="N16" i="35"/>
  <c r="N17" i="35"/>
  <c r="N18" i="35"/>
  <c r="N19" i="35"/>
  <c r="N20" i="35"/>
  <c r="N21" i="35"/>
  <c r="N22" i="35"/>
  <c r="N23" i="35"/>
  <c r="AA3" i="35"/>
  <c r="AA4" i="35"/>
  <c r="AA5" i="35"/>
  <c r="AA6" i="35"/>
  <c r="AA7" i="35"/>
  <c r="AA8" i="35"/>
  <c r="AA9" i="35"/>
  <c r="AA10" i="35"/>
  <c r="AA11" i="35"/>
  <c r="AA12" i="35"/>
  <c r="AA13" i="35"/>
  <c r="AA14" i="35"/>
  <c r="AA15" i="35"/>
  <c r="AA16" i="35"/>
  <c r="AA17" i="35"/>
  <c r="AA18" i="35"/>
  <c r="AA19" i="35"/>
  <c r="AA20" i="35"/>
  <c r="AA21" i="35"/>
  <c r="AA22" i="35"/>
  <c r="AA23" i="35"/>
  <c r="AA2" i="35"/>
  <c r="N11" i="64"/>
  <c r="N12" i="64"/>
  <c r="N13" i="64"/>
  <c r="N16" i="64"/>
  <c r="H16" i="64"/>
  <c r="I6" i="64"/>
  <c r="W23" i="64" l="1"/>
  <c r="I23" i="64"/>
  <c r="AA2" i="64"/>
  <c r="AC9" i="64"/>
  <c r="AC3" i="64"/>
  <c r="AC4" i="64"/>
  <c r="AC5" i="64"/>
  <c r="AC6" i="64"/>
  <c r="AC7" i="64"/>
  <c r="AC8" i="64"/>
  <c r="AC10" i="64"/>
  <c r="AC11" i="64"/>
  <c r="AC12" i="64"/>
  <c r="AC13" i="64"/>
  <c r="AC14" i="64"/>
  <c r="AC15" i="64"/>
  <c r="AC16" i="64"/>
  <c r="AC17" i="64"/>
  <c r="AC18" i="64"/>
  <c r="AC19" i="64"/>
  <c r="AC20" i="64"/>
  <c r="AC21" i="64"/>
  <c r="AC22" i="64"/>
  <c r="AC23" i="64"/>
  <c r="AC2" i="64"/>
  <c r="N21" i="64"/>
  <c r="Q9" i="64"/>
  <c r="R9" i="64"/>
  <c r="H8" i="64"/>
  <c r="N2" i="64" l="1"/>
  <c r="N3" i="64"/>
  <c r="N4" i="64"/>
  <c r="N5" i="64"/>
  <c r="N6" i="64"/>
  <c r="N7" i="64"/>
  <c r="N8" i="64"/>
  <c r="N9" i="64"/>
  <c r="N10" i="64"/>
  <c r="N14" i="64"/>
  <c r="N15" i="64"/>
  <c r="N17" i="64"/>
  <c r="N18" i="64"/>
  <c r="N19" i="64"/>
  <c r="N20" i="64"/>
  <c r="N22" i="64"/>
  <c r="N23" i="64"/>
  <c r="W15" i="35" l="1"/>
  <c r="X15" i="35" s="1"/>
  <c r="Y4" i="35"/>
  <c r="Y5" i="35"/>
  <c r="F24" i="6"/>
  <c r="F25" i="6"/>
  <c r="AA3" i="64"/>
  <c r="AA4" i="64"/>
  <c r="AA5" i="64"/>
  <c r="AA6" i="64"/>
  <c r="AA7" i="64"/>
  <c r="AA8" i="64"/>
  <c r="AA9" i="64"/>
  <c r="AA10" i="64"/>
  <c r="AA11" i="64"/>
  <c r="AA12" i="64"/>
  <c r="AA13" i="64"/>
  <c r="AA14" i="64"/>
  <c r="AA15" i="64"/>
  <c r="AA16" i="64"/>
  <c r="AA17" i="64"/>
  <c r="AA18" i="64"/>
  <c r="AA19" i="64"/>
  <c r="AA20" i="64"/>
  <c r="AA21" i="64"/>
  <c r="AA22" i="64"/>
  <c r="AA23" i="64"/>
  <c r="Y15" i="35" l="1"/>
  <c r="W6" i="64"/>
  <c r="Y3" i="64"/>
  <c r="Y4" i="64"/>
  <c r="Y6" i="64"/>
  <c r="Y7" i="64"/>
  <c r="Y9" i="64"/>
  <c r="Y10" i="64"/>
  <c r="Y11" i="64"/>
  <c r="Y12" i="64"/>
  <c r="Y13" i="64"/>
  <c r="Y14" i="64"/>
  <c r="Y15" i="64"/>
  <c r="Y18" i="64"/>
  <c r="Y20" i="64"/>
  <c r="Y21" i="64"/>
  <c r="Y22" i="64"/>
  <c r="Y23" i="64"/>
  <c r="W15" i="64"/>
  <c r="W17" i="64"/>
  <c r="W18" i="64"/>
  <c r="W19" i="64"/>
  <c r="W20" i="64"/>
  <c r="X20" i="64" s="1"/>
  <c r="W21" i="64"/>
  <c r="W22" i="64"/>
  <c r="N25" i="64"/>
  <c r="W14" i="64"/>
  <c r="W13" i="64"/>
  <c r="W12" i="64"/>
  <c r="X12" i="64" s="1"/>
  <c r="W11" i="64"/>
  <c r="X11" i="64" s="1"/>
  <c r="W10" i="64"/>
  <c r="W9" i="64"/>
  <c r="Y8" i="64"/>
  <c r="W8" i="64"/>
  <c r="W7" i="64"/>
  <c r="W5" i="64"/>
  <c r="W4" i="64"/>
  <c r="X4" i="64" s="1"/>
  <c r="W3" i="64"/>
  <c r="Y2" i="64"/>
  <c r="W2" i="64"/>
  <c r="X22" i="64" l="1"/>
  <c r="X19" i="64"/>
  <c r="X5" i="64"/>
  <c r="Y5" i="64"/>
  <c r="X23" i="64"/>
  <c r="Y19" i="64"/>
  <c r="X18" i="64"/>
  <c r="X17" i="64"/>
  <c r="Y16" i="64"/>
  <c r="X15" i="64"/>
  <c r="X14" i="64"/>
  <c r="X13" i="64"/>
  <c r="X9" i="64"/>
  <c r="X8" i="64"/>
  <c r="X7" i="64"/>
  <c r="X6" i="64"/>
  <c r="X3" i="64"/>
  <c r="X21" i="64"/>
  <c r="Y17" i="64"/>
  <c r="X2" i="64"/>
  <c r="X10" i="64"/>
  <c r="Y2" i="35"/>
  <c r="Y3" i="35"/>
  <c r="Y6" i="35"/>
  <c r="Y7" i="35"/>
  <c r="Y8" i="35"/>
  <c r="Y9" i="35"/>
  <c r="Y10" i="35"/>
  <c r="Y11" i="35"/>
  <c r="Y12" i="35"/>
  <c r="Y13" i="35"/>
  <c r="Y14" i="35"/>
  <c r="Y16" i="35"/>
  <c r="Y17" i="35"/>
  <c r="Y18" i="35"/>
  <c r="Y19" i="35"/>
  <c r="Y20" i="35"/>
  <c r="Y21" i="35"/>
  <c r="Y22" i="35"/>
  <c r="Y23" i="35"/>
  <c r="N25" i="35"/>
  <c r="N25" i="62" l="1"/>
  <c r="N26" i="62"/>
  <c r="N27" i="62"/>
  <c r="N28" i="62"/>
  <c r="N29" i="62"/>
  <c r="N30" i="62"/>
  <c r="N31" i="62"/>
  <c r="K3" i="53" l="1"/>
  <c r="J3" i="53" s="1"/>
  <c r="K4" i="53"/>
  <c r="J4" i="53" s="1"/>
  <c r="K5" i="53"/>
  <c r="J5" i="53" s="1"/>
  <c r="K7" i="53"/>
  <c r="J7" i="53" s="1"/>
  <c r="K8" i="53"/>
  <c r="J8" i="53" s="1"/>
  <c r="K10" i="53"/>
  <c r="J10" i="53" s="1"/>
  <c r="K11" i="53"/>
  <c r="J11" i="53" s="1"/>
  <c r="K12" i="53"/>
  <c r="J12" i="53" s="1"/>
  <c r="K13" i="53"/>
  <c r="J13" i="53" s="1"/>
  <c r="K14" i="53"/>
  <c r="J14" i="53" s="1"/>
  <c r="K15" i="53"/>
  <c r="J15" i="53" s="1"/>
  <c r="K16" i="53"/>
  <c r="J16" i="53" s="1"/>
  <c r="K17" i="53"/>
  <c r="J17" i="53" s="1"/>
  <c r="K18" i="53"/>
  <c r="J18" i="53" s="1"/>
  <c r="K19" i="53"/>
  <c r="J19" i="53" s="1"/>
  <c r="K20" i="53"/>
  <c r="J20" i="53" s="1"/>
  <c r="K21" i="53"/>
  <c r="J21" i="53" s="1"/>
  <c r="K22" i="53"/>
  <c r="J22" i="53" s="1"/>
  <c r="K23" i="53"/>
  <c r="J23" i="53" s="1"/>
  <c r="K2" i="53"/>
  <c r="J2" i="53" s="1"/>
  <c r="W8" i="35" l="1"/>
  <c r="X8" i="35" s="1"/>
  <c r="W12" i="35" l="1"/>
  <c r="X12" i="35" s="1"/>
  <c r="W13" i="35"/>
  <c r="X13" i="35" s="1"/>
  <c r="W14" i="35"/>
  <c r="X14" i="35" s="1"/>
  <c r="W3" i="35"/>
  <c r="X3" i="35" s="1"/>
  <c r="W4" i="35"/>
  <c r="X4" i="35" s="1"/>
  <c r="W5" i="35"/>
  <c r="X5" i="35" s="1"/>
  <c r="W6" i="35"/>
  <c r="X6" i="35" s="1"/>
  <c r="W7" i="35"/>
  <c r="X7" i="35" s="1"/>
  <c r="W10" i="35"/>
  <c r="X10" i="35" s="1"/>
  <c r="W11" i="35"/>
  <c r="X11" i="35" s="1"/>
  <c r="W16" i="35"/>
  <c r="X16" i="35" s="1"/>
  <c r="W17" i="35"/>
  <c r="X17" i="35" s="1"/>
  <c r="W18" i="35"/>
  <c r="X18" i="35" s="1"/>
  <c r="W19" i="35"/>
  <c r="X19" i="35" s="1"/>
  <c r="X20" i="35"/>
  <c r="X21" i="35"/>
  <c r="X22" i="35"/>
  <c r="X23" i="35"/>
  <c r="W2" i="35" l="1"/>
  <c r="X2" i="35" s="1"/>
  <c r="W9" i="35" l="1"/>
  <c r="X9" i="35" s="1"/>
  <c r="W16" i="64"/>
  <c r="X16" i="64" s="1"/>
</calcChain>
</file>

<file path=xl/sharedStrings.xml><?xml version="1.0" encoding="utf-8"?>
<sst xmlns="http://schemas.openxmlformats.org/spreadsheetml/2006/main" count="808" uniqueCount="93">
  <si>
    <t>Sıra</t>
  </si>
  <si>
    <t>AccessBank QSC</t>
  </si>
  <si>
    <t>AFB Bank ASC</t>
  </si>
  <si>
    <t>Azər Türk Bank ASC</t>
  </si>
  <si>
    <t>Azərbaycan Sənaye Bankı ASC</t>
  </si>
  <si>
    <t>Bank Avrasiya ASC</t>
  </si>
  <si>
    <t>Bank BTB ASC</t>
  </si>
  <si>
    <t>Bank Melli İran Bakı filialı</t>
  </si>
  <si>
    <t>Bank Respublika ASC</t>
  </si>
  <si>
    <t>Bank VTB (Azərbaycan) ASC</t>
  </si>
  <si>
    <t>Expressbank ASC</t>
  </si>
  <si>
    <t>Kapital Bank ASC</t>
  </si>
  <si>
    <t>Muğanbank ASC</t>
  </si>
  <si>
    <t>Naxçıvanbank ASC</t>
  </si>
  <si>
    <t>PAŞA Bank ASC</t>
  </si>
  <si>
    <t>Rabitəbank ASC</t>
  </si>
  <si>
    <t>TuranBank ASC</t>
  </si>
  <si>
    <t>Unibank KB ASC</t>
  </si>
  <si>
    <t>Xalq Bank ASC</t>
  </si>
  <si>
    <t>Yapı Kredi Bank Azərbaycan QSC</t>
  </si>
  <si>
    <t>Günay Bank ASC</t>
  </si>
  <si>
    <t>Banklar</t>
  </si>
  <si>
    <t>Aktivlər 
(mln. manat)</t>
  </si>
  <si>
    <t xml:space="preserve">Cəmi Kreditlər 
(mln. manat) </t>
  </si>
  <si>
    <t>Depozit Portfeli 
(mln. manat)</t>
  </si>
  <si>
    <t>Balans Kapitalı 
(mln. manat)</t>
  </si>
  <si>
    <t>Xalis Mənfəət
 (mln. manat)</t>
  </si>
  <si>
    <t>Xalis Əməliyyat Mənfəəti 
(mln. manat)</t>
  </si>
  <si>
    <t>Faiz gəlirləri
 (mln. manat)</t>
  </si>
  <si>
    <t>Faiz xərcləri
 (mln. manat)</t>
  </si>
  <si>
    <t>Qeyri-faiz xərcləri 
(mln. manat)</t>
  </si>
  <si>
    <t>Ziraat Bank Azərbaycan ASC</t>
  </si>
  <si>
    <t>=</t>
  </si>
  <si>
    <t>Qeyri-faiz gəlirləri 
(mln. manat)</t>
  </si>
  <si>
    <t>Premium Bank ASC</t>
  </si>
  <si>
    <t>Bank of Baku ASC</t>
  </si>
  <si>
    <t>XM yoxlama</t>
  </si>
  <si>
    <t>Yelo Bank ASC</t>
  </si>
  <si>
    <t>Hesablanmış XƏM</t>
  </si>
  <si>
    <t>Hesablanmış XƏM ilə Faktikinin fərqi</t>
  </si>
  <si>
    <t>o cümlədən, Nizamnamə Kapitalı (mln. manat)</t>
  </si>
  <si>
    <t>Aktivlər üzrə mümkün zərərin 
ödənilməsi üçün ehtiyat ayırmaları (mln. manat)</t>
  </si>
  <si>
    <t>Mənfəət vergisi</t>
  </si>
  <si>
    <t>Mündəricat</t>
  </si>
  <si>
    <t>Dinamika - Aktivlər</t>
  </si>
  <si>
    <t>Kredit Portfeli</t>
  </si>
  <si>
    <t>Dinamika - Kredit Portfeli</t>
  </si>
  <si>
    <t>Depozit Portfeli</t>
  </si>
  <si>
    <t>Dinamika - Depozit Portfeli</t>
  </si>
  <si>
    <t>Balans Kapitalı</t>
  </si>
  <si>
    <t>Dinamika - Balans Kapitalı</t>
  </si>
  <si>
    <t>Nizamnamə Kapitalı</t>
  </si>
  <si>
    <t>Xalis Mənfəət</t>
  </si>
  <si>
    <t xml:space="preserve">Xalis Əməliyyat Mənfəəti </t>
  </si>
  <si>
    <t>Faiz gəlirləri</t>
  </si>
  <si>
    <t>Faiz xərcləri</t>
  </si>
  <si>
    <t xml:space="preserve">Qeyri-faiz gəlirləri </t>
  </si>
  <si>
    <t xml:space="preserve">Qeyri-faiz xərcləri </t>
  </si>
  <si>
    <t xml:space="preserve">Aktivlər üzrə mümkün zərərin ödənilməsi üçün ehtiyat ayırmaları </t>
  </si>
  <si>
    <t>Aktivlər</t>
  </si>
  <si>
    <t>ABB ASC</t>
  </si>
  <si>
    <t>Biznes Kreditləri (mln. manat)</t>
  </si>
  <si>
    <t>2023 IR
ROA,% 
(Xalis mənfəət/ Aktivlərin həcmi)</t>
  </si>
  <si>
    <t>2023 IR
ROE,% 
(Xalis mənfəət/ Balans kapitalı)</t>
  </si>
  <si>
    <t>İstehlak Kreditləri (mln. manat)</t>
  </si>
  <si>
    <t>Daşınmaz əmlak kreditləri (mln. manat)</t>
  </si>
  <si>
    <t>IIR/2023
Nisbi dinamika/Rüblük</t>
  </si>
  <si>
    <t xml:space="preserve">IIR/2023
Mütləq dinamika/Rüblük </t>
  </si>
  <si>
    <t>Dinamika, %</t>
  </si>
  <si>
    <t>Dinamika, mln . manat</t>
  </si>
  <si>
    <t>Daşınmaz əmlak kreditləri</t>
  </si>
  <si>
    <t>Biznes kreditləri</t>
  </si>
  <si>
    <t>İstehlak kreditləri</t>
  </si>
  <si>
    <t>ROA</t>
  </si>
  <si>
    <t>ROE</t>
  </si>
  <si>
    <t>Mənfəət vergisindən əvvəlki mənfəət (mln. manat)</t>
  </si>
  <si>
    <t>Fiziki şəxslərin əmanətləri (mln. manat)</t>
  </si>
  <si>
    <t>Gözlənilməz xərclər</t>
  </si>
  <si>
    <t>Faiz borcları üzrə yaradılmış məqsədli ehtiyatlar</t>
  </si>
  <si>
    <t>Hesablanma üsulu</t>
  </si>
  <si>
    <t>IR/2025</t>
  </si>
  <si>
    <t>2025 IR Nizamnamə Kapitalı (mln. manat)</t>
  </si>
  <si>
    <t>2025 IR - Ümumi göstəricilər</t>
  </si>
  <si>
    <t>Bank Sektoru - 2025 I RÜB</t>
  </si>
  <si>
    <t>2025 IIR - Ümumi göstəricilər</t>
  </si>
  <si>
    <t>IIR/2025</t>
  </si>
  <si>
    <t>2025 IIR Nizamnamə Kapitalı (mln. manat)2</t>
  </si>
  <si>
    <t xml:space="preserve">2025 IIR
ROA,% </t>
  </si>
  <si>
    <t xml:space="preserve">2025 IIR
ROE,% </t>
  </si>
  <si>
    <t>Xalis mənfəət*2 / Aktivlərin həcmi</t>
  </si>
  <si>
    <t>Xalis mənfəət*2 / Balans Kapitalı</t>
  </si>
  <si>
    <t xml:space="preserve">IIR/2025
Mütləq dinamika/Rüblük </t>
  </si>
  <si>
    <t>IIR/2025
Nisbi dinamika/Rüblük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</si>
</sst>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-* #,##0.00_-;\-* #,##0.00_-;_-* &quot;-&quot;??_-;_-@_-"/>
    <numFmt numFmtId="165" formatCode="0.0"/>
    <numFmt numFmtId="166" formatCode="0.0%"/>
    <numFmt numFmtId="167" formatCode="_-* #,##0.00\ _₽_-;\-* #,##0.00\ _₽_-;_-* &quot;-&quot;??\ _₽_-;_-@_-"/>
    <numFmt numFmtId="168" formatCode="_(* #,##0.0_);_(* \(#,##0.0\);_(* &quot;-&quot;??_);_(@_)"/>
  </numFmts>
  <fonts count="2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charset val="204"/>
      <scheme val="minor"/>
    </font>
    <font>
      <sz val="10"/>
      <name val="Arial"/>
      <family val="2"/>
    </font>
    <font>
      <sz val="8"/>
      <name val="Calibri"/>
      <family val="2"/>
      <scheme val="minor"/>
    </font>
    <font>
      <b/>
      <sz val="11"/>
      <color rgb="FF002060"/>
      <name val="Calibri"/>
      <family val="2"/>
      <scheme val="minor"/>
    </font>
    <font>
      <sz val="11"/>
      <color rgb="FF002060"/>
      <name val="Calibri"/>
      <family val="2"/>
      <scheme val="minor"/>
    </font>
    <font>
      <b/>
      <sz val="11"/>
      <color rgb="FF002060"/>
      <name val="Times New Roman"/>
      <family val="1"/>
    </font>
    <font>
      <sz val="11"/>
      <color theme="1"/>
      <name val="Times New Roman"/>
      <family val="1"/>
    </font>
    <font>
      <sz val="11"/>
      <color rgb="FF002060"/>
      <name val="Times New Roman"/>
      <family val="1"/>
    </font>
    <font>
      <b/>
      <sz val="11"/>
      <color theme="0"/>
      <name val="Times New Roman"/>
      <family val="1"/>
    </font>
    <font>
      <u/>
      <sz val="11"/>
      <color theme="10"/>
      <name val="Calibri"/>
      <family val="2"/>
      <scheme val="minor"/>
    </font>
    <font>
      <b/>
      <sz val="11"/>
      <color theme="0"/>
      <name val="Times New Roman"/>
      <family val="1"/>
    </font>
    <font>
      <sz val="10"/>
      <name val="Times New Roman"/>
      <family val="1"/>
    </font>
    <font>
      <u/>
      <sz val="11"/>
      <color theme="0"/>
      <name val="Calibri"/>
      <family val="2"/>
      <scheme val="minor"/>
    </font>
    <font>
      <b/>
      <sz val="11"/>
      <color theme="3" tint="-0.249977111117893"/>
      <name val="Calibri"/>
      <family val="2"/>
      <scheme val="minor"/>
    </font>
    <font>
      <sz val="11"/>
      <color theme="3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70C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2060"/>
        <bgColor indexed="64"/>
      </patternFill>
    </fill>
  </fills>
  <borders count="27">
    <border>
      <left/>
      <right/>
      <top/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rgb="FF002060"/>
      </left>
      <right style="thin">
        <color rgb="FF002060"/>
      </right>
      <top style="thin">
        <color rgb="FF002060"/>
      </top>
      <bottom/>
      <diagonal/>
    </border>
    <border>
      <left/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/>
      <bottom style="thin">
        <color rgb="FF002060"/>
      </bottom>
      <diagonal/>
    </border>
    <border>
      <left style="thin">
        <color rgb="FF002060"/>
      </left>
      <right style="thin">
        <color rgb="FF002060"/>
      </right>
      <top/>
      <bottom style="thin">
        <color rgb="FF002060"/>
      </bottom>
      <diagonal/>
    </border>
    <border>
      <left style="thin">
        <color rgb="FF002060"/>
      </left>
      <right/>
      <top/>
      <bottom style="thin">
        <color rgb="FF002060"/>
      </bottom>
      <diagonal/>
    </border>
    <border>
      <left style="thin">
        <color rgb="FF002060"/>
      </left>
      <right/>
      <top style="thin">
        <color rgb="FF002060"/>
      </top>
      <bottom/>
      <diagonal/>
    </border>
    <border>
      <left style="thin">
        <color rgb="FF002060"/>
      </left>
      <right style="thin">
        <color rgb="FF002060"/>
      </right>
      <top/>
      <bottom/>
      <diagonal/>
    </border>
    <border>
      <left/>
      <right/>
      <top/>
      <bottom style="thin">
        <color rgb="FF002060"/>
      </bottom>
      <diagonal/>
    </border>
    <border>
      <left/>
      <right/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2060"/>
      </top>
      <bottom style="thin">
        <color rgb="FF002060"/>
      </bottom>
      <diagonal/>
    </border>
    <border>
      <left style="thin">
        <color rgb="FF002060"/>
      </left>
      <right style="thin">
        <color indexed="64"/>
      </right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/>
      <bottom/>
      <diagonal/>
    </border>
    <border>
      <left/>
      <right/>
      <top style="thin">
        <color rgb="FF002060"/>
      </top>
      <bottom/>
      <diagonal/>
    </border>
    <border>
      <left/>
      <right style="thin">
        <color rgb="FF002060"/>
      </right>
      <top style="thin">
        <color rgb="FF00206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theme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4" fillId="0" borderId="0"/>
    <xf numFmtId="0" fontId="5" fillId="0" borderId="0"/>
    <xf numFmtId="0" fontId="13" fillId="0" borderId="0" applyNumberFormat="0" applyFill="0" applyBorder="0" applyAlignment="0" applyProtection="0"/>
    <xf numFmtId="0" fontId="4" fillId="0" borderId="0"/>
    <xf numFmtId="167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15" fillId="0" borderId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" fillId="0" borderId="0" applyFont="0" applyFill="0" applyBorder="0" applyAlignment="0" applyProtection="0"/>
  </cellStyleXfs>
  <cellXfs count="178">
    <xf numFmtId="0" fontId="0" fillId="0" borderId="0" xfId="0"/>
    <xf numFmtId="0" fontId="1" fillId="0" borderId="0" xfId="0" applyFont="1"/>
    <xf numFmtId="9" fontId="0" fillId="0" borderId="0" xfId="1" applyFont="1"/>
    <xf numFmtId="165" fontId="0" fillId="0" borderId="0" xfId="0" applyNumberFormat="1"/>
    <xf numFmtId="165" fontId="3" fillId="0" borderId="0" xfId="0" applyNumberFormat="1" applyFont="1"/>
    <xf numFmtId="10" fontId="0" fillId="0" borderId="0" xfId="0" applyNumberFormat="1"/>
    <xf numFmtId="0" fontId="7" fillId="0" borderId="1" xfId="0" applyFont="1" applyBorder="1"/>
    <xf numFmtId="0" fontId="0" fillId="0" borderId="0" xfId="0" applyAlignment="1">
      <alignment horizontal="center" vertical="center"/>
    </xf>
    <xf numFmtId="165" fontId="8" fillId="0" borderId="1" xfId="0" applyNumberFormat="1" applyFont="1" applyBorder="1"/>
    <xf numFmtId="0" fontId="10" fillId="0" borderId="0" xfId="0" applyFont="1" applyAlignment="1">
      <alignment horizontal="center" vertical="center"/>
    </xf>
    <xf numFmtId="165" fontId="11" fillId="0" borderId="1" xfId="0" applyNumberFormat="1" applyFont="1" applyBorder="1" applyAlignment="1">
      <alignment horizontal="right" vertical="center" wrapText="1"/>
    </xf>
    <xf numFmtId="0" fontId="7" fillId="5" borderId="5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165" fontId="8" fillId="2" borderId="1" xfId="0" applyNumberFormat="1" applyFont="1" applyFill="1" applyBorder="1"/>
    <xf numFmtId="0" fontId="7" fillId="0" borderId="2" xfId="0" applyFont="1" applyBorder="1"/>
    <xf numFmtId="0" fontId="7" fillId="0" borderId="1" xfId="0" applyFont="1" applyBorder="1" applyAlignment="1">
      <alignment wrapText="1"/>
    </xf>
    <xf numFmtId="0" fontId="7" fillId="0" borderId="2" xfId="0" applyFont="1" applyBorder="1" applyAlignment="1">
      <alignment wrapText="1"/>
    </xf>
    <xf numFmtId="0" fontId="8" fillId="5" borderId="5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5" borderId="5" xfId="0" applyFont="1" applyFill="1" applyBorder="1" applyAlignment="1">
      <alignment horizontal="center" vertical="center"/>
    </xf>
    <xf numFmtId="0" fontId="11" fillId="5" borderId="6" xfId="0" applyFont="1" applyFill="1" applyBorder="1" applyAlignment="1">
      <alignment horizontal="center" vertical="center"/>
    </xf>
    <xf numFmtId="0" fontId="11" fillId="5" borderId="7" xfId="0" applyFont="1" applyFill="1" applyBorder="1" applyAlignment="1">
      <alignment horizontal="center" vertical="center"/>
    </xf>
    <xf numFmtId="0" fontId="9" fillId="0" borderId="3" xfId="0" applyFont="1" applyBorder="1"/>
    <xf numFmtId="0" fontId="9" fillId="0" borderId="1" xfId="0" applyFont="1" applyBorder="1"/>
    <xf numFmtId="0" fontId="9" fillId="0" borderId="2" xfId="0" applyFont="1" applyBorder="1"/>
    <xf numFmtId="0" fontId="11" fillId="5" borderId="6" xfId="0" applyFont="1" applyFill="1" applyBorder="1" applyAlignment="1">
      <alignment horizontal="center" vertical="center" wrapText="1"/>
    </xf>
    <xf numFmtId="0" fontId="11" fillId="5" borderId="7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 wrapText="1"/>
    </xf>
    <xf numFmtId="0" fontId="9" fillId="4" borderId="1" xfId="5" applyFont="1" applyFill="1" applyBorder="1" applyAlignment="1">
      <alignment wrapText="1"/>
    </xf>
    <xf numFmtId="0" fontId="9" fillId="3" borderId="1" xfId="5" applyFont="1" applyFill="1" applyBorder="1" applyAlignment="1">
      <alignment wrapText="1"/>
    </xf>
    <xf numFmtId="166" fontId="10" fillId="0" borderId="0" xfId="1" applyNumberFormat="1" applyFont="1"/>
    <xf numFmtId="0" fontId="10" fillId="0" borderId="0" xfId="0" applyFont="1"/>
    <xf numFmtId="0" fontId="12" fillId="6" borderId="0" xfId="5" applyFont="1" applyFill="1" applyAlignment="1">
      <alignment horizontal="center" vertical="center"/>
    </xf>
    <xf numFmtId="0" fontId="9" fillId="3" borderId="1" xfId="5" applyFont="1" applyFill="1" applyBorder="1" applyAlignment="1">
      <alignment horizontal="center" vertical="center" wrapText="1"/>
    </xf>
    <xf numFmtId="0" fontId="9" fillId="4" borderId="1" xfId="5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/>
    </xf>
    <xf numFmtId="0" fontId="10" fillId="0" borderId="0" xfId="1" applyNumberFormat="1" applyFont="1"/>
    <xf numFmtId="165" fontId="10" fillId="0" borderId="0" xfId="1" applyNumberFormat="1" applyFont="1"/>
    <xf numFmtId="9" fontId="0" fillId="0" borderId="0" xfId="0" applyNumberFormat="1"/>
    <xf numFmtId="9" fontId="0" fillId="0" borderId="0" xfId="0" applyNumberFormat="1" applyAlignment="1">
      <alignment horizontal="center" vertical="center"/>
    </xf>
    <xf numFmtId="10" fontId="10" fillId="0" borderId="0" xfId="0" applyNumberFormat="1" applyFont="1"/>
    <xf numFmtId="10" fontId="10" fillId="0" borderId="0" xfId="0" applyNumberFormat="1" applyFont="1" applyAlignment="1">
      <alignment horizontal="center" vertical="center"/>
    </xf>
    <xf numFmtId="9" fontId="10" fillId="0" borderId="0" xfId="0" applyNumberFormat="1" applyFont="1"/>
    <xf numFmtId="0" fontId="3" fillId="0" borderId="0" xfId="0" applyFont="1"/>
    <xf numFmtId="0" fontId="14" fillId="6" borderId="13" xfId="5" applyFont="1" applyFill="1" applyBorder="1" applyAlignment="1">
      <alignment horizontal="center" vertical="center"/>
    </xf>
    <xf numFmtId="165" fontId="11" fillId="2" borderId="1" xfId="0" applyNumberFormat="1" applyFont="1" applyFill="1" applyBorder="1" applyAlignment="1">
      <alignment horizontal="right" vertical="center" wrapText="1"/>
    </xf>
    <xf numFmtId="165" fontId="9" fillId="0" borderId="4" xfId="0" applyNumberFormat="1" applyFont="1" applyBorder="1"/>
    <xf numFmtId="0" fontId="9" fillId="2" borderId="1" xfId="0" applyFont="1" applyFill="1" applyBorder="1"/>
    <xf numFmtId="0" fontId="0" fillId="2" borderId="0" xfId="0" applyFill="1"/>
    <xf numFmtId="43" fontId="10" fillId="0" borderId="0" xfId="2" applyFont="1"/>
    <xf numFmtId="2" fontId="0" fillId="0" borderId="0" xfId="2" applyNumberFormat="1" applyFont="1"/>
    <xf numFmtId="166" fontId="0" fillId="0" borderId="0" xfId="1" applyNumberFormat="1" applyFont="1"/>
    <xf numFmtId="10" fontId="8" fillId="0" borderId="1" xfId="1" applyNumberFormat="1" applyFont="1" applyBorder="1" applyAlignment="1">
      <alignment horizontal="center" wrapText="1"/>
    </xf>
    <xf numFmtId="0" fontId="16" fillId="6" borderId="0" xfId="5" applyFont="1" applyFill="1" applyAlignment="1">
      <alignment horizontal="center" vertical="center"/>
    </xf>
    <xf numFmtId="9" fontId="0" fillId="0" borderId="0" xfId="1" applyFont="1" applyAlignment="1">
      <alignment horizontal="right"/>
    </xf>
    <xf numFmtId="2" fontId="0" fillId="0" borderId="0" xfId="2" applyNumberFormat="1" applyFont="1" applyAlignment="1">
      <alignment horizontal="right"/>
    </xf>
    <xf numFmtId="0" fontId="0" fillId="0" borderId="0" xfId="0" applyAlignment="1">
      <alignment wrapText="1"/>
    </xf>
    <xf numFmtId="10" fontId="11" fillId="0" borderId="1" xfId="1" applyNumberFormat="1" applyFont="1" applyBorder="1" applyAlignment="1">
      <alignment horizontal="center" vertical="center" wrapText="1"/>
    </xf>
    <xf numFmtId="10" fontId="11" fillId="0" borderId="1" xfId="0" applyNumberFormat="1" applyFont="1" applyBorder="1" applyAlignment="1">
      <alignment horizontal="center" vertical="center" wrapText="1"/>
    </xf>
    <xf numFmtId="10" fontId="11" fillId="0" borderId="1" xfId="0" applyNumberFormat="1" applyFont="1" applyBorder="1" applyAlignment="1">
      <alignment horizontal="right" vertical="center" wrapText="1"/>
    </xf>
    <xf numFmtId="10" fontId="0" fillId="0" borderId="1" xfId="1" applyNumberFormat="1" applyFont="1" applyBorder="1"/>
    <xf numFmtId="2" fontId="11" fillId="0" borderId="1" xfId="0" applyNumberFormat="1" applyFont="1" applyBorder="1" applyAlignment="1">
      <alignment horizontal="right" vertical="center" wrapText="1"/>
    </xf>
    <xf numFmtId="2" fontId="0" fillId="0" borderId="1" xfId="0" applyNumberFormat="1" applyBorder="1"/>
    <xf numFmtId="0" fontId="1" fillId="0" borderId="0" xfId="0" applyFont="1" applyAlignment="1">
      <alignment wrapText="1"/>
    </xf>
    <xf numFmtId="165" fontId="8" fillId="0" borderId="2" xfId="0" applyNumberFormat="1" applyFont="1" applyBorder="1"/>
    <xf numFmtId="0" fontId="9" fillId="4" borderId="6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/>
    </xf>
    <xf numFmtId="0" fontId="7" fillId="4" borderId="6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7" fillId="2" borderId="2" xfId="0" applyFont="1" applyFill="1" applyBorder="1"/>
    <xf numFmtId="165" fontId="8" fillId="0" borderId="8" xfId="0" applyNumberFormat="1" applyFont="1" applyBorder="1"/>
    <xf numFmtId="2" fontId="0" fillId="0" borderId="0" xfId="0" applyNumberFormat="1"/>
    <xf numFmtId="166" fontId="0" fillId="0" borderId="0" xfId="0" applyNumberFormat="1"/>
    <xf numFmtId="0" fontId="9" fillId="0" borderId="0" xfId="5" applyFont="1" applyFill="1" applyBorder="1" applyAlignment="1">
      <alignment horizontal="left" vertical="center" wrapText="1"/>
    </xf>
    <xf numFmtId="0" fontId="9" fillId="0" borderId="0" xfId="5" applyFont="1" applyFill="1" applyBorder="1" applyAlignment="1">
      <alignment horizontal="center" vertical="center" wrapText="1"/>
    </xf>
    <xf numFmtId="0" fontId="9" fillId="3" borderId="14" xfId="5" applyFont="1" applyFill="1" applyBorder="1" applyAlignment="1">
      <alignment horizontal="left" vertical="center" wrapText="1"/>
    </xf>
    <xf numFmtId="2" fontId="0" fillId="0" borderId="0" xfId="1" applyNumberFormat="1" applyFont="1" applyBorder="1"/>
    <xf numFmtId="165" fontId="8" fillId="0" borderId="1" xfId="0" applyNumberFormat="1" applyFont="1" applyBorder="1" applyAlignment="1">
      <alignment horizontal="right" wrapText="1"/>
    </xf>
    <xf numFmtId="165" fontId="8" fillId="0" borderId="1" xfId="0" applyNumberFormat="1" applyFont="1" applyBorder="1" applyAlignment="1">
      <alignment horizontal="right"/>
    </xf>
    <xf numFmtId="165" fontId="8" fillId="0" borderId="9" xfId="0" applyNumberFormat="1" applyFont="1" applyBorder="1" applyAlignment="1">
      <alignment horizontal="right"/>
    </xf>
    <xf numFmtId="0" fontId="17" fillId="0" borderId="1" xfId="0" applyFont="1" applyBorder="1"/>
    <xf numFmtId="0" fontId="7" fillId="2" borderId="1" xfId="0" applyFont="1" applyFill="1" applyBorder="1"/>
    <xf numFmtId="165" fontId="8" fillId="2" borderId="1" xfId="0" applyNumberFormat="1" applyFont="1" applyFill="1" applyBorder="1" applyAlignment="1">
      <alignment horizontal="right"/>
    </xf>
    <xf numFmtId="165" fontId="8" fillId="2" borderId="9" xfId="0" applyNumberFormat="1" applyFont="1" applyFill="1" applyBorder="1" applyAlignment="1">
      <alignment horizontal="right"/>
    </xf>
    <xf numFmtId="9" fontId="8" fillId="0" borderId="1" xfId="1" applyFont="1" applyBorder="1"/>
    <xf numFmtId="9" fontId="11" fillId="0" borderId="1" xfId="1" applyFont="1" applyBorder="1" applyAlignment="1">
      <alignment horizontal="right" vertical="center" wrapText="1"/>
    </xf>
    <xf numFmtId="166" fontId="8" fillId="0" borderId="0" xfId="1" applyNumberFormat="1" applyFont="1"/>
    <xf numFmtId="165" fontId="8" fillId="0" borderId="0" xfId="0" applyNumberFormat="1" applyFont="1" applyAlignment="1">
      <alignment horizontal="right"/>
    </xf>
    <xf numFmtId="165" fontId="8" fillId="2" borderId="0" xfId="0" applyNumberFormat="1" applyFont="1" applyFill="1" applyAlignment="1">
      <alignment horizontal="right"/>
    </xf>
    <xf numFmtId="0" fontId="17" fillId="3" borderId="17" xfId="0" applyFont="1" applyFill="1" applyBorder="1" applyAlignment="1">
      <alignment horizontal="center" vertical="center"/>
    </xf>
    <xf numFmtId="0" fontId="17" fillId="3" borderId="16" xfId="0" applyFont="1" applyFill="1" applyBorder="1" applyAlignment="1">
      <alignment horizontal="center" vertical="center"/>
    </xf>
    <xf numFmtId="0" fontId="17" fillId="0" borderId="18" xfId="0" applyFont="1" applyBorder="1" applyAlignment="1">
      <alignment horizontal="right" vertical="center"/>
    </xf>
    <xf numFmtId="166" fontId="11" fillId="2" borderId="19" xfId="8" applyNumberFormat="1" applyFont="1" applyFill="1" applyBorder="1" applyAlignment="1">
      <alignment horizontal="center" wrapText="1"/>
    </xf>
    <xf numFmtId="0" fontId="9" fillId="3" borderId="1" xfId="5" applyFont="1" applyFill="1" applyBorder="1" applyAlignment="1">
      <alignment horizontal="left" vertical="center" wrapText="1"/>
    </xf>
    <xf numFmtId="165" fontId="8" fillId="0" borderId="14" xfId="0" applyNumberFormat="1" applyFont="1" applyBorder="1"/>
    <xf numFmtId="0" fontId="18" fillId="3" borderId="15" xfId="0" applyFont="1" applyFill="1" applyBorder="1" applyAlignment="1">
      <alignment horizontal="center" vertical="center" wrapText="1"/>
    </xf>
    <xf numFmtId="2" fontId="8" fillId="0" borderId="0" xfId="0" applyNumberFormat="1" applyFont="1"/>
    <xf numFmtId="0" fontId="17" fillId="2" borderId="1" xfId="0" applyFont="1" applyFill="1" applyBorder="1"/>
    <xf numFmtId="165" fontId="8" fillId="2" borderId="20" xfId="0" applyNumberFormat="1" applyFont="1" applyFill="1" applyBorder="1"/>
    <xf numFmtId="165" fontId="11" fillId="2" borderId="6" xfId="0" applyNumberFormat="1" applyFont="1" applyFill="1" applyBorder="1" applyAlignment="1">
      <alignment horizontal="right" vertical="center" wrapText="1"/>
    </xf>
    <xf numFmtId="166" fontId="8" fillId="2" borderId="0" xfId="1" applyNumberFormat="1" applyFont="1" applyFill="1" applyBorder="1" applyAlignment="1">
      <alignment horizontal="right" wrapText="1"/>
    </xf>
    <xf numFmtId="166" fontId="8" fillId="0" borderId="0" xfId="1" applyNumberFormat="1" applyFont="1" applyBorder="1" applyAlignment="1">
      <alignment horizontal="right" vertical="center" wrapText="1"/>
    </xf>
    <xf numFmtId="166" fontId="8" fillId="2" borderId="0" xfId="1" applyNumberFormat="1" applyFont="1" applyFill="1" applyBorder="1" applyAlignment="1">
      <alignment horizontal="right" vertical="center" wrapText="1"/>
    </xf>
    <xf numFmtId="0" fontId="19" fillId="5" borderId="2" xfId="0" applyFont="1" applyFill="1" applyBorder="1" applyAlignment="1">
      <alignment horizontal="center" vertical="center" wrapText="1"/>
    </xf>
    <xf numFmtId="0" fontId="19" fillId="5" borderId="21" xfId="0" applyFont="1" applyFill="1" applyBorder="1" applyAlignment="1">
      <alignment horizontal="center" vertical="center" wrapText="1"/>
    </xf>
    <xf numFmtId="0" fontId="19" fillId="5" borderId="9" xfId="0" applyFont="1" applyFill="1" applyBorder="1" applyAlignment="1">
      <alignment horizontal="center" vertical="center" wrapText="1"/>
    </xf>
    <xf numFmtId="0" fontId="19" fillId="4" borderId="12" xfId="0" applyFont="1" applyFill="1" applyBorder="1" applyAlignment="1">
      <alignment horizontal="center" vertical="center" wrapText="1"/>
    </xf>
    <xf numFmtId="165" fontId="8" fillId="2" borderId="15" xfId="0" applyNumberFormat="1" applyFont="1" applyFill="1" applyBorder="1"/>
    <xf numFmtId="165" fontId="8" fillId="0" borderId="15" xfId="0" applyNumberFormat="1" applyFont="1" applyBorder="1"/>
    <xf numFmtId="2" fontId="0" fillId="0" borderId="15" xfId="1" applyNumberFormat="1" applyFont="1" applyFill="1" applyBorder="1"/>
    <xf numFmtId="0" fontId="9" fillId="2" borderId="2" xfId="0" applyFont="1" applyFill="1" applyBorder="1"/>
    <xf numFmtId="166" fontId="11" fillId="2" borderId="1" xfId="8" applyNumberFormat="1" applyFont="1" applyFill="1" applyBorder="1" applyAlignment="1">
      <alignment horizontal="center" wrapText="1"/>
    </xf>
    <xf numFmtId="0" fontId="17" fillId="3" borderId="15" xfId="0" applyFont="1" applyFill="1" applyBorder="1" applyAlignment="1">
      <alignment horizontal="center" vertical="center"/>
    </xf>
    <xf numFmtId="0" fontId="17" fillId="0" borderId="15" xfId="0" applyFont="1" applyBorder="1" applyAlignment="1">
      <alignment horizontal="right" vertical="center"/>
    </xf>
    <xf numFmtId="166" fontId="18" fillId="0" borderId="15" xfId="1" applyNumberFormat="1" applyFont="1" applyBorder="1" applyAlignment="1">
      <alignment horizontal="center" vertical="center"/>
    </xf>
    <xf numFmtId="0" fontId="7" fillId="0" borderId="23" xfId="0" applyFont="1" applyBorder="1" applyAlignment="1">
      <alignment horizontal="center"/>
    </xf>
    <xf numFmtId="165" fontId="8" fillId="0" borderId="2" xfId="0" applyNumberFormat="1" applyFont="1" applyBorder="1" applyAlignment="1">
      <alignment horizontal="right"/>
    </xf>
    <xf numFmtId="165" fontId="8" fillId="2" borderId="2" xfId="0" applyNumberFormat="1" applyFont="1" applyFill="1" applyBorder="1" applyAlignment="1">
      <alignment horizontal="right"/>
    </xf>
    <xf numFmtId="165" fontId="8" fillId="2" borderId="24" xfId="0" applyNumberFormat="1" applyFont="1" applyFill="1" applyBorder="1"/>
    <xf numFmtId="165" fontId="8" fillId="0" borderId="24" xfId="0" applyNumberFormat="1" applyFont="1" applyBorder="1"/>
    <xf numFmtId="2" fontId="0" fillId="0" borderId="24" xfId="1" applyNumberFormat="1" applyFont="1" applyFill="1" applyBorder="1"/>
    <xf numFmtId="0" fontId="7" fillId="0" borderId="0" xfId="0" applyFont="1" applyAlignment="1">
      <alignment horizontal="center"/>
    </xf>
    <xf numFmtId="0" fontId="7" fillId="2" borderId="0" xfId="0" applyFont="1" applyFill="1"/>
    <xf numFmtId="165" fontId="11" fillId="0" borderId="0" xfId="0" applyNumberFormat="1" applyFont="1" applyAlignment="1">
      <alignment horizontal="right" vertical="center" wrapText="1"/>
    </xf>
    <xf numFmtId="165" fontId="8" fillId="0" borderId="0" xfId="0" applyNumberFormat="1" applyFont="1"/>
    <xf numFmtId="165" fontId="8" fillId="2" borderId="0" xfId="0" applyNumberFormat="1" applyFont="1" applyFill="1"/>
    <xf numFmtId="2" fontId="0" fillId="0" borderId="0" xfId="1" applyNumberFormat="1" applyFont="1" applyFill="1" applyBorder="1"/>
    <xf numFmtId="165" fontId="8" fillId="2" borderId="22" xfId="0" applyNumberFormat="1" applyFont="1" applyFill="1" applyBorder="1"/>
    <xf numFmtId="165" fontId="8" fillId="0" borderId="2" xfId="0" applyNumberFormat="1" applyFont="1" applyBorder="1" applyAlignment="1">
      <alignment horizontal="right" vertical="center" wrapText="1"/>
    </xf>
    <xf numFmtId="2" fontId="8" fillId="2" borderId="15" xfId="0" applyNumberFormat="1" applyFont="1" applyFill="1" applyBorder="1"/>
    <xf numFmtId="43" fontId="10" fillId="0" borderId="14" xfId="2" applyFont="1" applyBorder="1"/>
    <xf numFmtId="166" fontId="8" fillId="2" borderId="14" xfId="1" applyNumberFormat="1" applyFont="1" applyFill="1" applyBorder="1" applyAlignment="1">
      <alignment horizontal="right" vertical="center" wrapText="1"/>
    </xf>
    <xf numFmtId="166" fontId="8" fillId="0" borderId="14" xfId="1" applyNumberFormat="1" applyFont="1" applyBorder="1"/>
    <xf numFmtId="9" fontId="0" fillId="0" borderId="14" xfId="1" applyFont="1" applyBorder="1"/>
    <xf numFmtId="165" fontId="0" fillId="0" borderId="14" xfId="0" applyNumberFormat="1" applyBorder="1"/>
    <xf numFmtId="10" fontId="0" fillId="0" borderId="14" xfId="1" applyNumberFormat="1" applyFont="1" applyBorder="1"/>
    <xf numFmtId="2" fontId="0" fillId="0" borderId="14" xfId="0" applyNumberFormat="1" applyBorder="1"/>
    <xf numFmtId="43" fontId="10" fillId="0" borderId="0" xfId="2" applyFont="1" applyBorder="1"/>
    <xf numFmtId="9" fontId="0" fillId="0" borderId="0" xfId="1" applyFont="1" applyBorder="1" applyAlignment="1">
      <alignment horizontal="right"/>
    </xf>
    <xf numFmtId="166" fontId="8" fillId="0" borderId="0" xfId="1" applyNumberFormat="1" applyFont="1" applyBorder="1"/>
    <xf numFmtId="9" fontId="0" fillId="0" borderId="0" xfId="1" applyFont="1" applyBorder="1"/>
    <xf numFmtId="166" fontId="11" fillId="0" borderId="0" xfId="1" applyNumberFormat="1" applyFont="1"/>
    <xf numFmtId="165" fontId="8" fillId="4" borderId="1" xfId="0" applyNumberFormat="1" applyFont="1" applyFill="1" applyBorder="1" applyAlignment="1">
      <alignment horizontal="right"/>
    </xf>
    <xf numFmtId="166" fontId="20" fillId="0" borderId="0" xfId="1" applyNumberFormat="1" applyFont="1"/>
    <xf numFmtId="166" fontId="20" fillId="0" borderId="0" xfId="1" applyNumberFormat="1" applyFont="1" applyBorder="1"/>
    <xf numFmtId="166" fontId="18" fillId="0" borderId="26" xfId="1" applyNumberFormat="1" applyFont="1" applyBorder="1" applyAlignment="1">
      <alignment horizontal="center" vertical="center"/>
    </xf>
    <xf numFmtId="165" fontId="8" fillId="2" borderId="14" xfId="0" applyNumberFormat="1" applyFont="1" applyFill="1" applyBorder="1" applyAlignment="1">
      <alignment horizontal="right"/>
    </xf>
    <xf numFmtId="165" fontId="0" fillId="0" borderId="15" xfId="0" applyNumberFormat="1" applyBorder="1" applyAlignment="1">
      <alignment horizontal="right"/>
    </xf>
    <xf numFmtId="165" fontId="0" fillId="0" borderId="0" xfId="2" applyNumberFormat="1" applyFont="1"/>
    <xf numFmtId="165" fontId="0" fillId="0" borderId="0" xfId="2" applyNumberFormat="1" applyFont="1" applyBorder="1" applyAlignment="1">
      <alignment horizontal="right"/>
    </xf>
    <xf numFmtId="165" fontId="0" fillId="0" borderId="0" xfId="2" applyNumberFormat="1" applyFont="1" applyAlignment="1">
      <alignment horizontal="right"/>
    </xf>
    <xf numFmtId="165" fontId="0" fillId="0" borderId="0" xfId="2" applyNumberFormat="1" applyFont="1" applyBorder="1"/>
    <xf numFmtId="165" fontId="0" fillId="0" borderId="14" xfId="2" applyNumberFormat="1" applyFont="1" applyBorder="1"/>
    <xf numFmtId="165" fontId="8" fillId="0" borderId="14" xfId="0" applyNumberFormat="1" applyFont="1" applyBorder="1" applyAlignment="1">
      <alignment horizontal="right"/>
    </xf>
    <xf numFmtId="165" fontId="8" fillId="4" borderId="2" xfId="0" applyNumberFormat="1" applyFont="1" applyFill="1" applyBorder="1" applyAlignment="1">
      <alignment horizontal="right"/>
    </xf>
    <xf numFmtId="0" fontId="17" fillId="2" borderId="2" xfId="0" applyFont="1" applyFill="1" applyBorder="1"/>
    <xf numFmtId="165" fontId="21" fillId="0" borderId="4" xfId="0" applyNumberFormat="1" applyFont="1" applyBorder="1"/>
    <xf numFmtId="165" fontId="8" fillId="4" borderId="2" xfId="0" applyNumberFormat="1" applyFont="1" applyFill="1" applyBorder="1"/>
    <xf numFmtId="165" fontId="0" fillId="0" borderId="15" xfId="0" applyNumberFormat="1" applyBorder="1"/>
    <xf numFmtId="9" fontId="8" fillId="0" borderId="14" xfId="1" applyFont="1" applyBorder="1"/>
    <xf numFmtId="166" fontId="11" fillId="0" borderId="1" xfId="1" applyNumberFormat="1" applyFont="1" applyBorder="1"/>
    <xf numFmtId="165" fontId="8" fillId="4" borderId="0" xfId="0" applyNumberFormat="1" applyFont="1" applyFill="1" applyAlignment="1">
      <alignment horizontal="right"/>
    </xf>
    <xf numFmtId="0" fontId="7" fillId="0" borderId="25" xfId="0" applyFont="1" applyBorder="1"/>
    <xf numFmtId="165" fontId="8" fillId="0" borderId="20" xfId="0" applyNumberFormat="1" applyFont="1" applyBorder="1"/>
    <xf numFmtId="165" fontId="8" fillId="2" borderId="8" xfId="0" applyNumberFormat="1" applyFont="1" applyFill="1" applyBorder="1"/>
    <xf numFmtId="165" fontId="8" fillId="0" borderId="1" xfId="0" applyNumberFormat="1" applyFont="1" applyBorder="1" applyAlignment="1">
      <alignment horizontal="right" vertical="center" wrapText="1"/>
    </xf>
    <xf numFmtId="2" fontId="8" fillId="0" borderId="1" xfId="0" applyNumberFormat="1" applyFont="1" applyBorder="1"/>
    <xf numFmtId="168" fontId="0" fillId="0" borderId="0" xfId="2" applyNumberFormat="1" applyFont="1"/>
    <xf numFmtId="0" fontId="12" fillId="6" borderId="4" xfId="0" applyFont="1" applyFill="1" applyBorder="1" applyAlignment="1">
      <alignment horizontal="center" wrapText="1"/>
    </xf>
    <xf numFmtId="0" fontId="12" fillId="6" borderId="11" xfId="0" applyFont="1" applyFill="1" applyBorder="1" applyAlignment="1">
      <alignment horizontal="center" wrapText="1"/>
    </xf>
    <xf numFmtId="0" fontId="9" fillId="4" borderId="10" xfId="0" applyFont="1" applyFill="1" applyBorder="1" applyAlignment="1">
      <alignment horizontal="center" vertical="center"/>
    </xf>
  </cellXfs>
  <cellStyles count="14">
    <cellStyle name="Comma" xfId="2" builtinId="3"/>
    <cellStyle name="Comma 2" xfId="7" xr:uid="{00000000-0005-0000-0000-000001000000}"/>
    <cellStyle name="Comma 3" xfId="11" xr:uid="{8C8EC6B5-96BB-46E9-8C80-E9C8CD4E9DC7}"/>
    <cellStyle name="Comma 3 2" xfId="12" xr:uid="{4A8AC0DF-C45D-44AE-AA39-2F0F8BFA9877}"/>
    <cellStyle name="Comma 4" xfId="13" xr:uid="{0FC0F7B2-DEC9-4E35-9564-FFB3C79D5846}"/>
    <cellStyle name="Hyperlink" xfId="5" builtinId="8"/>
    <cellStyle name="Hyperlink 2" xfId="9" xr:uid="{00000000-0005-0000-0000-000003000000}"/>
    <cellStyle name="Normal" xfId="0" builtinId="0"/>
    <cellStyle name="Normal 2" xfId="4" xr:uid="{00000000-0005-0000-0000-000005000000}"/>
    <cellStyle name="Normal 3" xfId="6" xr:uid="{00000000-0005-0000-0000-000006000000}"/>
    <cellStyle name="Normal 4" xfId="10" xr:uid="{00000000-0005-0000-0000-000007000000}"/>
    <cellStyle name="Percent" xfId="1" builtinId="5"/>
    <cellStyle name="Percent 2" xfId="8" xr:uid="{00000000-0005-0000-0000-000009000000}"/>
    <cellStyle name="Обычный 2" xfId="3" xr:uid="{00000000-0005-0000-0000-00000A000000}"/>
  </cellStyles>
  <dxfs count="241">
    <dxf>
      <font>
        <color rgb="FF002060"/>
        <name val="Times New Roman"/>
        <family val="1"/>
        <scheme val="none"/>
      </font>
      <numFmt numFmtId="14" formatCode="0.00%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color rgb="FF002060"/>
        <name val="Times New Roman"/>
        <scheme val="none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fill>
        <patternFill patternType="none">
          <fgColor indexed="64"/>
          <bgColor indexed="65"/>
        </patternFill>
      </fill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color rgb="FF002060"/>
        <name val="Times New Roman"/>
        <scheme val="none"/>
      </font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color rgb="FF002060"/>
        <name val="Times New Roman"/>
        <scheme val="none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fill>
        <patternFill patternType="none">
          <fgColor indexed="64"/>
          <bgColor indexed="65"/>
        </patternFill>
      </fill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indexed="64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indexed="64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6" formatCode="0.0%"/>
      <fill>
        <patternFill patternType="solid">
          <fgColor indexed="64"/>
          <bgColor theme="0"/>
        </patternFill>
      </fill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theme="3" tint="-0.249977111117893"/>
        <name val="Calibri"/>
        <family val="2"/>
        <scheme val="minor"/>
      </font>
    </dxf>
    <dxf>
      <fill>
        <patternFill>
          <fgColor indexed="64"/>
          <bgColor theme="9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Calibri"/>
        <family val="2"/>
        <scheme val="minor"/>
      </font>
      <numFmt numFmtId="166" formatCode="0.0%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theme="3" tint="-0.249977111117893"/>
        <name val="Calibri"/>
        <family val="2"/>
        <scheme val="minor"/>
      </font>
    </dxf>
    <dxf>
      <fill>
        <patternFill>
          <fgColor indexed="64"/>
          <bgColor theme="9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none">
          <fgColor indexed="64"/>
          <bgColor indexed="65"/>
        </patternFill>
      </fill>
      <alignment horizontal="right" vertical="bottom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color rgb="FF002060"/>
        <name val="Times New Roman"/>
        <scheme val="none"/>
      </font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family val="1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b/>
        <color rgb="FF002060"/>
        <name val="Times New Roman"/>
        <scheme val="none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 style="thin">
          <color rgb="FF002060"/>
        </vertical>
        <horizontal style="thin">
          <color rgb="FF002060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/>
        <bottom/>
        <vertical style="thin">
          <color rgb="FF002060"/>
        </vertical>
        <horizontal style="thin">
          <color rgb="FF002060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4" formatCode="0.00%"/>
      <fill>
        <patternFill patternType="none">
          <fgColor indexed="64"/>
          <bgColor indexed="65"/>
        </patternFill>
      </fill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theme="1"/>
        </left>
        <top style="thin">
          <color theme="1"/>
        </top>
        <bottom style="thin">
          <color theme="1"/>
        </bottom>
      </border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 style="thin">
          <color rgb="FF002060"/>
        </vertical>
        <horizontal style="thin">
          <color rgb="FF002060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/>
        <bottom/>
        <vertical style="thin">
          <color rgb="FF002060"/>
        </vertical>
        <horizontal style="thin">
          <color rgb="FF002060"/>
        </horizontal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numFmt numFmtId="166" formatCode="0.0%"/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none"/>
      </font>
    </dxf>
    <dxf>
      <border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numFmt numFmtId="165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numFmt numFmtId="14" formatCode="0.00%"/>
      <fill>
        <patternFill patternType="none">
          <fgColor indexed="64"/>
          <bgColor indexed="65"/>
        </patternFill>
      </fill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theme="1"/>
        </left>
        <top style="thin">
          <color theme="1"/>
        </top>
        <bottom style="thin">
          <color theme="1"/>
        </bottom>
      </border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numFmt numFmtId="166" formatCode="0.0%"/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</dxf>
    <dxf>
      <border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numFmt numFmtId="166" formatCode="0.0%"/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</dxf>
    <dxf>
      <border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6" formatCode="0.0%"/>
      <fill>
        <patternFill patternType="none">
          <fgColor indexed="64"/>
          <bgColor indexed="65"/>
        </patternFill>
      </fill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fill>
        <patternFill patternType="none">
          <fgColor indexed="64"/>
          <bgColor indexed="65"/>
        </patternFill>
      </fill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left style="thin">
          <color theme="1"/>
        </left>
        <top style="thin">
          <color theme="1"/>
        </top>
        <bottom style="thin">
          <color theme="1"/>
        </bottom>
      </border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numFmt numFmtId="166" formatCode="0.0%"/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</dxf>
    <dxf>
      <border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5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6" formatCode="0.0%"/>
      <fill>
        <patternFill patternType="none">
          <fgColor indexed="64"/>
          <bgColor indexed="65"/>
        </patternFill>
      </fill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theme="1"/>
        </left>
        <top style="thin">
          <color theme="1"/>
        </top>
        <bottom style="thin">
          <color theme="1"/>
        </bottom>
      </border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</dxf>
    <dxf>
      <border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2" formatCode="0.00"/>
      <fill>
        <patternFill patternType="none">
          <fgColor indexed="64"/>
          <bgColor indexed="65"/>
        </patternFill>
      </fill>
      <alignment horizontal="right" vertical="bottom" textRotation="0" wrapText="1" indent="0" justifyLastLine="0" shrinkToFit="0" readingOrder="0"/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alignment vertical="bottom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theme="1"/>
        </left>
        <top style="thin">
          <color theme="1"/>
        </top>
        <bottom style="thin">
          <color theme="1"/>
        </bottom>
      </border>
    </dxf>
    <dxf>
      <alignment vertical="bottom" textRotation="0" wrapText="1" indent="0" justifyLastLine="0" shrinkToFit="0" readingOrder="0"/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002060"/>
        <name val="Times New Roman"/>
        <scheme val="none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fill>
        <patternFill patternType="none">
          <fgColor indexed="64"/>
          <bgColor indexed="65"/>
        </patternFill>
      </fill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scheme val="none"/>
      </font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solid">
          <fgColor indexed="64"/>
          <bgColor theme="0"/>
        </patternFill>
      </fill>
      <border diagonalUp="0" diagonalDown="0">
        <left/>
        <right/>
        <top style="thin">
          <color rgb="FF00206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/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border outline="0"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fill>
        <patternFill patternType="solid">
          <fgColor indexed="64"/>
          <bgColor theme="9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numFmt numFmtId="2" formatCode="0.00"/>
      <border diagonalUp="0" diagonalDown="0">
        <left style="thin">
          <color rgb="FF002060"/>
        </left>
        <right/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5" formatCode="0.0"/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top style="thin">
          <color rgb="FF002060"/>
        </top>
      </border>
    </dxf>
    <dxf>
      <border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 outline="0"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FF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solid">
          <fgColor indexed="64"/>
          <bgColor theme="0"/>
        </patternFill>
      </fill>
      <border diagonalUp="0" diagonalDown="0">
        <left/>
        <right/>
        <top style="thin">
          <color rgb="FF00206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/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none"/>
      </font>
      <fill>
        <patternFill patternType="none">
          <fgColor rgb="FF000000"/>
          <bgColor rgb="FFFFFFFF"/>
        </patternFill>
      </fill>
    </dxf>
    <dxf>
      <border outline="0"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fill>
        <patternFill patternType="solid">
          <fgColor indexed="64"/>
          <bgColor theme="9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numFmt numFmtId="2" formatCode="0.00"/>
      <border diagonalUp="0" diagonalDown="0">
        <left style="thin">
          <color rgb="FF002060"/>
        </left>
        <right/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5" formatCode="0.0"/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top style="thin">
          <color rgb="FF002060"/>
        </top>
      </border>
    </dxf>
    <dxf>
      <border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 outline="0"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FF0000"/>
        <name val="Calibri"/>
        <family val="2"/>
        <scheme val="minor"/>
      </font>
    </dxf>
  </dxfs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576B83F1-3A4B-41E5-B3AC-4258EB4D1CA4}" name="Table218" displayName="Table218" ref="W1:Y23" totalsRowShown="0" headerRowDxfId="240" headerRowBorderDxfId="239" tableBorderDxfId="238" totalsRowBorderDxfId="237">
  <autoFilter ref="W1:Y23" xr:uid="{00000000-0009-0000-0100-000002000000}"/>
  <tableColumns count="3">
    <tableColumn id="1" xr3:uid="{D7EB194E-AC92-4A48-B99C-159511EB01D9}" name="Hesablanmış XƏM" dataDxfId="236">
      <calculatedColumnFormula>O2-P2+Q2-R2</calculatedColumnFormula>
    </tableColumn>
    <tableColumn id="2" xr3:uid="{8609B082-9A71-4CC2-8B73-C54CD93244A0}" name="Hesablanmış XƏM ilə Faktikinin fərqi" dataDxfId="235">
      <calculatedColumnFormula>N2-W2</calculatedColumnFormula>
    </tableColumn>
    <tableColumn id="3" xr3:uid="{F63F6090-EC5C-4602-AECF-33B0D7B052D7}" name="XM yoxlama" dataDxfId="234">
      <calculatedColumnFormula>L2+S2-N2+V2</calculatedColumnFormula>
    </tableColumn>
  </tableColumns>
  <tableStyleInfo name="TableStyleLight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77F2A7A8-4613-4333-822B-32EBA7D766AC}" name="Table623" displayName="Table623" ref="A1:U23" totalsRowShown="0" headerRowDxfId="233" dataDxfId="231" headerRowBorderDxfId="232" tableBorderDxfId="230">
  <autoFilter ref="A1:U23" xr:uid="{EEF6AB6B-734B-4658-9BF0-B884E0E0EBD6}"/>
  <sortState xmlns:xlrd2="http://schemas.microsoft.com/office/spreadsheetml/2017/richdata2" ref="A2:U24">
    <sortCondition ref="B1:B25"/>
  </sortState>
  <tableColumns count="21">
    <tableColumn id="1" xr3:uid="{75050E18-4186-4A9E-8692-ED4C60565F31}" name="Sıra" dataDxfId="229"/>
    <tableColumn id="2" xr3:uid="{98D53448-7D8C-4F7A-B7B2-25B1F2DE9267}" name="Banklar" dataDxfId="228"/>
    <tableColumn id="3" xr3:uid="{B8CE4A16-0FB5-466E-9353-FF56F7BC2774}" name="Aktivlər _x000a_(mln. manat)" dataDxfId="227"/>
    <tableColumn id="4" xr3:uid="{7ADFD979-4340-4841-8790-876CEEAE61F6}" name="Cəmi Kreditlər _x000a_(mln. manat) " dataDxfId="226"/>
    <tableColumn id="5" xr3:uid="{049B44C4-5926-4CB4-BAA8-FCB382ED6248}" name="Biznes Kreditləri (mln. manat)" dataDxfId="225"/>
    <tableColumn id="16" xr3:uid="{EFE7FB05-98ED-433A-84A3-30F35C133D55}" name="İstehlak Kreditləri (mln. manat)" dataDxfId="224"/>
    <tableColumn id="17" xr3:uid="{C0E2EEDD-5192-4EF0-A32D-EA38A146E614}" name="Daşınmaz əmlak kreditləri (mln. manat)" dataDxfId="223"/>
    <tableColumn id="6" xr3:uid="{D0E3C62C-7456-41F7-BB2B-5C8B49EB64EC}" name="Depozit Portfeli _x000a_(mln. manat)" dataDxfId="222"/>
    <tableColumn id="18" xr3:uid="{5F8FCCFD-518F-441D-873E-C3C4440A21E7}" name="Fiziki şəxslərin əmanətləri (mln. manat)" dataDxfId="221"/>
    <tableColumn id="7" xr3:uid="{96F3FEC0-6B10-4CD1-9646-55F79534E39F}" name="Balans Kapitalı _x000a_(mln. manat)" dataDxfId="220"/>
    <tableColumn id="8" xr3:uid="{50C92C75-0868-49DE-B83B-2CBEE6311E7F}" name="o cümlədən, Nizamnamə Kapitalı (mln. manat)" dataDxfId="219"/>
    <tableColumn id="9" xr3:uid="{A0887154-4401-4C64-8E85-AC1531BE0CD4}" name="Xalis Mənfəət_x000a_ (mln. manat)" dataDxfId="218"/>
    <tableColumn id="19" xr3:uid="{6D97C92D-290D-42EB-A7E8-A2805F910092}" name="Mənfəət vergisindən əvvəlki mənfəət (mln. manat)" dataDxfId="217"/>
    <tableColumn id="10" xr3:uid="{4780D583-F618-44C1-B6F9-83B89DB9DF2B}" name="Xalis Əməliyyat Mənfəəti _x000a_(mln. manat)" dataDxfId="216">
      <calculatedColumnFormula>Table623[[#This Row],[Faiz gəlirləri
 (mln. manat)]]-Table623[[#This Row],[Faiz xərcləri
 (mln. manat)]]+Table623[[#This Row],[Qeyri-faiz gəlirləri 
(mln. manat)]]-Table623[[#This Row],[Qeyri-faiz xərcləri 
(mln. manat)]]</calculatedColumnFormula>
    </tableColumn>
    <tableColumn id="11" xr3:uid="{926F44F2-F8AD-4CB7-833B-FB1145088C0A}" name="Faiz gəlirləri_x000a_ (mln. manat)" dataDxfId="215"/>
    <tableColumn id="12" xr3:uid="{6806D961-E490-4FB9-9347-4F87BAC0CE9D}" name="Faiz xərcləri_x000a_ (mln. manat)" dataDxfId="214"/>
    <tableColumn id="13" xr3:uid="{EC21BD8C-48BD-4A25-B795-FA79586B7749}" name="Qeyri-faiz gəlirləri _x000a_(mln. manat)" dataDxfId="213"/>
    <tableColumn id="14" xr3:uid="{FB6F599D-B3E5-43AC-A7D0-02EEF0E80520}" name="Qeyri-faiz xərcləri _x000a_(mln. manat)" dataDxfId="212"/>
    <tableColumn id="15" xr3:uid="{6385DCF0-6B9C-4B40-92D7-FF4D0CC2D23E}" name="Aktivlər üzrə mümkün zərərin _x000a_ödənilməsi üçün ehtiyat ayırmaları (mln. manat)" dataDxfId="211"/>
    <tableColumn id="21" xr3:uid="{5EC6CFB3-E880-49BB-82D6-7A624D4637B8}" name="Gözlənilməz xərclər" dataDxfId="210"/>
    <tableColumn id="20" xr3:uid="{4B3816AA-FCF4-4C6F-811A-233663E7CBBC}" name="Faiz borcları üzrə yaradılmış məqsədli ehtiyatlar" dataDxfId="209"/>
  </tableColumns>
  <tableStyleInfo name="TableStyleLight8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2" displayName="Table2" ref="W1:Y23" totalsRowShown="0" headerRowDxfId="208" headerRowBorderDxfId="207" tableBorderDxfId="206" totalsRowBorderDxfId="205">
  <autoFilter ref="W1:Y23" xr:uid="{00000000-0009-0000-0100-000002000000}"/>
  <tableColumns count="3">
    <tableColumn id="1" xr3:uid="{00000000-0010-0000-0100-000001000000}" name="Hesablanmış XƏM" dataDxfId="204">
      <calculatedColumnFormula>O2-P2+Q2-R2</calculatedColumnFormula>
    </tableColumn>
    <tableColumn id="2" xr3:uid="{00000000-0010-0000-0100-000002000000}" name="Hesablanmış XƏM ilə Faktikinin fərqi" dataDxfId="203">
      <calculatedColumnFormula>N2-W2</calculatedColumnFormula>
    </tableColumn>
    <tableColumn id="3" xr3:uid="{00000000-0010-0000-0100-000003000000}" name="XM yoxlama" dataDxfId="202">
      <calculatedColumnFormula>L2+S2-N2+V2</calculatedColumnFormula>
    </tableColumn>
  </tableColumns>
  <tableStyleInfo name="TableStyleLight8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EEF6AB6B-734B-4658-9BF0-B884E0E0EBD6}" name="Table6" displayName="Table6" ref="A1:U23" totalsRowShown="0" headerRowDxfId="201" dataDxfId="199" headerRowBorderDxfId="200" tableBorderDxfId="198">
  <autoFilter ref="A1:U23" xr:uid="{EEF6AB6B-734B-4658-9BF0-B884E0E0EBD6}"/>
  <sortState xmlns:xlrd2="http://schemas.microsoft.com/office/spreadsheetml/2017/richdata2" ref="A2:U24">
    <sortCondition ref="B1:B25"/>
  </sortState>
  <tableColumns count="21">
    <tableColumn id="1" xr3:uid="{7C546EE7-DECE-486C-8E68-0ADC76B35709}" name="Sıra" dataDxfId="197"/>
    <tableColumn id="2" xr3:uid="{E9FCB8FB-F0D1-4CB7-8C57-2D2CB81510DC}" name="Banklar" dataDxfId="196"/>
    <tableColumn id="3" xr3:uid="{FE877C1A-4A79-4111-B88B-5481D65FA64B}" name="Aktivlər _x000a_(mln. manat)" dataDxfId="195"/>
    <tableColumn id="4" xr3:uid="{E6E72CB1-921C-47EC-98BF-658AE7E9621E}" name="Cəmi Kreditlər _x000a_(mln. manat) " dataDxfId="194"/>
    <tableColumn id="5" xr3:uid="{5114340C-DFF6-439C-8593-908055A8BC5C}" name="Biznes Kreditləri (mln. manat)" dataDxfId="193"/>
    <tableColumn id="16" xr3:uid="{088CA525-1D62-4372-ACE7-526FAF70F269}" name="İstehlak Kreditləri (mln. manat)" dataDxfId="192"/>
    <tableColumn id="17" xr3:uid="{A3601E4F-7001-4037-ADEB-F1979B08B150}" name="Daşınmaz əmlak kreditləri (mln. manat)" dataDxfId="191"/>
    <tableColumn id="6" xr3:uid="{4B5D7920-3401-4548-A3B6-95B354984DD7}" name="Depozit Portfeli _x000a_(mln. manat)" dataDxfId="190"/>
    <tableColumn id="18" xr3:uid="{B870EAFE-B3CD-442F-99A1-1D0C2AEC4229}" name="Fiziki şəxslərin əmanətləri (mln. manat)" dataDxfId="189"/>
    <tableColumn id="7" xr3:uid="{F334C1F6-7133-4625-95F6-D64BB2FA10B8}" name="Balans Kapitalı _x000a_(mln. manat)" dataDxfId="188"/>
    <tableColumn id="8" xr3:uid="{2EAB8291-1F6D-43E4-96DA-B10FAC73E3FB}" name="o cümlədən, Nizamnamə Kapitalı (mln. manat)" dataDxfId="187"/>
    <tableColumn id="9" xr3:uid="{CFECEAF7-A010-4D77-805F-E8178F38BCBF}" name="Xalis Mənfəət_x000a_ (mln. manat)" dataDxfId="186"/>
    <tableColumn id="19" xr3:uid="{34E86F01-57B4-4BBD-AAA7-53F7FD3DC010}" name="Mənfəət vergisindən əvvəlki mənfəət (mln. manat)" dataDxfId="185"/>
    <tableColumn id="10" xr3:uid="{BC77C4EC-EA0B-4969-9AB5-DE3A10CC3669}" name="Xalis Əməliyyat Mənfəəti _x000a_(mln. manat)" dataDxfId="184">
      <calculatedColumnFormula>Table6[[#This Row],[Faiz gəlirləri
 (mln. manat)]]+Table6[[#This Row],[Qeyri-faiz gəlirləri 
(mln. manat)]]-Table6[[#This Row],[Faiz xərcləri
 (mln. manat)]]-Table6[[#This Row],[Qeyri-faiz xərcləri 
(mln. manat)]]</calculatedColumnFormula>
    </tableColumn>
    <tableColumn id="11" xr3:uid="{34C1076E-CC0C-4B9F-8311-B9D6B63D669C}" name="Faiz gəlirləri_x000a_ (mln. manat)" dataDxfId="183"/>
    <tableColumn id="12" xr3:uid="{DE7DEB67-4DC1-4F17-95A4-705BE5C35CCF}" name="Faiz xərcləri_x000a_ (mln. manat)" dataDxfId="182"/>
    <tableColumn id="13" xr3:uid="{5BAC82BD-798C-4370-9E40-EBF10A990908}" name="Qeyri-faiz gəlirləri _x000a_(mln. manat)" dataDxfId="181"/>
    <tableColumn id="14" xr3:uid="{0C61A2C8-280A-40D6-A24F-9784917D0298}" name="Qeyri-faiz xərcləri _x000a_(mln. manat)" dataDxfId="180"/>
    <tableColumn id="15" xr3:uid="{E8C10E4F-E137-45D1-BE8A-5FE08F47F60B}" name="Aktivlər üzrə mümkün zərərin _x000a_ödənilməsi üçün ehtiyat ayırmaları (mln. manat)" dataDxfId="179"/>
    <tableColumn id="21" xr3:uid="{AF53E672-97CA-4854-980A-2F4F3E93948E}" name="Gözlənilməz xərclər" dataDxfId="178"/>
    <tableColumn id="20" xr3:uid="{9FBC58B1-E4A4-4938-A22E-2EA882D77F97}" name="Faiz borcları üzrə yaradılmış məqsədli ehtiyatlar" dataDxfId="177"/>
  </tableColumns>
  <tableStyleInfo name="TableStyleLight8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00000000-000C-0000-FFFF-FFFF02000000}" name="Table41113141516181928" displayName="Table41113141516181928" ref="A1:D25" totalsRowShown="0" headerRowDxfId="176" dataDxfId="174" headerRowBorderDxfId="175" tableBorderDxfId="173" totalsRowBorderDxfId="172">
  <autoFilter ref="A1:D25" xr:uid="{00000000-0009-0000-0100-00001B000000}"/>
  <sortState xmlns:xlrd2="http://schemas.microsoft.com/office/spreadsheetml/2017/richdata2" ref="A2:D23">
    <sortCondition descending="1" ref="D1:D25"/>
  </sortState>
  <tableColumns count="4">
    <tableColumn id="1" xr3:uid="{00000000-0010-0000-0200-000001000000}" name="Sıra" dataDxfId="171"/>
    <tableColumn id="2" xr3:uid="{00000000-0010-0000-0200-000002000000}" name="Banklar" dataDxfId="170"/>
    <tableColumn id="3" xr3:uid="{00000000-0010-0000-0200-000003000000}" name="IR/2025" dataDxfId="169"/>
    <tableColumn id="7" xr3:uid="{00000000-0010-0000-0200-000007000000}" name="IIR/2025" dataDxfId="168"/>
  </tableColumns>
  <tableStyleInfo name="TableStyleLight8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00000000-000C-0000-FFFF-FFFF03000000}" name="Table29" displayName="Table29" ref="A1:D23" totalsRowShown="0" headerRowDxfId="167" dataDxfId="165" headerRowBorderDxfId="166" tableBorderDxfId="164">
  <autoFilter ref="A1:D23" xr:uid="{00000000-0009-0000-0100-00001D000000}"/>
  <sortState xmlns:xlrd2="http://schemas.microsoft.com/office/spreadsheetml/2017/richdata2" ref="A2:D23">
    <sortCondition descending="1" ref="D1:D23"/>
  </sortState>
  <tableColumns count="4">
    <tableColumn id="1" xr3:uid="{00000000-0010-0000-0300-000001000000}" name="Sıra" dataDxfId="163"/>
    <tableColumn id="2" xr3:uid="{00000000-0010-0000-0300-000002000000}" name="Banklar" dataDxfId="162"/>
    <tableColumn id="3" xr3:uid="{00000000-0010-0000-0300-000003000000}" name="IIR/2025_x000a_Nisbi dinamika/Rüblük" dataDxfId="161" dataCellStyle="Percent"/>
    <tableColumn id="4" xr3:uid="{00000000-0010-0000-0300-000004000000}" name="IIR/2025_x000a_Mütləq dinamika/Rüblük " dataDxfId="160" dataCellStyle="Comma"/>
  </tableColumns>
  <tableStyleInfo name="TableStyleLight8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" xr:uid="{00000000-000C-0000-FFFF-FFFF04000000}" name="Table41113141516181927" displayName="Table41113141516181927" ref="A1:D23" totalsRowShown="0" headerRowDxfId="159" dataDxfId="157" headerRowBorderDxfId="158" tableBorderDxfId="156" totalsRowBorderDxfId="155">
  <autoFilter ref="A1:D23" xr:uid="{00000000-0009-0000-0100-00001A000000}"/>
  <sortState xmlns:xlrd2="http://schemas.microsoft.com/office/spreadsheetml/2017/richdata2" ref="A2:D23">
    <sortCondition descending="1" ref="D1:D23"/>
  </sortState>
  <tableColumns count="4">
    <tableColumn id="1" xr3:uid="{00000000-0010-0000-0400-000001000000}" name="Sıra" dataDxfId="154"/>
    <tableColumn id="2" xr3:uid="{00000000-0010-0000-0400-000002000000}" name="Banklar" dataDxfId="153"/>
    <tableColumn id="3" xr3:uid="{00000000-0010-0000-0400-000003000000}" name="IR/2025" dataDxfId="152"/>
    <tableColumn id="7" xr3:uid="{00000000-0010-0000-0400-000007000000}" name="IIR/2025" dataDxfId="151"/>
  </tableColumns>
  <tableStyleInfo name="TableStyleLight8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00000000-000C-0000-FFFF-FFFF05000000}" name="Table30" displayName="Table30" ref="A1:D23" totalsRowShown="0" headerRowDxfId="150" headerRowBorderDxfId="149" tableBorderDxfId="148">
  <autoFilter ref="A1:D23" xr:uid="{00000000-0009-0000-0100-00001E000000}"/>
  <sortState xmlns:xlrd2="http://schemas.microsoft.com/office/spreadsheetml/2017/richdata2" ref="A2:D23">
    <sortCondition descending="1" ref="D1:D23"/>
  </sortState>
  <tableColumns count="4">
    <tableColumn id="1" xr3:uid="{00000000-0010-0000-0500-000001000000}" name="Sıra" dataDxfId="147"/>
    <tableColumn id="2" xr3:uid="{00000000-0010-0000-0500-000002000000}" name="Banklar" dataDxfId="146"/>
    <tableColumn id="3" xr3:uid="{00000000-0010-0000-0500-000003000000}" name="IIR/2025_x000a_Nisbi dinamika/Rüblük" dataDxfId="145" dataCellStyle="Percent"/>
    <tableColumn id="4" xr3:uid="{00000000-0010-0000-0500-000004000000}" name="IIR/2025_x000a_Mütləq dinamika/Rüblük " dataDxfId="144" dataCellStyle="Comma"/>
  </tableColumns>
  <tableStyleInfo name="TableStyleLight8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686D3CC1-90DA-45D8-9D35-5EE176280B15}" name="Table411131415161819278" displayName="Table411131415161819278" ref="A1:E23" totalsRowShown="0" headerRowDxfId="143" dataDxfId="141" headerRowBorderDxfId="142" tableBorderDxfId="140" totalsRowBorderDxfId="139">
  <autoFilter ref="A1:E23" xr:uid="{686D3CC1-90DA-45D8-9D35-5EE176280B15}"/>
  <sortState xmlns:xlrd2="http://schemas.microsoft.com/office/spreadsheetml/2017/richdata2" ref="A2:E23">
    <sortCondition descending="1" ref="D1:D23"/>
  </sortState>
  <tableColumns count="5">
    <tableColumn id="1" xr3:uid="{3E161C4B-F134-4A75-9306-5D82201953BD}" name="Sıra" dataDxfId="138"/>
    <tableColumn id="2" xr3:uid="{1CFE0632-9C62-47EB-A4CD-58BB437089C0}" name="Banklar" dataDxfId="137"/>
    <tableColumn id="3" xr3:uid="{F1E571FD-509C-4251-A360-6435BE13460F}" name="IR/2025" dataDxfId="136"/>
    <tableColumn id="7" xr3:uid="{41142715-3E58-48E2-9FA2-09F8AFB022E6}" name="IIR/2025" dataDxfId="135"/>
    <tableColumn id="4" xr3:uid="{BCD4A710-1501-4D26-A311-075FDC0965A8}" name="Dinamika, %" dataDxfId="134" dataCellStyle="Percent">
      <calculatedColumnFormula>Table411131415161819278[[#This Row],[IIR/2025]]/Table411131415161819278[[#This Row],[IR/2025]]-1</calculatedColumnFormula>
    </tableColumn>
  </tableColumns>
  <tableStyleInfo name="TableStyleLight8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DF608B04-3B44-46FA-956D-705FBE28D9AB}" name="Table3010" displayName="Table3010" ref="A1:D25" totalsRowShown="0" headerRowDxfId="133" headerRowBorderDxfId="132" tableBorderDxfId="131">
  <autoFilter ref="A1:D25" xr:uid="{DF608B04-3B44-46FA-956D-705FBE28D9AB}"/>
  <sortState xmlns:xlrd2="http://schemas.microsoft.com/office/spreadsheetml/2017/richdata2" ref="A2:D25">
    <sortCondition descending="1" ref="D1:D25"/>
  </sortState>
  <tableColumns count="4">
    <tableColumn id="1" xr3:uid="{30E37088-32A9-4ECE-A005-9076F6E8D7FD}" name="Sıra" dataDxfId="130"/>
    <tableColumn id="2" xr3:uid="{D811AEFE-FEDA-4CF5-BD93-A6F927A9BCB8}" name="Banklar" dataDxfId="129"/>
    <tableColumn id="3" xr3:uid="{6906E337-2206-4389-AFBF-10FA7A6CA13D}" name="IIR/2023_x000a_Nisbi dinamika/Rüblük" dataDxfId="128" dataCellStyle="Percent"/>
    <tableColumn id="4" xr3:uid="{A896BE36-4E24-4FB3-AAFF-B1B59B7B948B}" name="IIR/2023_x000a_Mütləq dinamika/Rüblük " dataDxfId="127" dataCellStyle="Comma"/>
  </tableColumns>
  <tableStyleInfo name="TableStyleLight8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9ECA0287-0DDC-48B9-9089-963184590FA4}" name="Table4111314151618192786" displayName="Table4111314151618192786" ref="A1:E23" totalsRowShown="0" headerRowDxfId="126" dataDxfId="124" headerRowBorderDxfId="125" tableBorderDxfId="123" totalsRowBorderDxfId="122">
  <autoFilter ref="A1:E23" xr:uid="{9ECA0287-0DDC-48B9-9089-963184590FA4}"/>
  <sortState xmlns:xlrd2="http://schemas.microsoft.com/office/spreadsheetml/2017/richdata2" ref="A2:E23">
    <sortCondition descending="1" ref="D1:D23"/>
  </sortState>
  <tableColumns count="5">
    <tableColumn id="1" xr3:uid="{CDFAA184-2807-4D60-B520-2CAEE6501483}" name="Sıra" dataDxfId="121"/>
    <tableColumn id="2" xr3:uid="{FD70E56F-3444-40BA-A342-1780A2F72BCE}" name="Banklar" dataDxfId="120"/>
    <tableColumn id="3" xr3:uid="{E36E8D94-F68A-4EC0-88F6-703CF03D1C2C}" name="IR/2025" dataDxfId="119"/>
    <tableColumn id="7" xr3:uid="{4D94244E-3407-420F-9E36-8C2A01C2F770}" name="IIR/2025" dataDxfId="118"/>
    <tableColumn id="4" xr3:uid="{772BE850-4257-4BC2-8EFE-310A70A34082}" name="Dinamika, %" dataDxfId="117" dataCellStyle="Percent">
      <calculatedColumnFormula>Table4111314151618192786[[#This Row],[IIR/2025]]/Table4111314151618192786[[#This Row],[IR/2025]]-1</calculatedColumnFormula>
    </tableColumn>
  </tableColumns>
  <tableStyleInfo name="TableStyleLight8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F769A2C3-AEAB-49A0-ACBC-E750F0A343EF}" name="Table411131415161819278612" displayName="Table411131415161819278612" ref="A1:E23" totalsRowShown="0" headerRowDxfId="116" dataDxfId="114" headerRowBorderDxfId="115" tableBorderDxfId="113" totalsRowBorderDxfId="112">
  <autoFilter ref="A1:E23" xr:uid="{F769A2C3-AEAB-49A0-ACBC-E750F0A343EF}"/>
  <sortState xmlns:xlrd2="http://schemas.microsoft.com/office/spreadsheetml/2017/richdata2" ref="A2:E23">
    <sortCondition descending="1" ref="D1:D23"/>
  </sortState>
  <tableColumns count="5">
    <tableColumn id="1" xr3:uid="{A347D393-A0C1-453E-9816-7B6E3A323A66}" name="Sıra" dataDxfId="111"/>
    <tableColumn id="2" xr3:uid="{78A8684C-BDCA-4D65-B349-8E4A2B296187}" name="Banklar" dataDxfId="110"/>
    <tableColumn id="3" xr3:uid="{E13B9350-4104-49DD-9753-248321592C1B}" name="IR/2025" dataDxfId="109"/>
    <tableColumn id="7" xr3:uid="{0FF52099-8DF0-4398-8E55-61792BF29A92}" name="IIR/2025" dataDxfId="108"/>
    <tableColumn id="4" xr3:uid="{E0897CF5-1884-45E6-AE6F-54A5176B33CA}" name="Dinamika, %" dataDxfId="107" dataCellStyle="Percent">
      <calculatedColumnFormula>Table411131415161819278612[[#This Row],[IIR/2025]]/Table411131415161819278612[[#This Row],[IR/2025]]-1</calculatedColumnFormula>
    </tableColumn>
  </tableColumns>
  <tableStyleInfo name="TableStyleLight8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00000000-000C-0000-FFFF-FFFF06000000}" name="Table41113141516181926" displayName="Table41113141516181926" ref="A1:D23" totalsRowShown="0" headerRowDxfId="106" headerRowBorderDxfId="105">
  <autoFilter ref="A1:D23" xr:uid="{00000000-0009-0000-0100-000019000000}"/>
  <sortState xmlns:xlrd2="http://schemas.microsoft.com/office/spreadsheetml/2017/richdata2" ref="A2:D23">
    <sortCondition descending="1" ref="D1:D23"/>
  </sortState>
  <tableColumns count="4">
    <tableColumn id="1" xr3:uid="{00000000-0010-0000-0600-000001000000}" name="Sıra" dataDxfId="104"/>
    <tableColumn id="2" xr3:uid="{00000000-0010-0000-0600-000002000000}" name="Banklar" dataDxfId="103"/>
    <tableColumn id="7" xr3:uid="{00000000-0010-0000-0600-000007000000}" name="IR/2025" dataDxfId="102"/>
    <tableColumn id="4" xr3:uid="{00000000-0010-0000-0600-000004000000}" name="IIR/2025" dataDxfId="101"/>
  </tableColumns>
  <tableStyleInfo name="TableStyleLight8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00000000-000C-0000-FFFF-FFFF07000000}" name="Table31" displayName="Table31" ref="A1:D23" totalsRowShown="0" headerRowDxfId="100" headerRowBorderDxfId="99" tableBorderDxfId="98">
  <autoFilter ref="A1:D23" xr:uid="{00000000-0009-0000-0100-00001F000000}"/>
  <sortState xmlns:xlrd2="http://schemas.microsoft.com/office/spreadsheetml/2017/richdata2" ref="A2:D23">
    <sortCondition descending="1" ref="D1:D23"/>
  </sortState>
  <tableColumns count="4">
    <tableColumn id="1" xr3:uid="{00000000-0010-0000-0700-000001000000}" name="Sıra" dataDxfId="97"/>
    <tableColumn id="2" xr3:uid="{00000000-0010-0000-0700-000002000000}" name="Banklar" dataDxfId="96"/>
    <tableColumn id="5" xr3:uid="{00000000-0010-0000-0700-000005000000}" name="IIR/2025_x000a_Nisbi dinamika/Rüblük" dataDxfId="95" dataCellStyle="Percent"/>
    <tableColumn id="6" xr3:uid="{00000000-0010-0000-0700-000006000000}" name="IIR/2025_x000a_Mütləq dinamika/Rüblük " dataDxfId="94"/>
  </tableColumns>
  <tableStyleInfo name="TableStyleLight8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2BE6B97-4BCC-4FF5-A05B-746F80AE070E}" name="Table411131415161819278616" displayName="Table411131415161819278616" ref="A1:E23" totalsRowShown="0" headerRowDxfId="93" dataDxfId="91" headerRowBorderDxfId="92" tableBorderDxfId="90" totalsRowBorderDxfId="89">
  <autoFilter ref="A1:E23" xr:uid="{9ECA0287-0DDC-48B9-9089-963184590FA4}"/>
  <sortState xmlns:xlrd2="http://schemas.microsoft.com/office/spreadsheetml/2017/richdata2" ref="A2:E23">
    <sortCondition descending="1" ref="D1:D23"/>
  </sortState>
  <tableColumns count="5">
    <tableColumn id="1" xr3:uid="{AD97F5F1-BB8C-4510-A146-349DD6000181}" name="Sıra" dataDxfId="88"/>
    <tableColumn id="2" xr3:uid="{99C8E986-3B31-42C7-9C27-0EE6FF717AEB}" name="Banklar" dataDxfId="87"/>
    <tableColumn id="3" xr3:uid="{1FC0A7B9-A4DB-437C-BF0B-C54E5DEF0BC1}" name="IR/2025" dataDxfId="86"/>
    <tableColumn id="7" xr3:uid="{E629B895-ABDA-4D7D-BEDF-4FBF382F8A52}" name="IIR/2025" dataDxfId="85"/>
    <tableColumn id="4" xr3:uid="{F4DB3B8D-4992-4DEE-96A4-D0938C56CB60}" name="Dinamika, %" dataDxfId="84" dataCellStyle="Percent">
      <calculatedColumnFormula>Table411131415161819278616[[#This Row],[IIR/2025]]/Table411131415161819278616[[#This Row],[IR/2025]]-1</calculatedColumnFormula>
    </tableColumn>
  </tableColumns>
  <tableStyleInfo name="TableStyleLight8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00000000-000C-0000-FFFF-FFFF08000000}" name="Table41113141516181924" displayName="Table41113141516181924" ref="A1:D23" totalsRowShown="0" headerRowDxfId="83" headerRowBorderDxfId="82" tableBorderDxfId="81" totalsRowBorderDxfId="80">
  <autoFilter ref="A1:D23" xr:uid="{00000000-0009-0000-0100-000017000000}"/>
  <sortState xmlns:xlrd2="http://schemas.microsoft.com/office/spreadsheetml/2017/richdata2" ref="A2:D23">
    <sortCondition descending="1" ref="D1:D23"/>
  </sortState>
  <tableColumns count="4">
    <tableColumn id="1" xr3:uid="{00000000-0010-0000-0800-000001000000}" name="Sıra" dataDxfId="79"/>
    <tableColumn id="2" xr3:uid="{00000000-0010-0000-0800-000002000000}" name="Banklar" dataDxfId="78"/>
    <tableColumn id="7" xr3:uid="{00000000-0010-0000-0800-000007000000}" name="IR/2025" dataDxfId="77"/>
    <tableColumn id="4" xr3:uid="{00000000-0010-0000-0800-000004000000}" name="IIR/2025" dataDxfId="76"/>
  </tableColumns>
  <tableStyleInfo name="TableStyleLight8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00000000-000C-0000-FFFF-FFFF09000000}" name="Table28" displayName="Table28" ref="A1:D23" totalsRowShown="0" headerRowDxfId="75" headerRowBorderDxfId="74" tableBorderDxfId="73">
  <autoFilter ref="A1:D23" xr:uid="{00000000-0009-0000-0100-00001C000000}"/>
  <sortState xmlns:xlrd2="http://schemas.microsoft.com/office/spreadsheetml/2017/richdata2" ref="A2:D23">
    <sortCondition descending="1" ref="D1:D23"/>
  </sortState>
  <tableColumns count="4">
    <tableColumn id="1" xr3:uid="{00000000-0010-0000-0900-000001000000}" name="Sıra" dataDxfId="72"/>
    <tableColumn id="2" xr3:uid="{00000000-0010-0000-0900-000002000000}" name="Banklar" dataDxfId="71"/>
    <tableColumn id="5" xr3:uid="{00000000-0010-0000-0900-000005000000}" name="IIR/2025_x000a_Nisbi dinamika/Rüblük" dataDxfId="70" dataCellStyle="Percent"/>
    <tableColumn id="6" xr3:uid="{00000000-0010-0000-0900-000006000000}" name="IIR/2025_x000a_Mütləq dinamika/Rüblük " dataDxfId="69"/>
  </tableColumns>
  <tableStyleInfo name="TableStyleLight8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A000000}" name="Table8" displayName="Table8" ref="A1:E23" totalsRowShown="0" headerRowDxfId="68" headerRowBorderDxfId="67" tableBorderDxfId="66" totalsRowBorderDxfId="65">
  <autoFilter ref="A1:E23" xr:uid="{00000000-0009-0000-0100-000008000000}"/>
  <sortState xmlns:xlrd2="http://schemas.microsoft.com/office/spreadsheetml/2017/richdata2" ref="A2:E23">
    <sortCondition descending="1" ref="D1:D23"/>
  </sortState>
  <tableColumns count="5">
    <tableColumn id="1" xr3:uid="{00000000-0010-0000-0A00-000001000000}" name="Sıra" dataDxfId="64"/>
    <tableColumn id="2" xr3:uid="{00000000-0010-0000-0A00-000002000000}" name="Banklar" dataDxfId="63"/>
    <tableColumn id="4" xr3:uid="{00000000-0010-0000-0A00-000004000000}" name="2025 IR Nizamnamə Kapitalı (mln. manat)" dataDxfId="62"/>
    <tableColumn id="5" xr3:uid="{00000000-0010-0000-0A00-000005000000}" name="2025 IIR Nizamnamə Kapitalı (mln. manat)2" dataDxfId="61"/>
    <tableColumn id="6" xr3:uid="{00000000-0010-0000-0A00-000006000000}" name="Dinamika, mln . manat" dataDxfId="60">
      <calculatedColumnFormula>Table8[[#This Row],[2025 IIR Nizamnamə Kapitalı (mln. manat)2]]-Table8[[#This Row],[2025 IR Nizamnamə Kapitalı (mln. manat)]]</calculatedColumnFormula>
    </tableColumn>
  </tableColumns>
  <tableStyleInfo name="TableStyleLight8"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" xr:uid="{00000000-000C-0000-FFFF-FFFF0B000000}" name="Table4111314151618192238" displayName="Table4111314151618192238" ref="A1:D23" totalsRowShown="0" headerRowDxfId="59" headerRowBorderDxfId="58">
  <autoFilter ref="A1:D23" xr:uid="{00000000-0009-0000-0100-000025000000}"/>
  <sortState xmlns:xlrd2="http://schemas.microsoft.com/office/spreadsheetml/2017/richdata2" ref="A2:D23">
    <sortCondition descending="1" ref="D1:D23"/>
  </sortState>
  <tableColumns count="4">
    <tableColumn id="1" xr3:uid="{00000000-0010-0000-0B00-000001000000}" name="Sıra" dataDxfId="57"/>
    <tableColumn id="2" xr3:uid="{00000000-0010-0000-0B00-000002000000}" name="Banklar" dataDxfId="56"/>
    <tableColumn id="7" xr3:uid="{00000000-0010-0000-0B00-000007000000}" name="IR/2025" dataDxfId="55"/>
    <tableColumn id="5" xr3:uid="{00000000-0010-0000-0B00-000005000000}" name="IIR/2025" dataDxfId="54"/>
  </tableColumns>
  <tableStyleInfo name="TableStyleLight8"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00000000-000C-0000-FFFF-FFFF0C000000}" name="Table41113141516181922" displayName="Table41113141516181922" ref="A1:D23" totalsRowShown="0" headerRowDxfId="53" headerRowBorderDxfId="52">
  <autoFilter ref="A1:D23" xr:uid="{00000000-000C-0000-FFFF-FFFF0C000000}"/>
  <sortState xmlns:xlrd2="http://schemas.microsoft.com/office/spreadsheetml/2017/richdata2" ref="A2:D23">
    <sortCondition descending="1" ref="D1:D23"/>
  </sortState>
  <tableColumns count="4">
    <tableColumn id="1" xr3:uid="{00000000-0010-0000-0C00-000001000000}" name="Sıra" dataDxfId="51"/>
    <tableColumn id="2" xr3:uid="{00000000-0010-0000-0C00-000002000000}" name="Banklar" dataDxfId="50"/>
    <tableColumn id="7" xr3:uid="{00000000-0010-0000-0C00-000007000000}" name="IR/2025" dataDxfId="49"/>
    <tableColumn id="5" xr3:uid="{00000000-0010-0000-0C00-000005000000}" name="IIR/2025" dataDxfId="48"/>
  </tableColumns>
  <tableStyleInfo name="TableStyleLight8"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00000000-000C-0000-FFFF-FFFF0D000000}" name="Table41113141516181921" displayName="Table41113141516181921" ref="A1:D23" totalsRowShown="0" headerRowDxfId="47" headerRowBorderDxfId="46">
  <autoFilter ref="A1:D23" xr:uid="{00000000-0009-0000-0100-000014000000}"/>
  <sortState xmlns:xlrd2="http://schemas.microsoft.com/office/spreadsheetml/2017/richdata2" ref="A2:D23">
    <sortCondition descending="1" ref="D1:D23"/>
  </sortState>
  <tableColumns count="4">
    <tableColumn id="1" xr3:uid="{00000000-0010-0000-0D00-000001000000}" name="Sıra" dataDxfId="45"/>
    <tableColumn id="2" xr3:uid="{00000000-0010-0000-0D00-000002000000}" name="Banklar" dataDxfId="44"/>
    <tableColumn id="3" xr3:uid="{00000000-0010-0000-0D00-000003000000}" name="IR/2025" dataDxfId="43"/>
    <tableColumn id="7" xr3:uid="{00000000-0010-0000-0D00-000007000000}" name="IIR/2025" dataDxfId="42"/>
  </tableColumns>
  <tableStyleInfo name="TableStyleLight8" showFirstColumn="0" showLastColumn="0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00000000-000C-0000-FFFF-FFFF0E000000}" name="Table41113141516181919" displayName="Table41113141516181919" ref="A1:D23" totalsRowShown="0" headerRowDxfId="41" headerRowBorderDxfId="40">
  <autoFilter ref="A1:D23" xr:uid="{00000000-0009-0000-0100-000012000000}"/>
  <sortState xmlns:xlrd2="http://schemas.microsoft.com/office/spreadsheetml/2017/richdata2" ref="A2:D23">
    <sortCondition descending="1" ref="D1:D23"/>
  </sortState>
  <tableColumns count="4">
    <tableColumn id="1" xr3:uid="{00000000-0010-0000-0E00-000001000000}" name="Sıra" dataDxfId="39"/>
    <tableColumn id="2" xr3:uid="{00000000-0010-0000-0E00-000002000000}" name="Banklar" dataDxfId="38"/>
    <tableColumn id="7" xr3:uid="{00000000-0010-0000-0E00-000007000000}" name="IR/2025" dataDxfId="37"/>
    <tableColumn id="4" xr3:uid="{00000000-0010-0000-0E00-000004000000}" name="IIR/2025" dataDxfId="36"/>
  </tableColumns>
  <tableStyleInfo name="TableStyleLight8" showFirstColumn="0" showLastColumn="0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F000000}" name="Table41113141516181913" displayName="Table41113141516181913" ref="A1:D23" totalsRowShown="0" headerRowDxfId="35" headerRowBorderDxfId="34">
  <autoFilter ref="A1:D23" xr:uid="{00000000-0009-0000-0100-00000C000000}"/>
  <sortState xmlns:xlrd2="http://schemas.microsoft.com/office/spreadsheetml/2017/richdata2" ref="A2:D23">
    <sortCondition descending="1" ref="D1:D23"/>
  </sortState>
  <tableColumns count="4">
    <tableColumn id="1" xr3:uid="{00000000-0010-0000-0F00-000001000000}" name="Sıra" dataDxfId="33"/>
    <tableColumn id="2" xr3:uid="{00000000-0010-0000-0F00-000002000000}" name="Banklar" dataDxfId="32"/>
    <tableColumn id="3" xr3:uid="{00000000-0010-0000-0F00-000003000000}" name="IR/2025" dataDxfId="31"/>
    <tableColumn id="7" xr3:uid="{00000000-0010-0000-0F00-000007000000}" name="IIR/2025" dataDxfId="30"/>
  </tableColumns>
  <tableStyleInfo name="TableStyleLight8" showFirstColumn="0" showLastColumn="0" showRowStripes="1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10000000}" name="Table41113141516181911" displayName="Table41113141516181911" ref="A1:D23" totalsRowShown="0" headerRowDxfId="29" headerRowBorderDxfId="28">
  <autoFilter ref="A1:D23" xr:uid="{00000000-0009-0000-0100-00000A000000}"/>
  <sortState xmlns:xlrd2="http://schemas.microsoft.com/office/spreadsheetml/2017/richdata2" ref="A2:D23">
    <sortCondition descending="1" ref="D1:D23"/>
  </sortState>
  <tableColumns count="4">
    <tableColumn id="1" xr3:uid="{00000000-0010-0000-1000-000001000000}" name="Sıra" dataDxfId="27"/>
    <tableColumn id="2" xr3:uid="{00000000-0010-0000-1000-000002000000}" name="Banklar" dataDxfId="26"/>
    <tableColumn id="7" xr3:uid="{00000000-0010-0000-1000-000007000000}" name="IR/2025" dataDxfId="25"/>
    <tableColumn id="4" xr3:uid="{00000000-0010-0000-1000-000004000000}" name="IIR/2025" dataDxfId="24"/>
  </tableColumns>
  <tableStyleInfo name="TableStyleLight8" showFirstColumn="0" showLastColumn="0" showRowStripes="1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7915E3A6-A156-4C35-BA9D-2A697836EEA3}" name="Table3" displayName="Table3" ref="B1:C23" totalsRowShown="0" headerRowDxfId="23" dataDxfId="22">
  <autoFilter ref="B1:C23" xr:uid="{7915E3A6-A156-4C35-BA9D-2A697836EEA3}"/>
  <sortState xmlns:xlrd2="http://schemas.microsoft.com/office/spreadsheetml/2017/richdata2" ref="B2:C23">
    <sortCondition descending="1" ref="C1:C23"/>
  </sortState>
  <tableColumns count="2">
    <tableColumn id="1" xr3:uid="{460DC918-9A41-44E0-92F2-96840A1086FC}" name="Banklar" dataDxfId="21"/>
    <tableColumn id="2" xr3:uid="{6FB2FD31-89D0-4499-A905-D2FF63FEB4C1}" name="2025 IIR_x000a_ROA,% " dataDxfId="20" dataCellStyle="Percent"/>
  </tableColumns>
  <tableStyleInfo name="TableStyleLight9" showFirstColumn="0" showLastColumn="0" showRowStripes="1" showColumnStripes="0"/>
</table>
</file>

<file path=xl/tables/table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C1627DD1-02BC-409A-8E64-16C646EFF3B5}" name="Table315" displayName="Table315" ref="B1:C23" totalsRowShown="0" headerRowDxfId="19" dataDxfId="18">
  <autoFilter ref="B1:C23" xr:uid="{C1627DD1-02BC-409A-8E64-16C646EFF3B5}"/>
  <sortState xmlns:xlrd2="http://schemas.microsoft.com/office/spreadsheetml/2017/richdata2" ref="B2:C23">
    <sortCondition descending="1" ref="C1:C23"/>
  </sortState>
  <tableColumns count="2">
    <tableColumn id="1" xr3:uid="{354862A7-EC94-4542-AE92-D68F9F4CEFA5}" name="Banklar" dataDxfId="17"/>
    <tableColumn id="2" xr3:uid="{C9D23080-69DF-4A66-A2CC-DE3C8E23BA01}" name="2025 IIR_x000a_ROE,% " dataDxfId="16" dataCellStyle="Percent 2"/>
  </tableColumns>
  <tableStyleInfo name="TableStyleLight9" showFirstColumn="0" showLastColumn="0" showRowStripes="1" showColumnStripes="0"/>
</table>
</file>

<file path=xl/tables/table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00000000-000C-0000-FFFF-FFFF11000000}" name="Table411131415161819" displayName="Table411131415161819" ref="A1:D23" totalsRowShown="0" headerRowDxfId="15" headerRowBorderDxfId="14">
  <autoFilter ref="A1:D23" xr:uid="{00000000-0009-0000-0100-000013000000}"/>
  <sortState xmlns:xlrd2="http://schemas.microsoft.com/office/spreadsheetml/2017/richdata2" ref="A2:D23">
    <sortCondition descending="1" ref="D1:D23"/>
  </sortState>
  <tableColumns count="4">
    <tableColumn id="1" xr3:uid="{00000000-0010-0000-1100-000001000000}" name="Sıra" dataDxfId="13"/>
    <tableColumn id="2" xr3:uid="{00000000-0010-0000-1100-000002000000}" name="Banklar" dataDxfId="12"/>
    <tableColumn id="7" xr3:uid="{00000000-0010-0000-1100-000007000000}" name="IR/2025" dataDxfId="11"/>
    <tableColumn id="4" xr3:uid="{00000000-0010-0000-1100-000004000000}" name="IIR/2025" dataDxfId="10"/>
  </tableColumns>
  <tableStyleInfo name="TableStyleLight8" showFirstColumn="0" showLastColumn="0" showRowStripes="1" showColumnStripes="0"/>
</table>
</file>

<file path=xl/tables/table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12000000}" name="Table4111314151618192" displayName="Table4111314151618192" ref="A1:C26" totalsRowShown="0" headerRowDxfId="9" headerRowBorderDxfId="8">
  <autoFilter ref="A1:C26" xr:uid="{00000000-0009-0000-0100-000001000000}"/>
  <sortState xmlns:xlrd2="http://schemas.microsoft.com/office/spreadsheetml/2017/richdata2" ref="A2:C26">
    <sortCondition ref="B1:B26"/>
  </sortState>
  <tableColumns count="3">
    <tableColumn id="1" xr3:uid="{00000000-0010-0000-1200-000001000000}" name="Sıra" dataDxfId="7"/>
    <tableColumn id="2" xr3:uid="{00000000-0010-0000-1200-000002000000}" name="Banklar" dataDxfId="6"/>
    <tableColumn id="7" xr3:uid="{00000000-0010-0000-1200-000007000000}" name="2023 IR_x000a_ROA,% _x000a_(Xalis mənfəət/ Aktivlərin həcmi)" dataDxfId="5"/>
  </tableColumns>
  <tableStyleInfo name="TableStyleLight8" showFirstColumn="0" showLastColumn="0" showRowStripes="1" showColumnStripes="0"/>
</table>
</file>

<file path=xl/tables/table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13000000}" name="Table41113141516181925" displayName="Table41113141516181925" ref="A1:C26" totalsRowShown="0" headerRowDxfId="4" headerRowBorderDxfId="3">
  <autoFilter ref="A1:C26" xr:uid="{00000000-0009-0000-0100-000003000000}"/>
  <sortState xmlns:xlrd2="http://schemas.microsoft.com/office/spreadsheetml/2017/richdata2" ref="A2:C26">
    <sortCondition ref="B1:B26"/>
  </sortState>
  <tableColumns count="3">
    <tableColumn id="1" xr3:uid="{00000000-0010-0000-1300-000001000000}" name="Sıra" dataDxfId="2"/>
    <tableColumn id="2" xr3:uid="{00000000-0010-0000-1300-000002000000}" name="Banklar" dataDxfId="1"/>
    <tableColumn id="4" xr3:uid="{00000000-0010-0000-1300-000004000000}" name="2023 IR_x000a_ROE,% _x000a_(Xalis mənfəət/ Balans kapitalı)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1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2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3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4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5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6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7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8.xml"/><Relationship Id="rId1" Type="http://schemas.openxmlformats.org/officeDocument/2006/relationships/printerSettings" Target="../printerSettings/printerSettings6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9.xml"/><Relationship Id="rId1" Type="http://schemas.openxmlformats.org/officeDocument/2006/relationships/printerSettings" Target="../printerSettings/printerSettings7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0.xml"/><Relationship Id="rId1" Type="http://schemas.openxmlformats.org/officeDocument/2006/relationships/printerSettings" Target="../printerSettings/printerSettings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1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2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3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4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5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6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7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8.xml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9"/>
  <sheetViews>
    <sheetView topLeftCell="A3" zoomScale="145" zoomScaleNormal="145" workbookViewId="0">
      <selection activeCell="B26" sqref="B26"/>
    </sheetView>
  </sheetViews>
  <sheetFormatPr defaultRowHeight="15" x14ac:dyDescent="0.25"/>
  <cols>
    <col min="1" max="1" width="4.42578125" style="7" customWidth="1"/>
    <col min="2" max="2" width="44.5703125" customWidth="1"/>
  </cols>
  <sheetData>
    <row r="1" spans="1:2" ht="24.75" customHeight="1" x14ac:dyDescent="0.25">
      <c r="A1" s="177" t="s">
        <v>83</v>
      </c>
      <c r="B1" s="177"/>
    </row>
    <row r="2" spans="1:2" x14ac:dyDescent="0.25">
      <c r="A2" s="175" t="s">
        <v>43</v>
      </c>
      <c r="B2" s="176"/>
    </row>
    <row r="3" spans="1:2" ht="16.5" customHeight="1" x14ac:dyDescent="0.25">
      <c r="A3" s="40">
        <v>1</v>
      </c>
      <c r="B3" s="34" t="s">
        <v>84</v>
      </c>
    </row>
    <row r="4" spans="1:2" ht="16.5" customHeight="1" x14ac:dyDescent="0.25">
      <c r="A4" s="40">
        <v>2</v>
      </c>
      <c r="B4" s="34" t="s">
        <v>82</v>
      </c>
    </row>
    <row r="5" spans="1:2" x14ac:dyDescent="0.25">
      <c r="A5" s="40">
        <v>3</v>
      </c>
      <c r="B5" s="34" t="s">
        <v>59</v>
      </c>
    </row>
    <row r="6" spans="1:2" x14ac:dyDescent="0.25">
      <c r="A6" s="40">
        <v>4</v>
      </c>
      <c r="B6" s="34" t="s">
        <v>44</v>
      </c>
    </row>
    <row r="7" spans="1:2" x14ac:dyDescent="0.25">
      <c r="A7" s="40">
        <v>5</v>
      </c>
      <c r="B7" s="34" t="s">
        <v>45</v>
      </c>
    </row>
    <row r="8" spans="1:2" x14ac:dyDescent="0.25">
      <c r="A8" s="40">
        <v>6</v>
      </c>
      <c r="B8" s="34" t="s">
        <v>46</v>
      </c>
    </row>
    <row r="9" spans="1:2" x14ac:dyDescent="0.25">
      <c r="A9" s="40">
        <v>7</v>
      </c>
      <c r="B9" s="34" t="s">
        <v>71</v>
      </c>
    </row>
    <row r="10" spans="1:2" x14ac:dyDescent="0.25">
      <c r="A10" s="40">
        <v>8</v>
      </c>
      <c r="B10" s="34" t="s">
        <v>72</v>
      </c>
    </row>
    <row r="11" spans="1:2" x14ac:dyDescent="0.25">
      <c r="A11" s="40">
        <v>9</v>
      </c>
      <c r="B11" s="34" t="s">
        <v>70</v>
      </c>
    </row>
    <row r="12" spans="1:2" ht="17.25" customHeight="1" x14ac:dyDescent="0.25">
      <c r="A12" s="40">
        <v>10</v>
      </c>
      <c r="B12" s="34" t="s">
        <v>47</v>
      </c>
    </row>
    <row r="13" spans="1:2" ht="17.25" customHeight="1" x14ac:dyDescent="0.25">
      <c r="A13" s="40">
        <v>11</v>
      </c>
      <c r="B13" s="34" t="s">
        <v>48</v>
      </c>
    </row>
    <row r="14" spans="1:2" x14ac:dyDescent="0.25">
      <c r="A14" s="40">
        <v>12</v>
      </c>
      <c r="B14" s="34" t="s">
        <v>49</v>
      </c>
    </row>
    <row r="15" spans="1:2" x14ac:dyDescent="0.25">
      <c r="A15" s="40">
        <v>13</v>
      </c>
      <c r="B15" s="34" t="s">
        <v>50</v>
      </c>
    </row>
    <row r="16" spans="1:2" x14ac:dyDescent="0.25">
      <c r="A16" s="40">
        <v>14</v>
      </c>
      <c r="B16" s="34" t="s">
        <v>51</v>
      </c>
    </row>
    <row r="17" spans="1:2" x14ac:dyDescent="0.25">
      <c r="A17" s="39">
        <v>15</v>
      </c>
      <c r="B17" s="35" t="s">
        <v>52</v>
      </c>
    </row>
    <row r="18" spans="1:2" x14ac:dyDescent="0.25">
      <c r="A18" s="39">
        <v>16</v>
      </c>
      <c r="B18" s="35" t="s">
        <v>53</v>
      </c>
    </row>
    <row r="19" spans="1:2" x14ac:dyDescent="0.25">
      <c r="A19" s="39">
        <v>17</v>
      </c>
      <c r="B19" s="35" t="s">
        <v>54</v>
      </c>
    </row>
    <row r="20" spans="1:2" x14ac:dyDescent="0.25">
      <c r="A20" s="39">
        <v>18</v>
      </c>
      <c r="B20" s="35" t="s">
        <v>55</v>
      </c>
    </row>
    <row r="21" spans="1:2" x14ac:dyDescent="0.25">
      <c r="A21" s="39">
        <v>19</v>
      </c>
      <c r="B21" s="35" t="s">
        <v>56</v>
      </c>
    </row>
    <row r="22" spans="1:2" x14ac:dyDescent="0.25">
      <c r="A22" s="39">
        <v>20</v>
      </c>
      <c r="B22" s="35" t="s">
        <v>57</v>
      </c>
    </row>
    <row r="23" spans="1:2" ht="28.5" x14ac:dyDescent="0.25">
      <c r="A23" s="39">
        <v>21</v>
      </c>
      <c r="B23" s="82" t="s">
        <v>58</v>
      </c>
    </row>
    <row r="24" spans="1:2" x14ac:dyDescent="0.25">
      <c r="A24" s="39">
        <v>22</v>
      </c>
      <c r="B24" s="100" t="s">
        <v>73</v>
      </c>
    </row>
    <row r="25" spans="1:2" x14ac:dyDescent="0.25">
      <c r="A25" s="39">
        <v>23</v>
      </c>
      <c r="B25" s="100" t="s">
        <v>74</v>
      </c>
    </row>
    <row r="26" spans="1:2" ht="32.25" customHeight="1" x14ac:dyDescent="0.25"/>
    <row r="27" spans="1:2" x14ac:dyDescent="0.25">
      <c r="A27" s="81"/>
      <c r="B27" s="80"/>
    </row>
    <row r="28" spans="1:2" x14ac:dyDescent="0.25">
      <c r="A28" s="81"/>
      <c r="B28" s="80"/>
    </row>
    <row r="29" spans="1:2" x14ac:dyDescent="0.25">
      <c r="A29"/>
    </row>
  </sheetData>
  <mergeCells count="2">
    <mergeCell ref="A2:B2"/>
    <mergeCell ref="A1:B1"/>
  </mergeCells>
  <hyperlinks>
    <hyperlink ref="B16" location="'Nizamnamə Kapitalı'!A1" display="Nizamnamə Kapitalı" xr:uid="{00000000-0004-0000-0000-000000000000}"/>
    <hyperlink ref="B15" location="'Dinamika  - Balans Kapitalı'!A1" display="Dinamika - Balans Kapitalı" xr:uid="{00000000-0004-0000-0000-000001000000}"/>
    <hyperlink ref="B14" location="'Balans Kapitalı'!A1" display="Balans Kapitalı" xr:uid="{00000000-0004-0000-0000-000002000000}"/>
    <hyperlink ref="B13" location="'Dinamika - Depozit Portfeli'!A1" display="Dinamika - Depozit Portfeli" xr:uid="{00000000-0004-0000-0000-000003000000}"/>
    <hyperlink ref="B12" location="'Depozit Portfeli'!A1" display="Depozit Portfeli" xr:uid="{00000000-0004-0000-0000-000004000000}"/>
    <hyperlink ref="B8" location="'Dinamika - Kredit Portfeli'!A1" display="Dinamika - Kredit Portfeli" xr:uid="{00000000-0004-0000-0000-000005000000}"/>
    <hyperlink ref="B7" location="'Kredit Portfeli'!A1" display="Kredit Portfeli" xr:uid="{00000000-0004-0000-0000-000006000000}"/>
    <hyperlink ref="B6" location="'Dinamika  - Aktivlər'!A1" display="Dinamika - Aktivlər" xr:uid="{00000000-0004-0000-0000-000007000000}"/>
    <hyperlink ref="B5" location="Aktivlər!A1" display="Aktivlər" xr:uid="{00000000-0004-0000-0000-000008000000}"/>
    <hyperlink ref="B22" location="'Qeyri-Faiz Xərcləri'!A1" display="Qeyri-faiz xərcləri " xr:uid="{00000000-0004-0000-0000-000009000000}"/>
    <hyperlink ref="B21" location="'Qeyri-Faiz Gəlirləri'!A1" display="Qeyri-faiz gəlirləri " xr:uid="{00000000-0004-0000-0000-00000A000000}"/>
    <hyperlink ref="B20" location="'Faiz Xərcləri'!A1" display="Faiz xərcləri" xr:uid="{00000000-0004-0000-0000-00000B000000}"/>
    <hyperlink ref="B19" location="'Faiz Gəlirləri'!A1" display="Faiz gəlirləri" xr:uid="{00000000-0004-0000-0000-00000C000000}"/>
    <hyperlink ref="B18" location="'Xalis Əməliyyat Mənfəəti'!A1" display="Xalis Əməliyyat Mənfəəti " xr:uid="{00000000-0004-0000-0000-00000D000000}"/>
    <hyperlink ref="B17" location="'Xalis Mənfəəti'!A1" display="Xalis Mənfəət" xr:uid="{00000000-0004-0000-0000-00000E000000}"/>
    <hyperlink ref="B4" location="'2025 IR- Ümumi göstəricilər'!A1" display="2025 IR - Ümumi göstəricilər" xr:uid="{00000000-0004-0000-0000-00000F000000}"/>
    <hyperlink ref="B3" location="'2024 IVR- Ümumi göstəricilər'!A1" display="2024 IIR - Ümumi göstəricilər" xr:uid="{00000000-0004-0000-0000-000010000000}"/>
    <hyperlink ref="B23" location="'Ehtiyat ayırmaları'!A1" display="Aktivlər üzrə mümkün zərərin ödənilməsi üçün ehtiyat ayırmaları " xr:uid="{00000000-0004-0000-0000-000011000000}"/>
    <hyperlink ref="B9" location="'Biznes Kreditləri'!A1" display="Biznes Kreditləri" xr:uid="{59A5DCB2-2954-4D5D-93DB-3ACFF70FED65}"/>
    <hyperlink ref="B10" location="'İstehlak Kreditləri'!A1" display="İstehlak kreditləri" xr:uid="{91463C5F-7169-495B-A741-489BC5F688F0}"/>
    <hyperlink ref="B11" location="'Daşınmaz Əmlak Kreditləri'!A1" display="Daşınmaz əmlak kreditləri" xr:uid="{72DED85A-B3D5-4D0A-8FE4-77EAB289B4C8}"/>
    <hyperlink ref="B24" location="'ROA '!A1" display="ROA" xr:uid="{D4A21837-4C52-4515-8458-BE0807DA090F}"/>
    <hyperlink ref="B25" location="'ROE '!A1" display="ROE" xr:uid="{C737D2A2-1E55-493B-AC86-1E529389DC2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6F072-7B09-4C41-8ED9-FA4E07561FFB}">
  <dimension ref="A1:AC51"/>
  <sheetViews>
    <sheetView zoomScale="130" zoomScaleNormal="13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I2" sqref="I2"/>
    </sheetView>
  </sheetViews>
  <sheetFormatPr defaultRowHeight="15" x14ac:dyDescent="0.25"/>
  <cols>
    <col min="1" max="1" width="7.7109375" style="1" customWidth="1"/>
    <col min="2" max="2" width="39.5703125" style="1" customWidth="1"/>
    <col min="3" max="11" width="19" customWidth="1"/>
    <col min="12" max="18" width="18.28515625" customWidth="1"/>
    <col min="19" max="19" width="12" customWidth="1"/>
    <col min="20" max="20" width="16.7109375" hidden="1" customWidth="1"/>
    <col min="21" max="21" width="19.140625" hidden="1" customWidth="1"/>
    <col min="22" max="22" width="8.85546875" hidden="1" customWidth="1"/>
    <col min="23" max="23" width="16.85546875" hidden="1" customWidth="1"/>
    <col min="24" max="24" width="19.140625" hidden="1" customWidth="1"/>
    <col min="25" max="25" width="8.5703125" hidden="1" customWidth="1"/>
    <col min="26" max="26" width="8.7109375" customWidth="1"/>
    <col min="27" max="27" width="8.42578125" hidden="1" customWidth="1"/>
    <col min="28" max="28" width="8.7109375" hidden="1" customWidth="1"/>
    <col min="29" max="30" width="0" hidden="1" customWidth="1"/>
  </cols>
  <sheetData>
    <row r="1" spans="1:29" s="1" customFormat="1" ht="67.5" customHeight="1" x14ac:dyDescent="0.25">
      <c r="A1" s="11" t="s">
        <v>0</v>
      </c>
      <c r="B1" s="12" t="s">
        <v>21</v>
      </c>
      <c r="C1" s="73" t="s">
        <v>22</v>
      </c>
      <c r="D1" s="73" t="s">
        <v>23</v>
      </c>
      <c r="E1" s="71" t="s">
        <v>61</v>
      </c>
      <c r="F1" s="71" t="s">
        <v>64</v>
      </c>
      <c r="G1" s="71" t="s">
        <v>65</v>
      </c>
      <c r="H1" s="73" t="s">
        <v>24</v>
      </c>
      <c r="I1" s="71" t="s">
        <v>76</v>
      </c>
      <c r="J1" s="73" t="s">
        <v>25</v>
      </c>
      <c r="K1" s="73" t="s">
        <v>40</v>
      </c>
      <c r="L1" s="74" t="s">
        <v>26</v>
      </c>
      <c r="M1" s="74" t="s">
        <v>75</v>
      </c>
      <c r="N1" s="74" t="s">
        <v>27</v>
      </c>
      <c r="O1" s="74" t="s">
        <v>28</v>
      </c>
      <c r="P1" s="74" t="s">
        <v>29</v>
      </c>
      <c r="Q1" s="74" t="s">
        <v>33</v>
      </c>
      <c r="R1" s="74" t="s">
        <v>30</v>
      </c>
      <c r="S1" s="75" t="s">
        <v>41</v>
      </c>
      <c r="T1" s="110" t="s">
        <v>77</v>
      </c>
      <c r="U1" s="110" t="s">
        <v>78</v>
      </c>
      <c r="V1" s="110" t="s">
        <v>42</v>
      </c>
      <c r="W1" s="111" t="s">
        <v>38</v>
      </c>
      <c r="X1" s="112" t="s">
        <v>39</v>
      </c>
      <c r="Y1" s="113" t="s">
        <v>36</v>
      </c>
    </row>
    <row r="2" spans="1:29" x14ac:dyDescent="0.25">
      <c r="A2" s="72">
        <v>1</v>
      </c>
      <c r="B2" s="6" t="s">
        <v>60</v>
      </c>
      <c r="C2" s="85">
        <v>14329.641299999999</v>
      </c>
      <c r="D2" s="85">
        <v>6468.9077399999996</v>
      </c>
      <c r="E2" s="85">
        <v>3147.0353</v>
      </c>
      <c r="F2" s="85">
        <v>1868.91544</v>
      </c>
      <c r="G2" s="85">
        <v>1452.9570000000001</v>
      </c>
      <c r="H2" s="85">
        <v>10128.401470000001</v>
      </c>
      <c r="I2" s="85">
        <v>2718.8910599999999</v>
      </c>
      <c r="J2" s="85">
        <v>2122.3030199999998</v>
      </c>
      <c r="K2" s="85">
        <v>1281.2713900000001</v>
      </c>
      <c r="L2" s="8">
        <v>65.664540000000002</v>
      </c>
      <c r="M2" s="8">
        <v>80.804640000000006</v>
      </c>
      <c r="N2" s="8">
        <f>Table623[[#This Row],[Faiz gəlirləri
 (mln. manat)]]-Table623[[#This Row],[Faiz xərcləri
 (mln. manat)]]+Table623[[#This Row],[Qeyri-faiz gəlirləri 
(mln. manat)]]-Table623[[#This Row],[Qeyri-faiz xərcləri 
(mln. manat)]]</f>
        <v>121.38556</v>
      </c>
      <c r="O2" s="8">
        <v>257.66849999999999</v>
      </c>
      <c r="P2" s="8">
        <v>83.551029999999997</v>
      </c>
      <c r="Q2" s="8">
        <v>77.433639999999997</v>
      </c>
      <c r="R2" s="8">
        <v>130.16555</v>
      </c>
      <c r="S2" s="105">
        <v>36.78389</v>
      </c>
      <c r="T2" s="114"/>
      <c r="U2" s="115">
        <v>3.7970299999999999</v>
      </c>
      <c r="V2" s="115">
        <v>15.1401</v>
      </c>
      <c r="W2" s="115">
        <f t="shared" ref="W2:W14" si="0">O2-P2+Q2-R2</f>
        <v>121.38556</v>
      </c>
      <c r="X2" s="115">
        <f>Table218[[#This Row],[Hesablanmış XƏM]]-N2</f>
        <v>0</v>
      </c>
      <c r="Y2" s="116">
        <f>Table623[[#This Row],[Xalis Mənfəət
 (mln. manat)]]-Table623[[#This Row],[Xalis Əməliyyat Mənfəəti 
(mln. manat)]]+V2+Table623[[#This Row],[Faiz borcları üzrə yaradılmış məqsədli ehtiyatlar]]+Table623[[#This Row],[Gözlənilməz xərclər]]+Table623[[#This Row],[Aktivlər üzrə mümkün zərərin 
ödənilməsi üçün ehtiyat ayırmaları (mln. manat)]]</f>
        <v>0</v>
      </c>
      <c r="AA2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2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</row>
    <row r="3" spans="1:29" x14ac:dyDescent="0.25">
      <c r="A3" s="72">
        <v>2</v>
      </c>
      <c r="B3" s="6" t="s">
        <v>1</v>
      </c>
      <c r="C3" s="85">
        <v>1576.2190000000001</v>
      </c>
      <c r="D3" s="85">
        <v>1186.2349999999999</v>
      </c>
      <c r="E3" s="85">
        <v>924.24599999999998</v>
      </c>
      <c r="F3" s="85">
        <v>245.608</v>
      </c>
      <c r="G3" s="85">
        <v>16.381</v>
      </c>
      <c r="H3" s="85">
        <v>1060.152</v>
      </c>
      <c r="I3" s="85">
        <v>827.50900000000001</v>
      </c>
      <c r="J3" s="85">
        <v>191.59399999999999</v>
      </c>
      <c r="K3" s="89">
        <v>121.75</v>
      </c>
      <c r="L3" s="8">
        <v>10.048999999999999</v>
      </c>
      <c r="M3" s="8">
        <v>12.494</v>
      </c>
      <c r="N3" s="8">
        <f>Table623[[#This Row],[Faiz gəlirləri
 (mln. manat)]]-Table623[[#This Row],[Faiz xərcləri
 (mln. manat)]]+Table623[[#This Row],[Qeyri-faiz gəlirləri 
(mln. manat)]]-Table623[[#This Row],[Qeyri-faiz xərcləri 
(mln. manat)]]</f>
        <v>16.41899999999999</v>
      </c>
      <c r="O3" s="8">
        <v>58.982999999999997</v>
      </c>
      <c r="P3" s="8">
        <v>22.791</v>
      </c>
      <c r="Q3" s="8">
        <v>3.5739999999999998</v>
      </c>
      <c r="R3" s="8">
        <v>23.347000000000001</v>
      </c>
      <c r="S3" s="105">
        <v>3.9249999999999998</v>
      </c>
      <c r="T3" s="114"/>
      <c r="U3" s="115"/>
      <c r="V3" s="115">
        <v>2.4449999999999998</v>
      </c>
      <c r="W3" s="115">
        <f t="shared" si="0"/>
        <v>16.41899999999999</v>
      </c>
      <c r="X3" s="115">
        <f>Table218[[#This Row],[Hesablanmış XƏM]]-N3</f>
        <v>0</v>
      </c>
      <c r="Y3" s="116">
        <f>Table623[[#This Row],[Xalis Mənfəət
 (mln. manat)]]-Table623[[#This Row],[Xalis Əməliyyat Mənfəəti 
(mln. manat)]]+V3+Table623[[#This Row],[Faiz borcları üzrə yaradılmış məqsədli ehtiyatlar]]+Table623[[#This Row],[Gözlənilməz xərclər]]+Table623[[#This Row],[Aktivlər üzrə mümkün zərərin 
ödənilməsi üçün ehtiyat ayırmaları (mln. manat)]]</f>
        <v>9.3258734068513149E-15</v>
      </c>
      <c r="AA3" s="3">
        <f>Table623[[#This Row],[Cəmi Kreditlər 
(mln. manat) ]]-Table623[[#This Row],[Biznes Kreditləri (mln. manat)]]-Table623[[#This Row],[İstehlak Kreditləri (mln. manat)]]-Table623[[#This Row],[Daşınmaz əmlak kreditləri (mln. manat)]]</f>
        <v>-8.5265128291212022E-14</v>
      </c>
      <c r="AC3" s="3">
        <f>Table623[[#This Row],[Cəmi Kreditlər 
(mln. manat) ]]-Table623[[#This Row],[Biznes Kreditləri (mln. manat)]]-Table623[[#This Row],[İstehlak Kreditləri (mln. manat)]]-Table623[[#This Row],[Daşınmaz əmlak kreditləri (mln. manat)]]</f>
        <v>-8.5265128291212022E-14</v>
      </c>
    </row>
    <row r="4" spans="1:29" x14ac:dyDescent="0.25">
      <c r="A4" s="72">
        <v>3</v>
      </c>
      <c r="B4" s="6" t="s">
        <v>2</v>
      </c>
      <c r="C4" s="85">
        <v>299.58497</v>
      </c>
      <c r="D4" s="85">
        <v>186.84088</v>
      </c>
      <c r="E4" s="85">
        <v>93.932230000000004</v>
      </c>
      <c r="F4" s="89">
        <v>23.012910000000002</v>
      </c>
      <c r="G4" s="89">
        <v>69.895750000000007</v>
      </c>
      <c r="H4" s="85">
        <v>130.76534000000001</v>
      </c>
      <c r="I4" s="85">
        <v>49.1783</v>
      </c>
      <c r="J4" s="85">
        <v>79.532880000000006</v>
      </c>
      <c r="K4" s="51">
        <v>70.393460000000005</v>
      </c>
      <c r="L4" s="8">
        <v>2.32158</v>
      </c>
      <c r="M4" s="8">
        <v>2.32158</v>
      </c>
      <c r="N4" s="8">
        <f>Table623[[#This Row],[Faiz gəlirləri
 (mln. manat)]]-Table623[[#This Row],[Faiz xərcləri
 (mln. manat)]]+Table623[[#This Row],[Qeyri-faiz gəlirləri 
(mln. manat)]]-Table623[[#This Row],[Qeyri-faiz xərcləri 
(mln. manat)]]</f>
        <v>1.0879799999999999</v>
      </c>
      <c r="O4" s="8">
        <v>5.7248599999999996</v>
      </c>
      <c r="P4" s="8">
        <v>1.4227700000000001</v>
      </c>
      <c r="Q4" s="8">
        <v>2.11016</v>
      </c>
      <c r="R4" s="8">
        <v>5.3242700000000003</v>
      </c>
      <c r="S4" s="105">
        <v>-1.2336</v>
      </c>
      <c r="T4" s="114"/>
      <c r="U4" s="115"/>
      <c r="V4" s="115">
        <v>0</v>
      </c>
      <c r="W4" s="115">
        <f t="shared" si="0"/>
        <v>1.0879799999999999</v>
      </c>
      <c r="X4" s="115">
        <f>Table218[[#This Row],[Hesablanmış XƏM]]-N4</f>
        <v>0</v>
      </c>
      <c r="Y4" s="116">
        <f>Table623[[#This Row],[Xalis Mənfəət
 (mln. manat)]]-Table623[[#This Row],[Xalis Əməliyyat Mənfəəti 
(mln. manat)]]+V4+Table623[[#This Row],[Faiz borcları üzrə yaradılmış məqsədli ehtiyatlar]]+Table623[[#This Row],[Gözlənilməz xərclər]]+Table623[[#This Row],[Aktivlər üzrə mümkün zərərin 
ödənilməsi üçün ehtiyat ayırmaları (mln. manat)]]</f>
        <v>0</v>
      </c>
      <c r="AA4" s="3">
        <f>Table623[[#This Row],[Cəmi Kreditlər 
(mln. manat) ]]-Table623[[#This Row],[Biznes Kreditləri (mln. manat)]]-Table623[[#This Row],[İstehlak Kreditləri (mln. manat)]]-Table623[[#This Row],[Daşınmaz əmlak kreditləri (mln. manat)]]</f>
        <v>-1.0000000017384991E-5</v>
      </c>
      <c r="AC4" s="3">
        <f>Table623[[#This Row],[Cəmi Kreditlər 
(mln. manat) ]]-Table623[[#This Row],[Biznes Kreditləri (mln. manat)]]-Table623[[#This Row],[İstehlak Kreditləri (mln. manat)]]-Table623[[#This Row],[Daşınmaz əmlak kreditləri (mln. manat)]]</f>
        <v>-1.0000000017384991E-5</v>
      </c>
    </row>
    <row r="5" spans="1:29" x14ac:dyDescent="0.25">
      <c r="A5" s="72">
        <v>4</v>
      </c>
      <c r="B5" s="88" t="s">
        <v>3</v>
      </c>
      <c r="C5" s="94">
        <v>1956.059</v>
      </c>
      <c r="D5" s="85">
        <v>806.44100000000003</v>
      </c>
      <c r="E5" s="85">
        <v>304.71199999999999</v>
      </c>
      <c r="F5" s="85">
        <v>301.21600000000001</v>
      </c>
      <c r="G5" s="85">
        <v>200.51300000000001</v>
      </c>
      <c r="H5" s="85">
        <v>1382.231</v>
      </c>
      <c r="I5" s="85">
        <v>203.78200000000001</v>
      </c>
      <c r="J5" s="85">
        <v>110.71899999999999</v>
      </c>
      <c r="K5" s="85">
        <v>79</v>
      </c>
      <c r="L5" s="8">
        <v>3.8279999999999998</v>
      </c>
      <c r="M5" s="8">
        <v>4.6280000000000001</v>
      </c>
      <c r="N5" s="8">
        <f>Table623[[#This Row],[Faiz gəlirləri
 (mln. manat)]]-Table623[[#This Row],[Faiz xərcləri
 (mln. manat)]]+Table623[[#This Row],[Qeyri-faiz gəlirləri 
(mln. manat)]]-Table623[[#This Row],[Qeyri-faiz xərcləri 
(mln. manat)]]</f>
        <v>6.6709999999999994</v>
      </c>
      <c r="O5" s="8">
        <v>32.302</v>
      </c>
      <c r="P5" s="8">
        <v>18.149999999999999</v>
      </c>
      <c r="Q5" s="8">
        <v>8.4789999999999992</v>
      </c>
      <c r="R5" s="8">
        <v>15.96</v>
      </c>
      <c r="S5" s="105">
        <v>2.0430000000000001</v>
      </c>
      <c r="T5" s="114"/>
      <c r="U5" s="115"/>
      <c r="V5" s="115">
        <v>0.8</v>
      </c>
      <c r="W5" s="115">
        <f t="shared" si="0"/>
        <v>6.6709999999999994</v>
      </c>
      <c r="X5" s="115">
        <f>Table218[[#This Row],[Hesablanmış XƏM]]-N5</f>
        <v>0</v>
      </c>
      <c r="Y5" s="116">
        <f>Table623[[#This Row],[Xalis Mənfəət
 (mln. manat)]]-Table623[[#This Row],[Xalis Əməliyyat Mənfəəti 
(mln. manat)]]+V5+Table623[[#This Row],[Faiz borcları üzrə yaradılmış məqsədli ehtiyatlar]]+Table623[[#This Row],[Gözlənilməz xərclər]]+Table623[[#This Row],[Aktivlər üzrə mümkün zərərin 
ödənilməsi üçün ehtiyat ayırmaları (mln. manat)]]</f>
        <v>0</v>
      </c>
      <c r="AA5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5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</row>
    <row r="6" spans="1:29" x14ac:dyDescent="0.25">
      <c r="A6" s="72">
        <v>5</v>
      </c>
      <c r="B6" s="104" t="s">
        <v>4</v>
      </c>
      <c r="C6" s="85">
        <v>795.89787000000001</v>
      </c>
      <c r="D6" s="103">
        <v>305.81178999999997</v>
      </c>
      <c r="E6" s="89">
        <v>275.363</v>
      </c>
      <c r="F6" s="89">
        <v>7.3520000000000003</v>
      </c>
      <c r="G6" s="89">
        <v>23.096</v>
      </c>
      <c r="H6" s="85">
        <v>483.30705</v>
      </c>
      <c r="I6" s="85">
        <f>19.98777+280.42115</f>
        <v>300.40892000000002</v>
      </c>
      <c r="J6" s="85">
        <v>117.57025</v>
      </c>
      <c r="K6" s="85">
        <v>60</v>
      </c>
      <c r="L6" s="8">
        <v>1.73994</v>
      </c>
      <c r="M6" s="8">
        <v>2.1613799999999999</v>
      </c>
      <c r="N6" s="8">
        <f>Table623[[#This Row],[Faiz gəlirləri
 (mln. manat)]]-Table623[[#This Row],[Faiz xərcləri
 (mln. manat)]]+Table623[[#This Row],[Qeyri-faiz gəlirləri 
(mln. manat)]]-Table623[[#This Row],[Qeyri-faiz xərcləri 
(mln. manat)]]</f>
        <v>2.2719300000000002</v>
      </c>
      <c r="O6" s="8">
        <v>9.2389600000000005</v>
      </c>
      <c r="P6" s="8">
        <v>4.6544299999999996</v>
      </c>
      <c r="Q6" s="8">
        <v>3.8201100000000001</v>
      </c>
      <c r="R6" s="8">
        <v>6.1327100000000003</v>
      </c>
      <c r="S6" s="105">
        <v>0.11008999999999999</v>
      </c>
      <c r="T6" s="114"/>
      <c r="U6" s="115"/>
      <c r="V6" s="115">
        <v>0.42143999999999998</v>
      </c>
      <c r="W6" s="115">
        <f t="shared" si="0"/>
        <v>2.2719300000000002</v>
      </c>
      <c r="X6" s="115">
        <f>Table218[[#This Row],[Hesablanmış XƏM]]-N6</f>
        <v>0</v>
      </c>
      <c r="Y6" s="116">
        <f>Table623[[#This Row],[Xalis Mənfəət
 (mln. manat)]]-Table623[[#This Row],[Xalis Əməliyyat Mənfəəti 
(mln. manat)]]+V6+Table623[[#This Row],[Faiz borcları üzrə yaradılmış məqsədli ehtiyatlar]]+Table623[[#This Row],[Gözlənilməz xərclər]]+Table623[[#This Row],[Aktivlər üzrə mümkün zərərin 
ödənilməsi üçün ehtiyat ayırmaları (mln. manat)]]</f>
        <v>-4.6000000000021024E-4</v>
      </c>
      <c r="AA6" s="3">
        <f>Table623[[#This Row],[Cəmi Kreditlər 
(mln. manat) ]]-Table623[[#This Row],[Biznes Kreditləri (mln. manat)]]-Table623[[#This Row],[İstehlak Kreditləri (mln. manat)]]-Table623[[#This Row],[Daşınmaz əmlak kreditləri (mln. manat)]]</f>
        <v>7.8999999997364512E-4</v>
      </c>
      <c r="AC6" s="3">
        <f>Table623[[#This Row],[Cəmi Kreditlər 
(mln. manat) ]]-Table623[[#This Row],[Biznes Kreditləri (mln. manat)]]-Table623[[#This Row],[İstehlak Kreditləri (mln. manat)]]-Table623[[#This Row],[Daşınmaz əmlak kreditləri (mln. manat)]]</f>
        <v>7.8999999997364512E-4</v>
      </c>
    </row>
    <row r="7" spans="1:29" x14ac:dyDescent="0.25">
      <c r="A7" s="72">
        <v>6</v>
      </c>
      <c r="B7" s="87" t="s">
        <v>5</v>
      </c>
      <c r="C7" s="85">
        <v>196.4</v>
      </c>
      <c r="D7" s="85">
        <v>131.62700000000001</v>
      </c>
      <c r="E7" s="85">
        <v>59.1965</v>
      </c>
      <c r="F7" s="85">
        <v>15.1</v>
      </c>
      <c r="G7" s="85">
        <v>57.329900000000002</v>
      </c>
      <c r="H7" s="85">
        <v>57.380119999999998</v>
      </c>
      <c r="I7" s="85">
        <v>54.208919999999999</v>
      </c>
      <c r="J7" s="85">
        <v>86.494879999999995</v>
      </c>
      <c r="K7" s="85">
        <v>71.8</v>
      </c>
      <c r="L7" s="8">
        <v>1.9769099999999999</v>
      </c>
      <c r="M7" s="8">
        <v>1.9769099999999999</v>
      </c>
      <c r="N7" s="8">
        <f>Table623[[#This Row],[Faiz gəlirləri
 (mln. manat)]]-Table623[[#This Row],[Faiz xərcləri
 (mln. manat)]]+Table623[[#This Row],[Qeyri-faiz gəlirləri 
(mln. manat)]]-Table623[[#This Row],[Qeyri-faiz xərcləri 
(mln. manat)]]</f>
        <v>1.8494900000000003</v>
      </c>
      <c r="O7" s="8">
        <v>3.9614400000000001</v>
      </c>
      <c r="P7" s="8">
        <v>0.57435999999999998</v>
      </c>
      <c r="Q7" s="8">
        <v>0.71738000000000002</v>
      </c>
      <c r="R7" s="8">
        <v>2.2549700000000001</v>
      </c>
      <c r="S7" s="105">
        <v>-0.34225</v>
      </c>
      <c r="T7" s="136">
        <v>-0.245</v>
      </c>
      <c r="U7" s="115">
        <v>0.46046999999999999</v>
      </c>
      <c r="V7" s="115"/>
      <c r="W7" s="115">
        <f t="shared" si="0"/>
        <v>1.8494900000000003</v>
      </c>
      <c r="X7" s="115">
        <f>Table218[[#This Row],[Hesablanmış XƏM]]-N7</f>
        <v>0</v>
      </c>
      <c r="Y7" s="116">
        <f>Table623[[#This Row],[Xalis Mənfəət
 (mln. manat)]]-Table623[[#This Row],[Xalis Əməliyyat Mənfəəti 
(mln. manat)]]+V7+Table623[[#This Row],[Faiz borcları üzrə yaradılmış məqsədli ehtiyatlar]]+Table623[[#This Row],[Gözlənilməz xərclər]]+Table623[[#This Row],[Aktivlər üzrə mümkün zərərin 
ödənilməsi üçün ehtiyat ayırmaları (mln. manat)]]</f>
        <v>6.3999999999958535E-4</v>
      </c>
      <c r="AA7" s="3">
        <f>Table623[[#This Row],[Cəmi Kreditlər 
(mln. manat) ]]-Table623[[#This Row],[Biznes Kreditləri (mln. manat)]]-Table623[[#This Row],[İstehlak Kreditləri (mln. manat)]]-Table623[[#This Row],[Daşınmaz əmlak kreditləri (mln. manat)]]</f>
        <v>6.0000000000570708E-4</v>
      </c>
      <c r="AC7" s="3">
        <f>Table623[[#This Row],[Cəmi Kreditlər 
(mln. manat) ]]-Table623[[#This Row],[Biznes Kreditləri (mln. manat)]]-Table623[[#This Row],[İstehlak Kreditləri (mln. manat)]]-Table623[[#This Row],[Daşınmaz əmlak kreditləri (mln. manat)]]</f>
        <v>6.0000000000570708E-4</v>
      </c>
    </row>
    <row r="8" spans="1:29" x14ac:dyDescent="0.25">
      <c r="A8" s="72">
        <v>7</v>
      </c>
      <c r="B8" s="88" t="s">
        <v>6</v>
      </c>
      <c r="C8" s="85">
        <v>367.31299999999999</v>
      </c>
      <c r="D8" s="86">
        <v>281.56599999999997</v>
      </c>
      <c r="E8" s="86">
        <v>56.276000000000003</v>
      </c>
      <c r="F8" s="90">
        <v>34.331000000000003</v>
      </c>
      <c r="G8" s="90">
        <v>190.96</v>
      </c>
      <c r="H8" s="85">
        <f>11.308+135.6</f>
        <v>146.90799999999999</v>
      </c>
      <c r="I8" s="85">
        <v>140.41463999999999</v>
      </c>
      <c r="J8" s="85">
        <v>52.350999999999999</v>
      </c>
      <c r="K8" s="85">
        <v>71.45</v>
      </c>
      <c r="L8" s="13">
        <v>0.81399999999999995</v>
      </c>
      <c r="M8" s="13">
        <v>0.81399999999999995</v>
      </c>
      <c r="N8" s="8">
        <f>Table623[[#This Row],[Faiz gəlirləri
 (mln. manat)]]-Table623[[#This Row],[Faiz xərcləri
 (mln. manat)]]+Table623[[#This Row],[Qeyri-faiz gəlirləri 
(mln. manat)]]-Table623[[#This Row],[Qeyri-faiz xərcləri 
(mln. manat)]]</f>
        <v>1.2229999999999994</v>
      </c>
      <c r="O8" s="8">
        <v>7.9059999999999997</v>
      </c>
      <c r="P8" s="8">
        <v>4.5890000000000004</v>
      </c>
      <c r="Q8" s="8">
        <v>1.4870000000000001</v>
      </c>
      <c r="R8" s="8">
        <v>3.581</v>
      </c>
      <c r="S8" s="105">
        <v>0.35099999999999998</v>
      </c>
      <c r="T8" s="114">
        <v>0</v>
      </c>
      <c r="U8" s="115">
        <v>5.8999999999999997E-2</v>
      </c>
      <c r="V8" s="115"/>
      <c r="W8" s="115">
        <f t="shared" si="0"/>
        <v>1.2229999999999994</v>
      </c>
      <c r="X8" s="115">
        <f>Table218[[#This Row],[Hesablanmış XƏM]]-N8</f>
        <v>0</v>
      </c>
      <c r="Y8" s="116">
        <f>Table623[[#This Row],[Xalis Mənfəət
 (mln. manat)]]-Table623[[#This Row],[Xalis Əməliyyat Mənfəəti 
(mln. manat)]]+V8+Table623[[#This Row],[Faiz borcları üzrə yaradılmış məqsədli ehtiyatlar]]+Table623[[#This Row],[Gözlənilməz xərclər]]+Table623[[#This Row],[Aktivlər üzrə mümkün zərərin 
ödənilməsi üçün ehtiyat ayırmaları (mln. manat)]]</f>
        <v>1.0000000000005005E-3</v>
      </c>
      <c r="AA8" s="3">
        <f>Table623[[#This Row],[Cəmi Kreditlər 
(mln. manat) ]]-Table623[[#This Row],[Biznes Kreditləri (mln. manat)]]-Table623[[#This Row],[İstehlak Kreditləri (mln. manat)]]-Table623[[#This Row],[Daşınmaz əmlak kreditləri (mln. manat)]]</f>
        <v>-1.0000000000616183E-3</v>
      </c>
      <c r="AC8" s="3">
        <f>Table623[[#This Row],[Cəmi Kreditlər 
(mln. manat) ]]-Table623[[#This Row],[Biznes Kreditləri (mln. manat)]]-Table623[[#This Row],[İstehlak Kreditləri (mln. manat)]]-Table623[[#This Row],[Daşınmaz əmlak kreditləri (mln. manat)]]</f>
        <v>-1.0000000000616183E-3</v>
      </c>
    </row>
    <row r="9" spans="1:29" x14ac:dyDescent="0.25">
      <c r="A9" s="72">
        <v>8</v>
      </c>
      <c r="B9" s="88" t="s">
        <v>7</v>
      </c>
      <c r="C9" s="85">
        <v>119.976821</v>
      </c>
      <c r="D9" s="85">
        <v>2.7223700000000002</v>
      </c>
      <c r="E9" s="85">
        <v>0.18331</v>
      </c>
      <c r="F9" s="85">
        <v>2.4807399999999999</v>
      </c>
      <c r="G9" s="85">
        <v>5.8319999999999997E-2</v>
      </c>
      <c r="H9" s="85">
        <v>35.256267950000002</v>
      </c>
      <c r="I9" s="149"/>
      <c r="J9" s="85">
        <v>50.470610440000002</v>
      </c>
      <c r="K9" s="85">
        <v>73.611171440000007</v>
      </c>
      <c r="L9" s="8">
        <v>1.5293362500000001</v>
      </c>
      <c r="M9" s="8">
        <v>1.5293362500000001</v>
      </c>
      <c r="N9" s="8">
        <f>Table623[[#This Row],[Faiz gəlirləri
 (mln. manat)]]-Table623[[#This Row],[Faiz xərcləri
 (mln. manat)]]+Table623[[#This Row],[Qeyri-faiz gəlirləri 
(mln. manat)]]-Table623[[#This Row],[Qeyri-faiz xərcləri 
(mln. manat)]]</f>
        <v>0.99123282000000001</v>
      </c>
      <c r="O9" s="8">
        <v>1.38366926</v>
      </c>
      <c r="P9" s="8">
        <v>0</v>
      </c>
      <c r="Q9" s="8">
        <f>0.07817338+0.00779297+0.00156814+0.00089942</f>
        <v>8.8433909999999991E-2</v>
      </c>
      <c r="R9" s="8">
        <f>0.03006135+0.450809</f>
        <v>0.48087035</v>
      </c>
      <c r="S9" s="105">
        <v>-0.53810426</v>
      </c>
      <c r="T9" s="114"/>
      <c r="U9" s="115"/>
      <c r="V9" s="115"/>
      <c r="W9" s="115">
        <f t="shared" si="0"/>
        <v>0.99123282000000001</v>
      </c>
      <c r="X9" s="115">
        <f>Table218[[#This Row],[Hesablanmış XƏM]]-N9</f>
        <v>0</v>
      </c>
      <c r="Y9" s="116">
        <f>Table623[[#This Row],[Xalis Mənfəət
 (mln. manat)]]-Table623[[#This Row],[Xalis Əməliyyat Mənfəəti 
(mln. manat)]]+V9+Table623[[#This Row],[Faiz borcları üzrə yaradılmış məqsədli ehtiyatlar]]+Table623[[#This Row],[Gözlənilməz xərclər]]+Table623[[#This Row],[Aktivlər üzrə mümkün zərərin 
ödənilməsi üçün ehtiyat ayırmaları (mln. manat)]]</f>
        <v>-8.299999999517027E-7</v>
      </c>
      <c r="AA9" s="3">
        <f>Table623[[#This Row],[Cəmi Kreditlər 
(mln. manat) ]]-Table623[[#This Row],[Biznes Kreditləri (mln. manat)]]-Table623[[#This Row],[İstehlak Kreditləri (mln. manat)]]-Table623[[#This Row],[Daşınmaz əmlak kreditləri (mln. manat)]]</f>
        <v>1.5265566588595902E-16</v>
      </c>
      <c r="AC9" s="3">
        <f>Table623[[#This Row],[Cəmi Kreditlər 
(mln. manat) ]]-Table623[[#This Row],[Biznes Kreditləri (mln. manat)]]-Table623[[#This Row],[İstehlak Kreditləri (mln. manat)]]-Table623[[#This Row],[Daşınmaz əmlak kreditləri (mln. manat)]]</f>
        <v>1.5265566588595902E-16</v>
      </c>
    </row>
    <row r="10" spans="1:29" x14ac:dyDescent="0.25">
      <c r="A10" s="72">
        <v>9</v>
      </c>
      <c r="B10" s="104" t="s">
        <v>35</v>
      </c>
      <c r="C10" s="85">
        <v>1005.05906</v>
      </c>
      <c r="D10" s="85">
        <v>777.04367000000002</v>
      </c>
      <c r="E10" s="85">
        <v>137.59213</v>
      </c>
      <c r="F10" s="85">
        <v>588.97731999999996</v>
      </c>
      <c r="G10" s="85">
        <v>50.474220000000003</v>
      </c>
      <c r="H10" s="85">
        <v>618.46726000000001</v>
      </c>
      <c r="I10" s="85">
        <v>556.49199999999996</v>
      </c>
      <c r="J10" s="85">
        <v>163.03355999999999</v>
      </c>
      <c r="K10" s="85">
        <v>52.87</v>
      </c>
      <c r="L10" s="8">
        <v>7.1433499999999999</v>
      </c>
      <c r="M10" s="8">
        <v>9.8630899999999997</v>
      </c>
      <c r="N10" s="8">
        <f>Table623[[#This Row],[Faiz gəlirləri
 (mln. manat)]]-Table623[[#This Row],[Faiz xərcləri
 (mln. manat)]]+Table623[[#This Row],[Qeyri-faiz gəlirləri 
(mln. manat)]]-Table623[[#This Row],[Qeyri-faiz xərcləri 
(mln. manat)]]</f>
        <v>9.524160000000002</v>
      </c>
      <c r="O10" s="8">
        <v>40.72869</v>
      </c>
      <c r="P10" s="8">
        <v>15.10004</v>
      </c>
      <c r="Q10" s="8">
        <v>4.109</v>
      </c>
      <c r="R10" s="8">
        <v>20.21349</v>
      </c>
      <c r="S10" s="105">
        <v>-0.33893000000000001</v>
      </c>
      <c r="T10" s="114"/>
      <c r="U10" s="115"/>
      <c r="V10" s="115">
        <v>2.7197399999999998</v>
      </c>
      <c r="W10" s="115">
        <f t="shared" si="0"/>
        <v>9.524160000000002</v>
      </c>
      <c r="X10" s="115">
        <f>Table218[[#This Row],[Hesablanmış XƏM]]-N10</f>
        <v>0</v>
      </c>
      <c r="Y10" s="116">
        <f>Table623[[#This Row],[Xalis Mənfəət
 (mln. manat)]]-Table623[[#This Row],[Xalis Əməliyyat Mənfəəti 
(mln. manat)]]+V10+Table623[[#This Row],[Faiz borcları üzrə yaradılmış məqsədli ehtiyatlar]]+Table623[[#This Row],[Gözlənilməz xərclər]]+Table623[[#This Row],[Aktivlər üzrə mümkün zərərin 
ödənilməsi üçün ehtiyat ayırmaları (mln. manat)]]</f>
        <v>-2.2759572004815709E-15</v>
      </c>
      <c r="AA10" s="3">
        <f>Table623[[#This Row],[Cəmi Kreditlər 
(mln. manat) ]]-Table623[[#This Row],[Biznes Kreditləri (mln. manat)]]-Table623[[#This Row],[İstehlak Kreditləri (mln. manat)]]-Table623[[#This Row],[Daşınmaz əmlak kreditləri (mln. manat)]]</f>
        <v>5.6843418860808015E-14</v>
      </c>
      <c r="AC10" s="3">
        <f>Table623[[#This Row],[Cəmi Kreditlər 
(mln. manat) ]]-Table623[[#This Row],[Biznes Kreditləri (mln. manat)]]-Table623[[#This Row],[İstehlak Kreditləri (mln. manat)]]-Table623[[#This Row],[Daşınmaz əmlak kreditləri (mln. manat)]]</f>
        <v>5.6843418860808015E-14</v>
      </c>
    </row>
    <row r="11" spans="1:29" x14ac:dyDescent="0.25">
      <c r="A11" s="72">
        <v>10</v>
      </c>
      <c r="B11" s="104" t="s">
        <v>8</v>
      </c>
      <c r="C11" s="85">
        <v>2238.9988800000001</v>
      </c>
      <c r="D11" s="85">
        <v>1499.8618899999999</v>
      </c>
      <c r="E11" s="85">
        <v>1015.65901</v>
      </c>
      <c r="F11" s="89">
        <v>332.69533999999999</v>
      </c>
      <c r="G11" s="89">
        <v>151.50755000000001</v>
      </c>
      <c r="H11" s="85">
        <v>1212.2414699999999</v>
      </c>
      <c r="I11" s="85">
        <v>616.34833000000003</v>
      </c>
      <c r="J11" s="85">
        <v>200.50867</v>
      </c>
      <c r="K11" s="85">
        <v>73.961089999999999</v>
      </c>
      <c r="L11" s="8">
        <v>14.473549999999999</v>
      </c>
      <c r="M11" s="8">
        <v>18.073550000000001</v>
      </c>
      <c r="N11" s="8">
        <f>Table623[[#This Row],[Faiz gəlirləri
 (mln. manat)]]-Table623[[#This Row],[Faiz xərcləri
 (mln. manat)]]+Table623[[#This Row],[Qeyri-faiz gəlirləri 
(mln. manat)]]-Table623[[#This Row],[Qeyri-faiz xərcləri 
(mln. manat)]]</f>
        <v>18.223969999999994</v>
      </c>
      <c r="O11" s="8">
        <v>65.817629999999994</v>
      </c>
      <c r="P11" s="8">
        <v>24.890689999999999</v>
      </c>
      <c r="Q11" s="8">
        <v>9.4882500000000007</v>
      </c>
      <c r="R11" s="8">
        <v>32.191220000000001</v>
      </c>
      <c r="S11" s="105">
        <v>0.15042</v>
      </c>
      <c r="T11" s="114"/>
      <c r="U11" s="115"/>
      <c r="V11" s="115">
        <v>3.6</v>
      </c>
      <c r="W11" s="115">
        <f t="shared" si="0"/>
        <v>18.223969999999994</v>
      </c>
      <c r="X11" s="115">
        <f>Table218[[#This Row],[Hesablanmış XƏM]]-N11</f>
        <v>0</v>
      </c>
      <c r="Y11" s="116">
        <f>Table623[[#This Row],[Xalis Mənfəət
 (mln. manat)]]-Table623[[#This Row],[Xalis Əməliyyat Mənfəəti 
(mln. manat)]]+V11+Table623[[#This Row],[Faiz borcları üzrə yaradılmış məqsədli ehtiyatlar]]+Table623[[#This Row],[Gözlənilməz xərclər]]+Table623[[#This Row],[Aktivlər üzrə mümkün zərərin 
ödənilməsi üçün ehtiyat ayırmaları (mln. manat)]]</f>
        <v>5.3290705182007514E-15</v>
      </c>
      <c r="AA11" s="3">
        <f>Table623[[#This Row],[Cəmi Kreditlər 
(mln. manat) ]]-Table623[[#This Row],[Biznes Kreditləri (mln. manat)]]-Table623[[#This Row],[İstehlak Kreditləri (mln. manat)]]-Table623[[#This Row],[Daşınmaz əmlak kreditləri (mln. manat)]]</f>
        <v>-1.0000000060017555E-5</v>
      </c>
      <c r="AC11" s="3">
        <f>Table623[[#This Row],[Cəmi Kreditlər 
(mln. manat) ]]-Table623[[#This Row],[Biznes Kreditləri (mln. manat)]]-Table623[[#This Row],[İstehlak Kreditləri (mln. manat)]]-Table623[[#This Row],[Daşınmaz əmlak kreditləri (mln. manat)]]</f>
        <v>-1.0000000060017555E-5</v>
      </c>
    </row>
    <row r="12" spans="1:29" ht="14.65" customHeight="1" x14ac:dyDescent="0.25">
      <c r="A12" s="72">
        <v>11</v>
      </c>
      <c r="B12" s="88" t="s">
        <v>9</v>
      </c>
      <c r="C12" s="84">
        <v>348.541</v>
      </c>
      <c r="D12" s="85">
        <v>235.76400000000001</v>
      </c>
      <c r="E12" s="85">
        <v>76.209999999999994</v>
      </c>
      <c r="F12" s="89">
        <v>99.950999999999993</v>
      </c>
      <c r="G12" s="89">
        <v>59.603999999999999</v>
      </c>
      <c r="H12" s="85">
        <v>128.357</v>
      </c>
      <c r="I12" s="85">
        <v>70.337999999999994</v>
      </c>
      <c r="J12" s="85">
        <v>104.715</v>
      </c>
      <c r="K12" s="85">
        <v>315.815</v>
      </c>
      <c r="L12" s="8">
        <v>3.306</v>
      </c>
      <c r="M12" s="8">
        <v>3.306</v>
      </c>
      <c r="N12" s="8">
        <f>Table623[[#This Row],[Faiz gəlirləri
 (mln. manat)]]-Table623[[#This Row],[Faiz xərcləri
 (mln. manat)]]+Table623[[#This Row],[Qeyri-faiz gəlirləri 
(mln. manat)]]-Table623[[#This Row],[Qeyri-faiz xərcləri 
(mln. manat)]]</f>
        <v>2.7350000000000012</v>
      </c>
      <c r="O12" s="8">
        <v>9.9960000000000004</v>
      </c>
      <c r="P12" s="8">
        <v>2.2090000000000001</v>
      </c>
      <c r="Q12" s="8">
        <v>3.8109999999999999</v>
      </c>
      <c r="R12" s="8">
        <v>8.8629999999999995</v>
      </c>
      <c r="S12" s="105">
        <v>-0.80900000000000005</v>
      </c>
      <c r="T12" s="114"/>
      <c r="U12" s="115">
        <v>0.24</v>
      </c>
      <c r="V12" s="115"/>
      <c r="W12" s="115">
        <f t="shared" si="0"/>
        <v>2.7350000000000012</v>
      </c>
      <c r="X12" s="115">
        <f>Table218[[#This Row],[Hesablanmış XƏM]]-N12</f>
        <v>0</v>
      </c>
      <c r="Y12" s="116">
        <f>Table623[[#This Row],[Xalis Mənfəət
 (mln. manat)]]-Table623[[#This Row],[Xalis Əməliyyat Mənfəəti 
(mln. manat)]]+V12+Table623[[#This Row],[Faiz borcları üzrə yaradılmış məqsədli ehtiyatlar]]+Table623[[#This Row],[Gözlənilməz xərclər]]+Table623[[#This Row],[Aktivlər üzrə mümkün zərərin 
ödənilməsi üçün ehtiyat ayırmaları (mln. manat)]]</f>
        <v>1.9999999999987805E-3</v>
      </c>
      <c r="AA12" s="3">
        <f>Table623[[#This Row],[Cəmi Kreditlər 
(mln. manat) ]]-Table623[[#This Row],[Biznes Kreditləri (mln. manat)]]-Table623[[#This Row],[İstehlak Kreditləri (mln. manat)]]-Table623[[#This Row],[Daşınmaz əmlak kreditləri (mln. manat)]]</f>
        <v>-9.9999999996214228E-4</v>
      </c>
      <c r="AC12" s="3">
        <f>Table623[[#This Row],[Cəmi Kreditlər 
(mln. manat) ]]-Table623[[#This Row],[Biznes Kreditləri (mln. manat)]]-Table623[[#This Row],[İstehlak Kreditləri (mln. manat)]]-Table623[[#This Row],[Daşınmaz əmlak kreditləri (mln. manat)]]</f>
        <v>-9.9999999996214228E-4</v>
      </c>
    </row>
    <row r="13" spans="1:29" x14ac:dyDescent="0.25">
      <c r="A13" s="72">
        <v>12</v>
      </c>
      <c r="B13" s="88" t="s">
        <v>10</v>
      </c>
      <c r="C13" s="85">
        <v>607.05499999999995</v>
      </c>
      <c r="D13" s="85">
        <v>499.53399999999999</v>
      </c>
      <c r="E13" s="85">
        <v>169.142</v>
      </c>
      <c r="F13" s="89">
        <v>213.708</v>
      </c>
      <c r="G13" s="89">
        <v>116.684</v>
      </c>
      <c r="H13" s="85">
        <v>258.959</v>
      </c>
      <c r="I13" s="85">
        <v>218.66900000000001</v>
      </c>
      <c r="J13" s="85">
        <v>138.94200000000001</v>
      </c>
      <c r="K13" s="85">
        <v>112.545</v>
      </c>
      <c r="L13" s="8">
        <v>2.4199799999999998</v>
      </c>
      <c r="M13" s="8">
        <v>3.0367099999999998</v>
      </c>
      <c r="N13" s="8">
        <f>Table623[[#This Row],[Faiz gəlirləri
 (mln. manat)]]-Table623[[#This Row],[Faiz xərcləri
 (mln. manat)]]+Table623[[#This Row],[Qeyri-faiz gəlirləri 
(mln. manat)]]-Table623[[#This Row],[Qeyri-faiz xərcləri 
(mln. manat)]]</f>
        <v>5.0450899999999983</v>
      </c>
      <c r="O13" s="8">
        <v>19.582660000000001</v>
      </c>
      <c r="P13" s="8">
        <v>6.56968</v>
      </c>
      <c r="Q13" s="8">
        <v>4.1525999999999996</v>
      </c>
      <c r="R13" s="8">
        <v>12.12049</v>
      </c>
      <c r="S13" s="105">
        <v>2.0083899999999999</v>
      </c>
      <c r="T13" s="114"/>
      <c r="U13" s="115"/>
      <c r="V13" s="115">
        <v>0.61673999999999995</v>
      </c>
      <c r="W13" s="115">
        <f t="shared" si="0"/>
        <v>5.0450899999999983</v>
      </c>
      <c r="X13" s="115">
        <f>Table218[[#This Row],[Hesablanmış XƏM]]-N13</f>
        <v>0</v>
      </c>
      <c r="Y13" s="116">
        <f>Table623[[#This Row],[Xalis Mənfəət
 (mln. manat)]]-Table623[[#This Row],[Xalis Əməliyyat Mənfəəti 
(mln. manat)]]+V13+Table623[[#This Row],[Faiz borcları üzrə yaradılmış məqsədli ehtiyatlar]]+Table623[[#This Row],[Gözlənilməz xərclər]]+Table623[[#This Row],[Aktivlər üzrə mümkün zərərin 
ödənilməsi üçün ehtiyat ayırmaları (mln. manat)]]</f>
        <v>2.0000000001463292E-5</v>
      </c>
      <c r="AA13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13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</row>
    <row r="14" spans="1:29" x14ac:dyDescent="0.25">
      <c r="A14" s="72">
        <v>13</v>
      </c>
      <c r="B14" s="88" t="s">
        <v>11</v>
      </c>
      <c r="C14" s="85">
        <v>12448.103999999999</v>
      </c>
      <c r="D14" s="85">
        <v>5338.9170000000004</v>
      </c>
      <c r="E14" s="85">
        <v>1724.5129999999999</v>
      </c>
      <c r="F14" s="89">
        <v>3006.6439999999998</v>
      </c>
      <c r="G14" s="95">
        <v>607.76099999999997</v>
      </c>
      <c r="H14" s="85">
        <v>9003.8829999999998</v>
      </c>
      <c r="I14" s="94">
        <v>3152.924</v>
      </c>
      <c r="J14" s="94">
        <v>1007.365</v>
      </c>
      <c r="K14" s="85">
        <v>265.85000000000002</v>
      </c>
      <c r="L14" s="8">
        <v>54.886000000000003</v>
      </c>
      <c r="M14" s="8">
        <v>70.781999999999996</v>
      </c>
      <c r="N14" s="8">
        <f>Table623[[#This Row],[Faiz gəlirləri
 (mln. manat)]]-Table623[[#This Row],[Faiz xərcləri
 (mln. manat)]]+Table623[[#This Row],[Qeyri-faiz gəlirləri 
(mln. manat)]]-Table623[[#This Row],[Qeyri-faiz xərcləri 
(mln. manat)]]</f>
        <v>99.049999999999983</v>
      </c>
      <c r="O14" s="8">
        <v>260.11599999999999</v>
      </c>
      <c r="P14" s="8">
        <v>90.253</v>
      </c>
      <c r="Q14" s="8">
        <v>139.30600000000001</v>
      </c>
      <c r="R14" s="8">
        <v>210.119</v>
      </c>
      <c r="S14" s="105">
        <v>23.164999999999999</v>
      </c>
      <c r="T14" s="114"/>
      <c r="U14" s="115">
        <v>5.1020000000000003</v>
      </c>
      <c r="V14" s="115">
        <v>15.896000000000001</v>
      </c>
      <c r="W14" s="115">
        <f t="shared" si="0"/>
        <v>99.049999999999983</v>
      </c>
      <c r="X14" s="115">
        <f>Table218[[#This Row],[Hesablanmış XƏM]]-N14</f>
        <v>0</v>
      </c>
      <c r="Y14" s="116">
        <f>Table623[[#This Row],[Xalis Mənfəət
 (mln. manat)]]-Table623[[#This Row],[Xalis Əməliyyat Mənfəəti 
(mln. manat)]]+V14+Table623[[#This Row],[Faiz borcları üzrə yaradılmış məqsədli ehtiyatlar]]+Table623[[#This Row],[Gözlənilməz xərclər]]+Table623[[#This Row],[Aktivlər üzrə mümkün zərərin 
ödənilməsi üçün ehtiyat ayırmaları (mln. manat)]]</f>
        <v>-9.9999999997990585E-4</v>
      </c>
      <c r="AA14" s="3">
        <f>Table623[[#This Row],[Cəmi Kreditlər 
(mln. manat) ]]-Table623[[#This Row],[Biznes Kreditləri (mln. manat)]]-Table623[[#This Row],[İstehlak Kreditləri (mln. manat)]]-Table623[[#This Row],[Daşınmaz əmlak kreditləri (mln. manat)]]</f>
        <v>-9.9999999929423211E-4</v>
      </c>
      <c r="AC14" s="3">
        <f>Table623[[#This Row],[Cəmi Kreditlər 
(mln. manat) ]]-Table623[[#This Row],[Biznes Kreditləri (mln. manat)]]-Table623[[#This Row],[İstehlak Kreditləri (mln. manat)]]-Table623[[#This Row],[Daşınmaz əmlak kreditləri (mln. manat)]]</f>
        <v>-9.9999999929423211E-4</v>
      </c>
    </row>
    <row r="15" spans="1:29" x14ac:dyDescent="0.25">
      <c r="A15" s="72">
        <v>14</v>
      </c>
      <c r="B15" s="88" t="s">
        <v>14</v>
      </c>
      <c r="C15" s="85">
        <v>8248.1119999999992</v>
      </c>
      <c r="D15" s="85">
        <v>3285.72</v>
      </c>
      <c r="E15" s="85">
        <v>2979.0880000000002</v>
      </c>
      <c r="F15" s="85">
        <v>88.715999999999994</v>
      </c>
      <c r="G15" s="85">
        <v>217.916</v>
      </c>
      <c r="H15" s="85">
        <v>6320.8010000000004</v>
      </c>
      <c r="I15" s="85">
        <v>1781.7180000000001</v>
      </c>
      <c r="J15" s="85">
        <v>957.85299999999995</v>
      </c>
      <c r="K15" s="85">
        <v>354.512</v>
      </c>
      <c r="L15" s="8">
        <v>44.017000000000003</v>
      </c>
      <c r="M15" s="8">
        <v>56.234000000000002</v>
      </c>
      <c r="N15" s="8">
        <f>Table623[[#This Row],[Faiz gəlirləri
 (mln. manat)]]-Table623[[#This Row],[Faiz xərcləri
 (mln. manat)]]+Table623[[#This Row],[Qeyri-faiz gəlirləri 
(mln. manat)]]-Table623[[#This Row],[Qeyri-faiz xərcləri 
(mln. manat)]]</f>
        <v>62.034999999999997</v>
      </c>
      <c r="O15" s="8">
        <v>122.289</v>
      </c>
      <c r="P15" s="8">
        <v>39.247999999999998</v>
      </c>
      <c r="Q15" s="8">
        <v>91.481999999999999</v>
      </c>
      <c r="R15" s="8">
        <v>112.488</v>
      </c>
      <c r="S15" s="105">
        <v>5.1379999999999999</v>
      </c>
      <c r="T15" s="114"/>
      <c r="U15" s="115">
        <v>0.66500000000000004</v>
      </c>
      <c r="V15" s="115">
        <v>12.217000000000001</v>
      </c>
      <c r="W15" s="115">
        <f t="shared" ref="W15:W23" si="1">O15-P15+Q15-R15</f>
        <v>62.034999999999997</v>
      </c>
      <c r="X15" s="115">
        <f>Table218[[#This Row],[Hesablanmış XƏM]]-N15</f>
        <v>0</v>
      </c>
      <c r="Y15" s="116">
        <f>Table623[[#This Row],[Xalis Mənfəət
 (mln. manat)]]-Table623[[#This Row],[Xalis Əməliyyat Mənfəəti 
(mln. manat)]]+V15+Table623[[#This Row],[Faiz borcları üzrə yaradılmış məqsədli ehtiyatlar]]+Table623[[#This Row],[Gözlənilməz xərclər]]+Table623[[#This Row],[Aktivlər üzrə mümkün zərərin 
ödənilməsi üçün ehtiyat ayırmaları (mln. manat)]]</f>
        <v>2.0000000000068852E-3</v>
      </c>
      <c r="AA15" s="3">
        <f>Table623[[#This Row],[Cəmi Kreditlər 
(mln. manat) ]]-Table623[[#This Row],[Biznes Kreditləri (mln. manat)]]-Table623[[#This Row],[İstehlak Kreditləri (mln. manat)]]-Table623[[#This Row],[Daşınmaz əmlak kreditləri (mln. manat)]]</f>
        <v>-3.979039320256561E-13</v>
      </c>
      <c r="AC15" s="3">
        <f>Table623[[#This Row],[Cəmi Kreditlər 
(mln. manat) ]]-Table623[[#This Row],[Biznes Kreditləri (mln. manat)]]-Table623[[#This Row],[İstehlak Kreditləri (mln. manat)]]-Table623[[#This Row],[Daşınmaz əmlak kreditləri (mln. manat)]]</f>
        <v>-3.979039320256561E-13</v>
      </c>
    </row>
    <row r="16" spans="1:29" x14ac:dyDescent="0.25">
      <c r="A16" s="72">
        <v>15</v>
      </c>
      <c r="B16" s="88" t="s">
        <v>34</v>
      </c>
      <c r="C16" s="85">
        <v>667.08</v>
      </c>
      <c r="D16" s="85">
        <v>464.68</v>
      </c>
      <c r="E16" s="85">
        <v>344.81200000000001</v>
      </c>
      <c r="F16" s="89">
        <v>44.451000000000001</v>
      </c>
      <c r="G16" s="89">
        <v>75.417000000000002</v>
      </c>
      <c r="H16" s="85">
        <f>318.151+83.194</f>
        <v>401.34500000000003</v>
      </c>
      <c r="I16" s="85">
        <v>318.15100000000001</v>
      </c>
      <c r="J16" s="85">
        <v>180.22200000000001</v>
      </c>
      <c r="K16" s="85">
        <v>154.601</v>
      </c>
      <c r="L16" s="8">
        <v>1.5820000000000001</v>
      </c>
      <c r="M16" s="8">
        <v>1.5820000000000001</v>
      </c>
      <c r="N16" s="8">
        <f>Table623[[#This Row],[Faiz gəlirləri
 (mln. manat)]]-Table623[[#This Row],[Faiz xərcləri
 (mln. manat)]]+Table623[[#This Row],[Qeyri-faiz gəlirləri 
(mln. manat)]]-Table623[[#This Row],[Qeyri-faiz xərcləri 
(mln. manat)]]</f>
        <v>2.8820000000000023</v>
      </c>
      <c r="O16" s="8">
        <v>8.8510000000000009</v>
      </c>
      <c r="P16" s="8">
        <v>2.8759999999999999</v>
      </c>
      <c r="Q16" s="8">
        <v>2.9950000000000001</v>
      </c>
      <c r="R16" s="8">
        <v>6.0880000000000001</v>
      </c>
      <c r="S16" s="105">
        <v>1.3009999999999999</v>
      </c>
      <c r="T16" s="114"/>
      <c r="U16" s="115"/>
      <c r="V16" s="115"/>
      <c r="W16" s="115">
        <f t="shared" si="1"/>
        <v>2.8820000000000023</v>
      </c>
      <c r="X16" s="115">
        <f>Table218[[#This Row],[Hesablanmış XƏM]]-N16</f>
        <v>0</v>
      </c>
      <c r="Y16" s="116">
        <f>Table623[[#This Row],[Xalis Mənfəət
 (mln. manat)]]-Table623[[#This Row],[Xalis Əməliyyat Mənfəəti 
(mln. manat)]]+V16+Table623[[#This Row],[Faiz borcları üzrə yaradılmış məqsədli ehtiyatlar]]+Table623[[#This Row],[Gözlənilməz xərclər]]+Table623[[#This Row],[Aktivlər üzrə mümkün zərərin 
ödənilməsi üçün ehtiyat ayırmaları (mln. manat)]]</f>
        <v>9.9999999999766942E-4</v>
      </c>
      <c r="AA16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16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</row>
    <row r="17" spans="1:29" x14ac:dyDescent="0.25">
      <c r="A17" s="72">
        <v>16</v>
      </c>
      <c r="B17" s="88" t="s">
        <v>15</v>
      </c>
      <c r="C17" s="85">
        <v>1198.3969999999999</v>
      </c>
      <c r="D17" s="85">
        <v>873.97059000000013</v>
      </c>
      <c r="E17" s="85">
        <v>403.24854000000005</v>
      </c>
      <c r="F17" s="85">
        <v>304.07091000000003</v>
      </c>
      <c r="G17" s="85">
        <v>166.65114000000003</v>
      </c>
      <c r="H17" s="85">
        <v>690.05600000000004</v>
      </c>
      <c r="I17" s="85">
        <v>469.48500000000001</v>
      </c>
      <c r="J17" s="85">
        <v>127.866</v>
      </c>
      <c r="K17" s="85">
        <v>101.3</v>
      </c>
      <c r="L17" s="8">
        <v>4.657</v>
      </c>
      <c r="M17" s="8">
        <v>4.657</v>
      </c>
      <c r="N17" s="8">
        <f>Table623[[#This Row],[Faiz gəlirləri
 (mln. manat)]]-Table623[[#This Row],[Faiz xərcləri
 (mln. manat)]]+Table623[[#This Row],[Qeyri-faiz gəlirləri 
(mln. manat)]]-Table623[[#This Row],[Qeyri-faiz xərcləri 
(mln. manat)]]</f>
        <v>6.4130000000000003</v>
      </c>
      <c r="O17" s="8">
        <v>31.137</v>
      </c>
      <c r="P17" s="8">
        <v>11.661</v>
      </c>
      <c r="Q17" s="8">
        <v>9.5050000000000008</v>
      </c>
      <c r="R17" s="8">
        <v>22.568000000000001</v>
      </c>
      <c r="S17" s="105">
        <v>1.756</v>
      </c>
      <c r="T17" s="114"/>
      <c r="U17" s="115"/>
      <c r="V17" s="115"/>
      <c r="W17" s="115">
        <f t="shared" si="1"/>
        <v>6.4130000000000003</v>
      </c>
      <c r="X17" s="115">
        <f>Table218[[#This Row],[Hesablanmış XƏM]]-N17</f>
        <v>0</v>
      </c>
      <c r="Y17" s="116">
        <f>Table623[[#This Row],[Xalis Mənfəət
 (mln. manat)]]-Table623[[#This Row],[Xalis Əməliyyat Mənfəəti 
(mln. manat)]]+V17+Table623[[#This Row],[Faiz borcları üzrə yaradılmış məqsədli ehtiyatlar]]+Table623[[#This Row],[Gözlənilməz xərclər]]+Table623[[#This Row],[Aktivlər üzrə mümkün zərərin 
ödənilməsi üçün ehtiyat ayırmaları (mln. manat)]]</f>
        <v>0</v>
      </c>
      <c r="AA17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17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</row>
    <row r="18" spans="1:29" x14ac:dyDescent="0.25">
      <c r="A18" s="72">
        <v>17</v>
      </c>
      <c r="B18" s="104" t="s">
        <v>16</v>
      </c>
      <c r="C18" s="85">
        <v>875.46900000000005</v>
      </c>
      <c r="D18" s="85">
        <v>666.94600000000003</v>
      </c>
      <c r="E18" s="85">
        <v>366.27100000000002</v>
      </c>
      <c r="F18" s="85">
        <v>168.12700000000001</v>
      </c>
      <c r="G18" s="85">
        <v>132.54900000000001</v>
      </c>
      <c r="H18" s="85">
        <v>437.82600000000002</v>
      </c>
      <c r="I18" s="85">
        <v>368.55500000000001</v>
      </c>
      <c r="J18" s="85">
        <v>103.22</v>
      </c>
      <c r="K18" s="85">
        <v>100.006</v>
      </c>
      <c r="L18" s="13">
        <v>1.216</v>
      </c>
      <c r="M18" s="13">
        <v>1.216</v>
      </c>
      <c r="N18" s="8">
        <f>Table623[[#This Row],[Faiz gəlirləri
 (mln. manat)]]-Table623[[#This Row],[Faiz xərcləri
 (mln. manat)]]+Table623[[#This Row],[Qeyri-faiz gəlirləri 
(mln. manat)]]-Table623[[#This Row],[Qeyri-faiz xərcləri 
(mln. manat)]]</f>
        <v>6.9260000000000037</v>
      </c>
      <c r="O18" s="8">
        <v>23.385000000000002</v>
      </c>
      <c r="P18" s="8">
        <v>11.782999999999999</v>
      </c>
      <c r="Q18" s="8">
        <v>5.0460000000000003</v>
      </c>
      <c r="R18" s="8">
        <v>9.7219999999999995</v>
      </c>
      <c r="S18" s="105">
        <v>5.6589999999999998</v>
      </c>
      <c r="T18" s="114"/>
      <c r="U18" s="115">
        <v>0.05</v>
      </c>
      <c r="V18" s="115"/>
      <c r="W18" s="115">
        <f t="shared" si="1"/>
        <v>6.9260000000000037</v>
      </c>
      <c r="X18" s="115">
        <f>Table218[[#This Row],[Hesablanmış XƏM]]-N18</f>
        <v>0</v>
      </c>
      <c r="Y18" s="116">
        <f>Table623[[#This Row],[Xalis Mənfəət
 (mln. manat)]]-Table623[[#This Row],[Xalis Əməliyyat Mənfəəti 
(mln. manat)]]+V18+Table623[[#This Row],[Faiz borcları üzrə yaradılmış məqsədli ehtiyatlar]]+Table623[[#This Row],[Gözlənilməz xərclər]]+Table623[[#This Row],[Aktivlər üzrə mümkün zərərin 
ödənilməsi üçün ehtiyat ayırmaları (mln. manat)]]</f>
        <v>-1.0000000000038867E-3</v>
      </c>
      <c r="AA18" s="3">
        <f>Table623[[#This Row],[Cəmi Kreditlər 
(mln. manat) ]]-Table623[[#This Row],[Biznes Kreditləri (mln. manat)]]-Table623[[#This Row],[İstehlak Kreditləri (mln. manat)]]-Table623[[#This Row],[Daşınmaz əmlak kreditləri (mln. manat)]]</f>
        <v>-1.0000000000047748E-3</v>
      </c>
      <c r="AC18" s="3">
        <f>Table623[[#This Row],[Cəmi Kreditlər 
(mln. manat) ]]-Table623[[#This Row],[Biznes Kreditləri (mln. manat)]]-Table623[[#This Row],[İstehlak Kreditləri (mln. manat)]]-Table623[[#This Row],[Daşınmaz əmlak kreditləri (mln. manat)]]</f>
        <v>-1.0000000000047748E-3</v>
      </c>
    </row>
    <row r="19" spans="1:29" x14ac:dyDescent="0.25">
      <c r="A19" s="72">
        <v>18</v>
      </c>
      <c r="B19" s="104" t="s">
        <v>17</v>
      </c>
      <c r="C19" s="85">
        <v>1803.383</v>
      </c>
      <c r="D19" s="85">
        <v>1170.3389999999999</v>
      </c>
      <c r="E19" s="85">
        <v>457.33699999999999</v>
      </c>
      <c r="F19" s="85">
        <v>612.67700000000002</v>
      </c>
      <c r="G19" s="85">
        <v>100.32599999999999</v>
      </c>
      <c r="H19" s="85">
        <v>1205.28</v>
      </c>
      <c r="I19" s="85">
        <v>964.06899999999996</v>
      </c>
      <c r="J19" s="85">
        <v>170.09899999999999</v>
      </c>
      <c r="K19" s="85">
        <v>138.19999999999999</v>
      </c>
      <c r="L19" s="8">
        <v>2.8</v>
      </c>
      <c r="M19" s="8">
        <v>3.585</v>
      </c>
      <c r="N19" s="8">
        <f>Table623[[#This Row],[Faiz gəlirləri
 (mln. manat)]]-Table623[[#This Row],[Faiz xərcləri
 (mln. manat)]]+Table623[[#This Row],[Qeyri-faiz gəlirləri 
(mln. manat)]]-Table623[[#This Row],[Qeyri-faiz xərcləri 
(mln. manat)]]</f>
        <v>13.71200000000001</v>
      </c>
      <c r="O19" s="8">
        <v>58.026000000000003</v>
      </c>
      <c r="P19" s="8">
        <v>22.074999999999999</v>
      </c>
      <c r="Q19" s="8">
        <v>27.219000000000001</v>
      </c>
      <c r="R19" s="8">
        <v>49.457999999999998</v>
      </c>
      <c r="S19" s="105">
        <v>8.3759999999999994</v>
      </c>
      <c r="T19" s="114"/>
      <c r="U19" s="115">
        <v>1.75</v>
      </c>
      <c r="V19" s="115">
        <v>0.78500000000000003</v>
      </c>
      <c r="W19" s="115">
        <f t="shared" si="1"/>
        <v>13.71200000000001</v>
      </c>
      <c r="X19" s="115">
        <f>Table218[[#This Row],[Hesablanmış XƏM]]-N19</f>
        <v>0</v>
      </c>
      <c r="Y19" s="116">
        <f>Table623[[#This Row],[Xalis Mənfəət
 (mln. manat)]]-Table623[[#This Row],[Xalis Əməliyyat Mənfəəti 
(mln. manat)]]+V19+Table623[[#This Row],[Faiz borcları üzrə yaradılmış məqsədli ehtiyatlar]]+Table623[[#This Row],[Gözlənilməz xərclər]]+Table623[[#This Row],[Aktivlər üzrə mümkün zərərin 
ödənilməsi üçün ehtiyat ayırmaları (mln. manat)]]</f>
        <v>-1.0000000000101039E-3</v>
      </c>
      <c r="AA19" s="3">
        <f>Table623[[#This Row],[Cəmi Kreditlər 
(mln. manat) ]]-Table623[[#This Row],[Biznes Kreditləri (mln. manat)]]-Table623[[#This Row],[İstehlak Kreditləri (mln. manat)]]-Table623[[#This Row],[Daşınmaz əmlak kreditləri (mln. manat)]]</f>
        <v>-1.0000000000616183E-3</v>
      </c>
      <c r="AC19" s="3">
        <f>Table623[[#This Row],[Cəmi Kreditlər 
(mln. manat) ]]-Table623[[#This Row],[Biznes Kreditləri (mln. manat)]]-Table623[[#This Row],[İstehlak Kreditləri (mln. manat)]]-Table623[[#This Row],[Daşınmaz əmlak kreditləri (mln. manat)]]</f>
        <v>-1.0000000000616183E-3</v>
      </c>
    </row>
    <row r="20" spans="1:29" x14ac:dyDescent="0.25">
      <c r="A20" s="72">
        <v>19</v>
      </c>
      <c r="B20" s="88" t="s">
        <v>18</v>
      </c>
      <c r="C20" s="85">
        <v>3044.10817</v>
      </c>
      <c r="D20" s="86">
        <v>1838.5893699999999</v>
      </c>
      <c r="E20" s="86">
        <v>1085.521</v>
      </c>
      <c r="F20" s="86">
        <v>276.45999999999998</v>
      </c>
      <c r="G20" s="86">
        <v>476.608</v>
      </c>
      <c r="H20" s="85">
        <v>1818.77539</v>
      </c>
      <c r="I20" s="153">
        <v>896.60001999999997</v>
      </c>
      <c r="J20" s="85">
        <v>519.13910999999996</v>
      </c>
      <c r="K20" s="85">
        <v>415.59674000000001</v>
      </c>
      <c r="L20" s="8">
        <v>11.85788</v>
      </c>
      <c r="M20" s="8">
        <v>16.47</v>
      </c>
      <c r="N20" s="8">
        <f>Table623[[#This Row],[Faiz gəlirləri
 (mln. manat)]]-Table623[[#This Row],[Faiz xərcləri
 (mln. manat)]]+Table623[[#This Row],[Qeyri-faiz gəlirləri 
(mln. manat)]]-Table623[[#This Row],[Qeyri-faiz xərcləri 
(mln. manat)]]</f>
        <v>20.694430000000001</v>
      </c>
      <c r="O20" s="8">
        <v>48.614449999999998</v>
      </c>
      <c r="P20" s="8">
        <v>15.099399999999999</v>
      </c>
      <c r="Q20" s="8">
        <v>10.39653</v>
      </c>
      <c r="R20" s="8">
        <v>23.21715</v>
      </c>
      <c r="S20" s="105">
        <v>4.2244299999999999</v>
      </c>
      <c r="T20" s="114"/>
      <c r="U20" s="115"/>
      <c r="V20" s="115">
        <v>4.61212</v>
      </c>
      <c r="W20" s="115">
        <f t="shared" si="1"/>
        <v>20.694430000000001</v>
      </c>
      <c r="X20" s="115">
        <f>Table218[[#This Row],[Hesablanmış XƏM]]-N20</f>
        <v>0</v>
      </c>
      <c r="Y20" s="116">
        <f>Table623[[#This Row],[Xalis Mənfəət
 (mln. manat)]]-Table623[[#This Row],[Xalis Əməliyyat Mənfəəti 
(mln. manat)]]+V20+Table623[[#This Row],[Faiz borcları üzrə yaradılmış məqsədli ehtiyatlar]]+Table623[[#This Row],[Gözlənilməz xərclər]]+Table623[[#This Row],[Aktivlər üzrə mümkün zərərin 
ödənilməsi üçün ehtiyat ayırmaları (mln. manat)]]</f>
        <v>0</v>
      </c>
      <c r="AA20" s="3">
        <f>Table623[[#This Row],[Cəmi Kreditlər 
(mln. manat) ]]-Table623[[#This Row],[Biznes Kreditləri (mln. manat)]]-Table623[[#This Row],[İstehlak Kreditləri (mln. manat)]]-Table623[[#This Row],[Daşınmaz əmlak kreditləri (mln. manat)]]</f>
        <v>3.699999999753345E-4</v>
      </c>
      <c r="AC20" s="3">
        <f>Table623[[#This Row],[Cəmi Kreditlər 
(mln. manat) ]]-Table623[[#This Row],[Biznes Kreditləri (mln. manat)]]-Table623[[#This Row],[İstehlak Kreditləri (mln. manat)]]-Table623[[#This Row],[Daşınmaz əmlak kreditləri (mln. manat)]]</f>
        <v>3.699999999753345E-4</v>
      </c>
    </row>
    <row r="21" spans="1:29" x14ac:dyDescent="0.25">
      <c r="A21" s="72">
        <v>20</v>
      </c>
      <c r="B21" s="87" t="s">
        <v>19</v>
      </c>
      <c r="C21" s="85">
        <v>560.0829</v>
      </c>
      <c r="D21" s="85">
        <v>320.60252000000003</v>
      </c>
      <c r="E21" s="85">
        <v>183.43758</v>
      </c>
      <c r="F21" s="85">
        <v>84.598609999999994</v>
      </c>
      <c r="G21" s="85">
        <v>52.566330000000001</v>
      </c>
      <c r="H21" s="85">
        <v>387.08004</v>
      </c>
      <c r="I21" s="85">
        <v>89.209379999999996</v>
      </c>
      <c r="J21" s="85">
        <v>112.672</v>
      </c>
      <c r="K21" s="85">
        <v>55.380699999999997</v>
      </c>
      <c r="L21" s="8">
        <v>2.2808099999999998</v>
      </c>
      <c r="M21" s="8">
        <v>2.8017400000000001</v>
      </c>
      <c r="N21" s="8">
        <f>Table623[[#This Row],[Faiz gəlirləri
 (mln. manat)]]-Table623[[#This Row],[Faiz xərcləri
 (mln. manat)]]+Table623[[#This Row],[Qeyri-faiz gəlirləri 
(mln. manat)]]-Table623[[#This Row],[Qeyri-faiz xərcləri 
(mln. manat)]]</f>
        <v>4.3965600000000009</v>
      </c>
      <c r="O21" s="8">
        <v>11.53763</v>
      </c>
      <c r="P21" s="8">
        <v>2.0124200000000001</v>
      </c>
      <c r="Q21" s="8">
        <v>6.4619200000000001</v>
      </c>
      <c r="R21" s="8">
        <v>11.59057</v>
      </c>
      <c r="S21" s="105">
        <v>1.5948100000000001</v>
      </c>
      <c r="T21" s="114"/>
      <c r="U21" s="115"/>
      <c r="V21" s="115">
        <v>0.52093</v>
      </c>
      <c r="W21" s="115">
        <f t="shared" si="1"/>
        <v>4.3965600000000009</v>
      </c>
      <c r="X21" s="115">
        <f>Table218[[#This Row],[Hesablanmış XƏM]]-N21</f>
        <v>0</v>
      </c>
      <c r="Y21" s="116">
        <f>Table623[[#This Row],[Xalis Mənfəət
 (mln. manat)]]-Table623[[#This Row],[Xalis Əməliyyat Mənfəəti 
(mln. manat)]]+V21+Table623[[#This Row],[Faiz borcları üzrə yaradılmış məqsədli ehtiyatlar]]+Table623[[#This Row],[Gözlənilməz xərclər]]+Table623[[#This Row],[Aktivlər üzrə mümkün zərərin 
ödənilməsi üçün ehtiyat ayırmaları (mln. manat)]]</f>
        <v>-1.0000000001175735E-5</v>
      </c>
      <c r="AA21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21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</row>
    <row r="22" spans="1:29" x14ac:dyDescent="0.25">
      <c r="A22" s="72">
        <v>21</v>
      </c>
      <c r="B22" s="6" t="s">
        <v>37</v>
      </c>
      <c r="C22" s="85">
        <v>1260.8885600000001</v>
      </c>
      <c r="D22" s="85">
        <v>960.27643</v>
      </c>
      <c r="E22" s="85">
        <v>599.04142000000002</v>
      </c>
      <c r="F22" s="85">
        <v>272.41057999999998</v>
      </c>
      <c r="G22" s="85">
        <v>88.824430000000007</v>
      </c>
      <c r="H22" s="85">
        <v>913.47789999999998</v>
      </c>
      <c r="I22" s="85">
        <v>739.99373000000003</v>
      </c>
      <c r="J22" s="85">
        <v>155.07543000000001</v>
      </c>
      <c r="K22" s="85">
        <v>378</v>
      </c>
      <c r="L22" s="8">
        <v>11.199619999999999</v>
      </c>
      <c r="M22" s="8">
        <v>12.399620000000001</v>
      </c>
      <c r="N22" s="8">
        <f>Table623[[#This Row],[Faiz gəlirləri
 (mln. manat)]]-Table623[[#This Row],[Faiz xərcləri
 (mln. manat)]]+Table623[[#This Row],[Qeyri-faiz gəlirləri 
(mln. manat)]]-Table623[[#This Row],[Qeyri-faiz xərcləri 
(mln. manat)]]</f>
        <v>9.5361000000000011</v>
      </c>
      <c r="O22" s="8">
        <v>40.789149999999999</v>
      </c>
      <c r="P22" s="8">
        <v>13.10543</v>
      </c>
      <c r="Q22" s="8">
        <v>4.1135700000000002</v>
      </c>
      <c r="R22" s="8">
        <v>22.261189999999999</v>
      </c>
      <c r="S22" s="105">
        <v>-3.4480900000000001</v>
      </c>
      <c r="T22" s="114"/>
      <c r="U22" s="115">
        <v>0.58457000000000003</v>
      </c>
      <c r="V22" s="115">
        <v>1.2</v>
      </c>
      <c r="W22" s="115">
        <f t="shared" si="1"/>
        <v>9.5361000000000011</v>
      </c>
      <c r="X22" s="115">
        <f>Table218[[#This Row],[Hesablanmış XƏM]]-N22</f>
        <v>0</v>
      </c>
      <c r="Y22" s="116">
        <f>Table623[[#This Row],[Xalis Mənfəət
 (mln. manat)]]-Table623[[#This Row],[Xalis Əməliyyat Mənfəəti 
(mln. manat)]]+V22+Table623[[#This Row],[Faiz borcları üzrə yaradılmış məqsədli ehtiyatlar]]+Table623[[#This Row],[Gözlənilməz xərclər]]+Table623[[#This Row],[Aktivlər üzrə mümkün zərərin 
ödənilməsi üçün ehtiyat ayırmaları (mln. manat)]]</f>
        <v>0</v>
      </c>
      <c r="AA22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22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</row>
    <row r="23" spans="1:29" x14ac:dyDescent="0.25">
      <c r="A23" s="122">
        <v>22</v>
      </c>
      <c r="B23" s="14" t="s">
        <v>31</v>
      </c>
      <c r="C23" s="135">
        <v>909.24207999999999</v>
      </c>
      <c r="D23" s="123">
        <v>574.72073</v>
      </c>
      <c r="E23" s="123">
        <v>532.1078</v>
      </c>
      <c r="F23" s="124">
        <v>12.158899999999999</v>
      </c>
      <c r="G23" s="124">
        <v>30.4541</v>
      </c>
      <c r="H23" s="123">
        <v>472.15856000000002</v>
      </c>
      <c r="I23" s="123">
        <f>30.0164+176.41988</f>
        <v>206.43628000000001</v>
      </c>
      <c r="J23" s="123">
        <v>137.93450000000001</v>
      </c>
      <c r="K23" s="123">
        <v>65.5</v>
      </c>
      <c r="L23" s="70">
        <v>3.5720000000000001</v>
      </c>
      <c r="M23" s="70">
        <v>4.2506000000000004</v>
      </c>
      <c r="N23" s="70">
        <f>Table623[[#This Row],[Faiz gəlirləri
 (mln. manat)]]-Table623[[#This Row],[Faiz xərcləri
 (mln. manat)]]+Table623[[#This Row],[Qeyri-faiz gəlirləri 
(mln. manat)]]-Table623[[#This Row],[Qeyri-faiz xərcləri 
(mln. manat)]]</f>
        <v>6.0800999999999989</v>
      </c>
      <c r="O23" s="70">
        <v>13.917</v>
      </c>
      <c r="P23" s="70">
        <v>6.3977000000000004</v>
      </c>
      <c r="Q23" s="70">
        <v>5.0315000000000003</v>
      </c>
      <c r="R23" s="70">
        <v>6.4706999999999999</v>
      </c>
      <c r="S23" s="77">
        <v>1.831</v>
      </c>
      <c r="T23" s="134">
        <v>1.4E-3</v>
      </c>
      <c r="U23" s="70"/>
      <c r="V23" s="125">
        <v>0.6784</v>
      </c>
      <c r="W23" s="115">
        <f t="shared" si="1"/>
        <v>6.0800999999999989</v>
      </c>
      <c r="X23" s="115">
        <f>Table218[[#This Row],[Hesablanmış XƏM]]-N23</f>
        <v>0</v>
      </c>
      <c r="Y23" s="116">
        <f>Table623[[#This Row],[Xalis Mənfəət
 (mln. manat)]]-Table623[[#This Row],[Xalis Əməliyyat Mənfəəti 
(mln. manat)]]+V23+Table623[[#This Row],[Faiz borcları üzrə yaradılmış məqsədli ehtiyatlar]]+Table623[[#This Row],[Gözlənilməz xərclər]]+Table623[[#This Row],[Aktivlər üzrə mümkün zərərin 
ödənilməsi üçün ehtiyat ayırmaları (mln. manat)]]</f>
        <v>2.7000000000010349E-3</v>
      </c>
      <c r="AA23" s="3">
        <f>Table623[[#This Row],[Cəmi Kreditlər 
(mln. manat) ]]-Table623[[#This Row],[Biznes Kreditləri (mln. manat)]]-Table623[[#This Row],[İstehlak Kreditləri (mln. manat)]]-Table623[[#This Row],[Daşınmaz əmlak kreditləri (mln. manat)]]</f>
        <v>-6.9999999993797246E-5</v>
      </c>
      <c r="AC23" s="3">
        <f>Table623[[#This Row],[Cəmi Kreditlər 
(mln. manat) ]]-Table623[[#This Row],[Biznes Kreditləri (mln. manat)]]-Table623[[#This Row],[İstehlak Kreditləri (mln. manat)]]-Table623[[#This Row],[Daşınmaz əmlak kreditləri (mln. manat)]]</f>
        <v>-6.9999999993797246E-5</v>
      </c>
    </row>
    <row r="24" spans="1:29" x14ac:dyDescent="0.25">
      <c r="A24" s="128"/>
      <c r="B24" s="129"/>
      <c r="C24" s="130"/>
      <c r="D24" s="94"/>
      <c r="E24" s="94"/>
      <c r="F24" s="95"/>
      <c r="G24" s="95"/>
      <c r="H24" s="94"/>
      <c r="I24" s="94"/>
      <c r="J24" s="94"/>
      <c r="K24" s="94"/>
      <c r="L24" s="131"/>
      <c r="M24" s="131"/>
      <c r="N24" s="131"/>
      <c r="O24" s="131"/>
      <c r="P24" s="131"/>
      <c r="Q24" s="131"/>
      <c r="R24" s="131"/>
      <c r="S24" s="132"/>
      <c r="T24" s="132"/>
      <c r="U24" s="131"/>
      <c r="V24" s="132"/>
      <c r="W24" s="131"/>
      <c r="X24" s="131"/>
      <c r="Y24" s="133"/>
      <c r="AA24" s="3"/>
    </row>
    <row r="25" spans="1:29" hidden="1" x14ac:dyDescent="0.25">
      <c r="A25" s="128"/>
      <c r="B25" s="129"/>
      <c r="C25" s="131"/>
      <c r="D25" s="131"/>
      <c r="E25" s="131"/>
      <c r="F25" s="131"/>
      <c r="G25" s="131"/>
      <c r="H25" s="131"/>
      <c r="I25" s="131"/>
      <c r="J25" s="131"/>
      <c r="K25" s="131"/>
      <c r="L25" s="131"/>
      <c r="M25" s="131"/>
      <c r="N25" s="131" t="e">
        <f>Table623[[#This Row],[Faiz gəlirləri
 (mln. manat)]]+Table623[[#This Row],[Qeyri-faiz gəlirləri 
(mln. manat)]]-Table623[[#This Row],[Faiz xərcləri
 (mln. manat)]]-Table623[[#This Row],[Qeyri-faiz xərcləri 
(mln. manat)]]</f>
        <v>#VALUE!</v>
      </c>
      <c r="O25" s="131"/>
      <c r="P25" s="131"/>
      <c r="Q25" s="131"/>
      <c r="R25" s="131"/>
      <c r="S25" s="131"/>
      <c r="T25" s="131"/>
      <c r="U25" s="131"/>
      <c r="V25" s="131"/>
      <c r="W25" s="131"/>
      <c r="X25" s="131"/>
      <c r="Y25" s="83"/>
      <c r="AA25" s="3"/>
    </row>
    <row r="26" spans="1:29" hidden="1" x14ac:dyDescent="0.25">
      <c r="AA26" s="3"/>
    </row>
    <row r="27" spans="1:29" x14ac:dyDescent="0.25">
      <c r="B27" s="37"/>
    </row>
    <row r="29" spans="1:29" x14ac:dyDescent="0.25">
      <c r="D29" s="3"/>
    </row>
    <row r="30" spans="1:29" x14ac:dyDescent="0.25">
      <c r="B30" s="69"/>
      <c r="D30" s="3"/>
    </row>
    <row r="31" spans="1:29" x14ac:dyDescent="0.25">
      <c r="D31" s="3"/>
    </row>
    <row r="32" spans="1:29" x14ac:dyDescent="0.25">
      <c r="D32" s="3"/>
    </row>
    <row r="33" spans="4:4" x14ac:dyDescent="0.25">
      <c r="D33" s="3"/>
    </row>
    <row r="34" spans="4:4" x14ac:dyDescent="0.25">
      <c r="D34" s="3"/>
    </row>
    <row r="35" spans="4:4" x14ac:dyDescent="0.25">
      <c r="D35" s="3"/>
    </row>
    <row r="36" spans="4:4" x14ac:dyDescent="0.25">
      <c r="D36" s="3"/>
    </row>
    <row r="37" spans="4:4" x14ac:dyDescent="0.25">
      <c r="D37" s="3"/>
    </row>
    <row r="38" spans="4:4" x14ac:dyDescent="0.25">
      <c r="D38" s="3"/>
    </row>
    <row r="39" spans="4:4" x14ac:dyDescent="0.25">
      <c r="D39" s="3"/>
    </row>
    <row r="40" spans="4:4" x14ac:dyDescent="0.25">
      <c r="D40" s="3"/>
    </row>
    <row r="41" spans="4:4" x14ac:dyDescent="0.25">
      <c r="D41" s="3"/>
    </row>
    <row r="42" spans="4:4" x14ac:dyDescent="0.25">
      <c r="D42" s="3"/>
    </row>
    <row r="43" spans="4:4" x14ac:dyDescent="0.25">
      <c r="D43" s="3"/>
    </row>
    <row r="44" spans="4:4" x14ac:dyDescent="0.25">
      <c r="D44" s="3"/>
    </row>
    <row r="45" spans="4:4" x14ac:dyDescent="0.25">
      <c r="D45" s="3"/>
    </row>
    <row r="46" spans="4:4" x14ac:dyDescent="0.25">
      <c r="D46" s="3"/>
    </row>
    <row r="47" spans="4:4" x14ac:dyDescent="0.25">
      <c r="D47" s="3"/>
    </row>
    <row r="48" spans="4:4" x14ac:dyDescent="0.25">
      <c r="D48" s="3"/>
    </row>
    <row r="49" spans="4:4" x14ac:dyDescent="0.25">
      <c r="D49" s="3"/>
    </row>
    <row r="50" spans="4:4" x14ac:dyDescent="0.25">
      <c r="D50" s="3"/>
    </row>
    <row r="51" spans="4:4" x14ac:dyDescent="0.25">
      <c r="D51" s="3"/>
    </row>
  </sheetData>
  <pageMargins left="0.7" right="0.7" top="0.75" bottom="0.75" header="0.3" footer="0.3"/>
  <pageSetup orientation="portrait" r:id="rId1"/>
  <tableParts count="2">
    <tablePart r:id="rId2"/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/>
  <dimension ref="A1:AA51"/>
  <sheetViews>
    <sheetView tabSelected="1" zoomScale="70" zoomScaleNormal="7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H4" sqref="H4"/>
    </sheetView>
  </sheetViews>
  <sheetFormatPr defaultRowHeight="15" x14ac:dyDescent="0.25"/>
  <cols>
    <col min="1" max="1" width="7.7109375" style="1" customWidth="1"/>
    <col min="2" max="2" width="39.5703125" style="1" customWidth="1"/>
    <col min="3" max="11" width="19" customWidth="1"/>
    <col min="12" max="18" width="18.28515625" customWidth="1"/>
    <col min="19" max="19" width="23.85546875" customWidth="1"/>
    <col min="20" max="20" width="16.7109375" hidden="1" customWidth="1"/>
    <col min="21" max="21" width="23.7109375" hidden="1" customWidth="1"/>
    <col min="22" max="22" width="8.85546875" hidden="1" customWidth="1"/>
    <col min="23" max="24" width="22.140625" hidden="1" customWidth="1"/>
    <col min="25" max="25" width="13.7109375" hidden="1" customWidth="1"/>
    <col min="26" max="26" width="8.7109375" hidden="1" customWidth="1"/>
    <col min="27" max="27" width="8.42578125" hidden="1" customWidth="1"/>
    <col min="28" max="28" width="8.7109375" customWidth="1"/>
  </cols>
  <sheetData>
    <row r="1" spans="1:27" s="1" customFormat="1" ht="67.5" customHeight="1" x14ac:dyDescent="0.25">
      <c r="A1" s="11" t="s">
        <v>0</v>
      </c>
      <c r="B1" s="12" t="s">
        <v>21</v>
      </c>
      <c r="C1" s="73" t="s">
        <v>22</v>
      </c>
      <c r="D1" s="73" t="s">
        <v>23</v>
      </c>
      <c r="E1" s="71" t="s">
        <v>61</v>
      </c>
      <c r="F1" s="71" t="s">
        <v>64</v>
      </c>
      <c r="G1" s="71" t="s">
        <v>65</v>
      </c>
      <c r="H1" s="73" t="s">
        <v>24</v>
      </c>
      <c r="I1" s="71" t="s">
        <v>76</v>
      </c>
      <c r="J1" s="73" t="s">
        <v>25</v>
      </c>
      <c r="K1" s="73" t="s">
        <v>40</v>
      </c>
      <c r="L1" s="74" t="s">
        <v>26</v>
      </c>
      <c r="M1" s="74" t="s">
        <v>75</v>
      </c>
      <c r="N1" s="74" t="s">
        <v>27</v>
      </c>
      <c r="O1" s="74" t="s">
        <v>28</v>
      </c>
      <c r="P1" s="74" t="s">
        <v>29</v>
      </c>
      <c r="Q1" s="74" t="s">
        <v>33</v>
      </c>
      <c r="R1" s="74" t="s">
        <v>30</v>
      </c>
      <c r="S1" s="75" t="s">
        <v>41</v>
      </c>
      <c r="T1" s="110" t="s">
        <v>77</v>
      </c>
      <c r="U1" s="110" t="s">
        <v>78</v>
      </c>
      <c r="V1" s="110" t="s">
        <v>42</v>
      </c>
      <c r="W1" s="111" t="s">
        <v>38</v>
      </c>
      <c r="X1" s="112" t="s">
        <v>39</v>
      </c>
      <c r="Y1" s="113" t="s">
        <v>36</v>
      </c>
    </row>
    <row r="2" spans="1:27" x14ac:dyDescent="0.25">
      <c r="A2" s="72">
        <v>1</v>
      </c>
      <c r="B2" s="6" t="s">
        <v>60</v>
      </c>
      <c r="C2" s="85">
        <v>14047.022559999999</v>
      </c>
      <c r="D2" s="85">
        <v>6642.6569099999997</v>
      </c>
      <c r="E2" s="85">
        <v>3240.5083</v>
      </c>
      <c r="F2" s="85">
        <v>1927.4514999999999</v>
      </c>
      <c r="G2" s="85">
        <v>1474.6971100000001</v>
      </c>
      <c r="H2" s="85">
        <v>9068.1904200000008</v>
      </c>
      <c r="I2" s="85">
        <v>2990.7307900000001</v>
      </c>
      <c r="J2" s="85">
        <v>2003.14174</v>
      </c>
      <c r="K2" s="85">
        <v>1281.2713900000001</v>
      </c>
      <c r="L2" s="8">
        <v>155.47206</v>
      </c>
      <c r="M2" s="8">
        <v>190.47216</v>
      </c>
      <c r="N2" s="8">
        <f>Table6[[#This Row],[Faiz gəlirləri
 (mln. manat)]]+Table6[[#This Row],[Qeyri-faiz gəlirləri 
(mln. manat)]]-Table6[[#This Row],[Faiz xərcləri
 (mln. manat)]]-Table6[[#This Row],[Qeyri-faiz xərcləri 
(mln. manat)]]</f>
        <v>264.5038899999999</v>
      </c>
      <c r="O2" s="8">
        <v>531.72145999999998</v>
      </c>
      <c r="P2" s="8">
        <v>181.83085</v>
      </c>
      <c r="Q2" s="8">
        <v>198.95247000000001</v>
      </c>
      <c r="R2" s="8">
        <v>284.33918999999997</v>
      </c>
      <c r="S2" s="105">
        <v>65.910390000000007</v>
      </c>
      <c r="T2" s="114"/>
      <c r="U2" s="115">
        <v>8.12134</v>
      </c>
      <c r="V2" s="115">
        <v>35.000100000000003</v>
      </c>
      <c r="W2" s="115">
        <f t="shared" ref="W2" si="0">O2-P2+Q2-R2</f>
        <v>264.50389000000001</v>
      </c>
      <c r="X2" s="115">
        <f>Table2[[#This Row],[Hesablanmış XƏM]]-N2</f>
        <v>0</v>
      </c>
      <c r="Y2" s="116">
        <f>Table6[[#This Row],[Xalis Mənfəət
 (mln. manat)]]-Table6[[#This Row],[Xalis Əməliyyat Mənfəəti 
(mln. manat)]]+V2+Table6[[#This Row],[Faiz borcları üzrə yaradılmış məqsədli ehtiyatlar]]+Table6[[#This Row],[Gözlənilməz xərclər]]+Table6[[#This Row],[Aktivlər üzrə mümkün zərərin 
ödənilməsi üçün ehtiyat ayırmaları (mln. manat)]]</f>
        <v>1.1368683772161603E-13</v>
      </c>
      <c r="AA2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3" spans="1:27" x14ac:dyDescent="0.25">
      <c r="A3" s="72">
        <v>2</v>
      </c>
      <c r="B3" s="6" t="s">
        <v>1</v>
      </c>
      <c r="C3" s="85">
        <v>1601.9169999999999</v>
      </c>
      <c r="D3" s="85">
        <v>1224.625</v>
      </c>
      <c r="E3" s="8">
        <v>940.428</v>
      </c>
      <c r="F3" s="85">
        <v>265.96100000000001</v>
      </c>
      <c r="G3" s="85">
        <v>18.236000000000001</v>
      </c>
      <c r="H3" s="85">
        <v>1066.9090000000001</v>
      </c>
      <c r="I3" s="85">
        <v>834.16800000000001</v>
      </c>
      <c r="J3" s="85">
        <v>202.83500000000001</v>
      </c>
      <c r="K3" s="85">
        <v>121.75</v>
      </c>
      <c r="L3" s="8">
        <v>20.94</v>
      </c>
      <c r="M3" s="8">
        <v>26.108000000000001</v>
      </c>
      <c r="N3" s="8">
        <f>Table6[[#This Row],[Faiz gəlirləri
 (mln. manat)]]+Table6[[#This Row],[Qeyri-faiz gəlirləri 
(mln. manat)]]-Table6[[#This Row],[Faiz xərcləri
 (mln. manat)]]-Table6[[#This Row],[Qeyri-faiz xərcləri 
(mln. manat)]]</f>
        <v>34.23899999999999</v>
      </c>
      <c r="O3" s="8">
        <v>121.337</v>
      </c>
      <c r="P3" s="8">
        <v>47.343000000000004</v>
      </c>
      <c r="Q3" s="8">
        <v>8.0370000000000008</v>
      </c>
      <c r="R3" s="8">
        <v>47.792000000000002</v>
      </c>
      <c r="S3" s="105">
        <v>8.1310000000000002</v>
      </c>
      <c r="T3" s="114"/>
      <c r="U3" s="115"/>
      <c r="V3" s="115">
        <v>5.1680000000000001</v>
      </c>
      <c r="W3" s="115">
        <f t="shared" ref="W3:W11" si="1">O3-P3+Q3-R3</f>
        <v>34.239000000000004</v>
      </c>
      <c r="X3" s="115">
        <f>Table2[[#This Row],[Hesablanmış XƏM]]-N3</f>
        <v>0</v>
      </c>
      <c r="Y3" s="116">
        <f>Table6[[#This Row],[Xalis Mənfəət
 (mln. manat)]]-Table6[[#This Row],[Xalis Əməliyyat Mənfəəti 
(mln. manat)]]+V3+Table6[[#This Row],[Faiz borcları üzrə yaradılmış məqsədli ehtiyatlar]]+Table6[[#This Row],[Gözlənilməz xərclər]]+Table6[[#This Row],[Aktivlər üzrə mümkün zərərin 
ödənilməsi üçün ehtiyat ayırmaları (mln. manat)]]</f>
        <v>0</v>
      </c>
      <c r="AA3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4" spans="1:27" x14ac:dyDescent="0.25">
      <c r="A4" s="72">
        <v>3</v>
      </c>
      <c r="B4" s="6" t="s">
        <v>2</v>
      </c>
      <c r="C4" s="85">
        <v>311.82279999999997</v>
      </c>
      <c r="D4" s="85">
        <v>202.90637000000001</v>
      </c>
      <c r="E4" s="85">
        <v>107.06292000000001</v>
      </c>
      <c r="F4" s="89">
        <v>26.580829999999999</v>
      </c>
      <c r="G4" s="89">
        <v>69.262630000000001</v>
      </c>
      <c r="H4" s="85">
        <v>140.94647000000001</v>
      </c>
      <c r="I4" s="85">
        <v>75.919160000000005</v>
      </c>
      <c r="J4" s="85">
        <v>75.381969999999995</v>
      </c>
      <c r="K4" s="51">
        <v>70.393460000000005</v>
      </c>
      <c r="L4" s="8">
        <v>2.7184499999999998</v>
      </c>
      <c r="M4" s="101">
        <v>2.7184499999999998</v>
      </c>
      <c r="N4" s="8">
        <f>Table6[[#This Row],[Faiz gəlirləri
 (mln. manat)]]+Table6[[#This Row],[Qeyri-faiz gəlirləri 
(mln. manat)]]-Table6[[#This Row],[Faiz xərcləri
 (mln. manat)]]-Table6[[#This Row],[Qeyri-faiz xərcləri 
(mln. manat)]]</f>
        <v>1.0235400000000023</v>
      </c>
      <c r="O4" s="8">
        <v>10.920260000000001</v>
      </c>
      <c r="P4" s="8">
        <v>3.2427999999999999</v>
      </c>
      <c r="Q4" s="8">
        <v>4.4601499999999996</v>
      </c>
      <c r="R4" s="8">
        <v>11.11407</v>
      </c>
      <c r="S4" s="105">
        <v>-1.6949099999999999</v>
      </c>
      <c r="T4" s="114"/>
      <c r="U4" s="115"/>
      <c r="V4" s="8">
        <v>0</v>
      </c>
      <c r="W4" s="115">
        <f t="shared" si="1"/>
        <v>1.0235400000000006</v>
      </c>
      <c r="X4" s="115">
        <f>Table2[[#This Row],[Hesablanmış XƏM]]-N4</f>
        <v>-1.7763568394002505E-15</v>
      </c>
      <c r="Y4" s="116">
        <f>Table6[[#This Row],[Xalis Mənfəət
 (mln. manat)]]-Table6[[#This Row],[Xalis Əməliyyat Mənfəəti 
(mln. manat)]]+V4+Table6[[#This Row],[Faiz borcları üzrə yaradılmış məqsədli ehtiyatlar]]+Table6[[#This Row],[Gözlənilməz xərclər]]+Table6[[#This Row],[Aktivlər üzrə mümkün zərərin 
ödənilməsi üçün ehtiyat ayırmaları (mln. manat)]]</f>
        <v>-2.4424906541753444E-15</v>
      </c>
      <c r="AA4" s="3">
        <f>Table6[[#This Row],[Daşınmaz əmlak kreditləri (mln. manat)]]+Table6[[#This Row],[İstehlak Kreditləri (mln. manat)]]+Table6[[#This Row],[Biznes Kreditləri (mln. manat)]]-Table6[[#This Row],[Cəmi Kreditlər 
(mln. manat) ]]</f>
        <v>1.0000000003174137E-5</v>
      </c>
    </row>
    <row r="5" spans="1:27" x14ac:dyDescent="0.25">
      <c r="A5" s="72">
        <v>4</v>
      </c>
      <c r="B5" s="6" t="s">
        <v>3</v>
      </c>
      <c r="C5" s="94">
        <v>1918.414</v>
      </c>
      <c r="D5" s="85">
        <v>806.46699999999998</v>
      </c>
      <c r="E5" s="85">
        <v>295.81400000000002</v>
      </c>
      <c r="F5" s="85">
        <v>307.95800000000003</v>
      </c>
      <c r="G5" s="85">
        <v>202.69399999999999</v>
      </c>
      <c r="H5" s="85">
        <v>1144.6500000000001</v>
      </c>
      <c r="I5" s="85">
        <v>210.708</v>
      </c>
      <c r="J5" s="85">
        <v>113.919</v>
      </c>
      <c r="K5" s="85">
        <v>79</v>
      </c>
      <c r="L5" s="8">
        <v>6.9240000000000004</v>
      </c>
      <c r="M5" s="8">
        <v>8.4740000000000002</v>
      </c>
      <c r="N5" s="8">
        <f>Table6[[#This Row],[Faiz gəlirləri
 (mln. manat)]]+Table6[[#This Row],[Qeyri-faiz gəlirləri 
(mln. manat)]]-Table6[[#This Row],[Faiz xərcləri
 (mln. manat)]]-Table6[[#This Row],[Qeyri-faiz xərcləri 
(mln. manat)]]</f>
        <v>11.868000000000009</v>
      </c>
      <c r="O5" s="8">
        <v>66.164000000000001</v>
      </c>
      <c r="P5" s="8">
        <v>35.889000000000003</v>
      </c>
      <c r="Q5" s="8">
        <v>18.32</v>
      </c>
      <c r="R5" s="8">
        <v>36.726999999999997</v>
      </c>
      <c r="S5" s="105">
        <v>3.3929999999999998</v>
      </c>
      <c r="T5" s="114"/>
      <c r="U5" s="115"/>
      <c r="V5" s="115">
        <v>1.55</v>
      </c>
      <c r="W5" s="115">
        <f t="shared" si="1"/>
        <v>11.868000000000002</v>
      </c>
      <c r="X5" s="115">
        <f>Table2[[#This Row],[Hesablanmış XƏM]]-N5</f>
        <v>0</v>
      </c>
      <c r="Y5" s="116">
        <f>Table6[[#This Row],[Xalis Mənfəət
 (mln. manat)]]-Table6[[#This Row],[Xalis Əməliyyat Mənfəəti 
(mln. manat)]]+V5+Table6[[#This Row],[Faiz borcları üzrə yaradılmış məqsədli ehtiyatlar]]+Table6[[#This Row],[Gözlənilməz xərclər]]+Table6[[#This Row],[Aktivlər üzrə mümkün zərərin 
ödənilməsi üçün ehtiyat ayırmaları (mln. manat)]]</f>
        <v>-1.0000000000092157E-3</v>
      </c>
      <c r="AA5" s="3">
        <f>Table6[[#This Row],[Daşınmaz əmlak kreditləri (mln. manat)]]+Table6[[#This Row],[İstehlak Kreditləri (mln. manat)]]+Table6[[#This Row],[Biznes Kreditləri (mln. manat)]]-Table6[[#This Row],[Cəmi Kreditlər 
(mln. manat) ]]</f>
        <v>-9.999999998626663E-4</v>
      </c>
    </row>
    <row r="6" spans="1:27" x14ac:dyDescent="0.25">
      <c r="A6" s="72">
        <v>5</v>
      </c>
      <c r="B6" s="6" t="s">
        <v>4</v>
      </c>
      <c r="C6" s="85">
        <v>814.84276999999997</v>
      </c>
      <c r="D6" s="131">
        <v>304.24984999999998</v>
      </c>
      <c r="E6" s="89">
        <v>273.24299999999999</v>
      </c>
      <c r="F6" s="89">
        <v>7.4509999999999996</v>
      </c>
      <c r="G6" s="89">
        <v>23.556000000000001</v>
      </c>
      <c r="H6" s="85">
        <v>490.69303000000002</v>
      </c>
      <c r="I6" s="85">
        <f>20.42713+293.1762</f>
        <v>313.60332999999997</v>
      </c>
      <c r="J6" s="85">
        <v>118.69197</v>
      </c>
      <c r="K6" s="85">
        <v>60</v>
      </c>
      <c r="L6" s="8">
        <v>2.8616600000000001</v>
      </c>
      <c r="M6" s="8">
        <v>3.5775399999999999</v>
      </c>
      <c r="N6" s="8">
        <f>Table6[[#This Row],[Faiz gəlirləri
 (mln. manat)]]+Table6[[#This Row],[Qeyri-faiz gəlirləri 
(mln. manat)]]-Table6[[#This Row],[Faiz xərcləri
 (mln. manat)]]-Table6[[#This Row],[Qeyri-faiz xərcləri 
(mln. manat)]]</f>
        <v>3.9842300000000019</v>
      </c>
      <c r="O6" s="8">
        <v>18.628209999999999</v>
      </c>
      <c r="P6" s="8">
        <v>9.5650600000000008</v>
      </c>
      <c r="Q6" s="8">
        <v>7.6286300000000002</v>
      </c>
      <c r="R6" s="8">
        <v>12.707549999999999</v>
      </c>
      <c r="S6" s="105">
        <v>0.40620000000000001</v>
      </c>
      <c r="T6" s="114"/>
      <c r="U6" s="115"/>
      <c r="V6" s="115">
        <v>0.71587999999999996</v>
      </c>
      <c r="W6" s="115">
        <f t="shared" si="1"/>
        <v>3.9842299999999984</v>
      </c>
      <c r="X6" s="115">
        <f>Table2[[#This Row],[Hesablanmış XƏM]]-N6</f>
        <v>-3.5527136788005009E-15</v>
      </c>
      <c r="Y6" s="116">
        <f>Table6[[#This Row],[Xalis Mənfəət
 (mln. manat)]]-Table6[[#This Row],[Xalis Əməliyyat Mənfəəti 
(mln. manat)]]+V6+Table6[[#This Row],[Faiz borcları üzrə yaradılmış məqsədli ehtiyatlar]]+Table6[[#This Row],[Gözlənilməz xərclər]]+Table6[[#This Row],[Aktivlər üzrə mümkün zərərin 
ödənilməsi üçün ehtiyat ayırmaları (mln. manat)]]</f>
        <v>-4.9000000000187782E-4</v>
      </c>
      <c r="AA6" s="3">
        <f>Table6[[#This Row],[Daşınmaz əmlak kreditləri (mln. manat)]]+Table6[[#This Row],[İstehlak Kreditləri (mln. manat)]]+Table6[[#This Row],[Biznes Kreditləri (mln. manat)]]-Table6[[#This Row],[Cəmi Kreditlər 
(mln. manat) ]]</f>
        <v>1.5000000001919034E-4</v>
      </c>
    </row>
    <row r="7" spans="1:27" x14ac:dyDescent="0.25">
      <c r="A7" s="72">
        <v>6</v>
      </c>
      <c r="B7" s="87" t="s">
        <v>5</v>
      </c>
      <c r="C7" s="85">
        <v>195.23500000000001</v>
      </c>
      <c r="D7" s="85">
        <v>133.26949999999999</v>
      </c>
      <c r="E7" s="85">
        <v>57.566200000000002</v>
      </c>
      <c r="F7" s="85">
        <v>17.168980000000001</v>
      </c>
      <c r="G7" s="85">
        <v>58.534309999999998</v>
      </c>
      <c r="H7" s="85">
        <v>53.377090000000003</v>
      </c>
      <c r="I7" s="85">
        <v>49.750549999999997</v>
      </c>
      <c r="J7" s="8">
        <v>88.967489999999998</v>
      </c>
      <c r="K7" s="85">
        <v>71.8</v>
      </c>
      <c r="L7" s="8">
        <v>4.41683</v>
      </c>
      <c r="M7" s="8">
        <v>4.41683</v>
      </c>
      <c r="N7" s="8">
        <f>Table6[[#This Row],[Faiz gəlirləri
 (mln. manat)]]+Table6[[#This Row],[Qeyri-faiz gəlirləri 
(mln. manat)]]-Table6[[#This Row],[Faiz xərcləri
 (mln. manat)]]-Table6[[#This Row],[Qeyri-faiz xərcləri 
(mln. manat)]]</f>
        <v>3.463989999999999</v>
      </c>
      <c r="O7" s="8">
        <v>7.99627</v>
      </c>
      <c r="P7" s="8">
        <v>1.1834499999999999</v>
      </c>
      <c r="Q7" s="8">
        <v>1.43035</v>
      </c>
      <c r="R7" s="8">
        <v>4.7791800000000002</v>
      </c>
      <c r="S7" s="105">
        <v>-1.3261000000000001</v>
      </c>
      <c r="T7" s="114">
        <v>-0.43709999999999999</v>
      </c>
      <c r="U7" s="115">
        <v>0.81035000000000001</v>
      </c>
      <c r="V7" s="115">
        <v>0</v>
      </c>
      <c r="W7" s="115">
        <f t="shared" si="1"/>
        <v>3.4639900000000008</v>
      </c>
      <c r="X7" s="115">
        <f>Table2[[#This Row],[Hesablanmış XƏM]]-N7</f>
        <v>0</v>
      </c>
      <c r="Y7" s="116">
        <f>Table6[[#This Row],[Xalis Mənfəət
 (mln. manat)]]-Table6[[#This Row],[Xalis Əməliyyat Mənfəəti 
(mln. manat)]]+V7+Table6[[#This Row],[Faiz borcları üzrə yaradılmış məqsədli ehtiyatlar]]+Table6[[#This Row],[Gözlənilməz xərclər]]+Table6[[#This Row],[Aktivlər üzrə mümkün zərərin 
ödənilməsi üçün ehtiyat ayırmaları (mln. manat)]]</f>
        <v>-9.999999998955289E-6</v>
      </c>
      <c r="AA7" s="3">
        <f>Table6[[#This Row],[Daşınmaz əmlak kreditləri (mln. manat)]]+Table6[[#This Row],[İstehlak Kreditləri (mln. manat)]]+Table6[[#This Row],[Biznes Kreditləri (mln. manat)]]-Table6[[#This Row],[Cəmi Kreditlər 
(mln. manat) ]]</f>
        <v>-1.0000000003174137E-5</v>
      </c>
    </row>
    <row r="8" spans="1:27" x14ac:dyDescent="0.25">
      <c r="A8" s="72">
        <v>7</v>
      </c>
      <c r="B8" s="88" t="s">
        <v>6</v>
      </c>
      <c r="C8" s="85">
        <v>364.21100000000001</v>
      </c>
      <c r="D8" s="85">
        <v>283.60000000000002</v>
      </c>
      <c r="E8" s="85">
        <v>51.792999999999999</v>
      </c>
      <c r="F8" s="85">
        <v>42.545000000000002</v>
      </c>
      <c r="G8" s="85">
        <v>189.16900000000001</v>
      </c>
      <c r="H8" s="85">
        <f>136.659+7.965</f>
        <v>144.624</v>
      </c>
      <c r="I8" s="85">
        <f>4.28064+136.65872</f>
        <v>140.93935999999999</v>
      </c>
      <c r="J8" s="85">
        <v>49.750999999999998</v>
      </c>
      <c r="K8" s="85">
        <v>71.45</v>
      </c>
      <c r="L8" s="13"/>
      <c r="M8" s="13"/>
      <c r="N8" s="8">
        <f>Table6[[#This Row],[Faiz gəlirləri
 (mln. manat)]]+Table6[[#This Row],[Qeyri-faiz gəlirləri 
(mln. manat)]]-Table6[[#This Row],[Faiz xərcləri
 (mln. manat)]]-Table6[[#This Row],[Qeyri-faiz xərcləri 
(mln. manat)]]</f>
        <v>2.6149999999999958</v>
      </c>
      <c r="O8" s="8">
        <v>16.030999999999999</v>
      </c>
      <c r="P8" s="8">
        <v>9.3480000000000008</v>
      </c>
      <c r="Q8" s="8">
        <v>3.3239999999999998</v>
      </c>
      <c r="R8" s="8">
        <v>7.3920000000000003</v>
      </c>
      <c r="S8" s="105">
        <v>1.4139999999999999</v>
      </c>
      <c r="T8" s="114">
        <v>2.831</v>
      </c>
      <c r="U8" s="115">
        <v>6.9000000000000006E-2</v>
      </c>
      <c r="V8" s="115">
        <v>0</v>
      </c>
      <c r="W8" s="115">
        <f t="shared" ref="W8:W9" si="2">O8-P8+Q8-R8</f>
        <v>2.6149999999999975</v>
      </c>
      <c r="X8" s="115">
        <f>Table2[[#This Row],[Hesablanmış XƏM]]-N8</f>
        <v>0</v>
      </c>
      <c r="Y8" s="116">
        <f>Table6[[#This Row],[Xalis Mənfəət
 (mln. manat)]]-Table6[[#This Row],[Xalis Əməliyyat Mənfəəti 
(mln. manat)]]+V8+Table6[[#This Row],[Faiz borcları üzrə yaradılmış məqsədli ehtiyatlar]]+Table6[[#This Row],[Gözlənilməz xərclər]]+Table6[[#This Row],[Aktivlər üzrə mümkün zərərin 
ödənilməsi üçün ehtiyat ayırmaları (mln. manat)]]</f>
        <v>1.6990000000000041</v>
      </c>
      <c r="AA8" s="3">
        <f>Table6[[#This Row],[Daşınmaz əmlak kreditləri (mln. manat)]]+Table6[[#This Row],[İstehlak Kreditləri (mln. manat)]]+Table6[[#This Row],[Biznes Kreditləri (mln. manat)]]-Table6[[#This Row],[Cəmi Kreditlər 
(mln. manat) ]]</f>
        <v>-9.3000000000017735E-2</v>
      </c>
    </row>
    <row r="9" spans="1:27" x14ac:dyDescent="0.25">
      <c r="A9" s="72">
        <v>8</v>
      </c>
      <c r="B9" s="88" t="s">
        <v>7</v>
      </c>
      <c r="C9" s="85">
        <v>123.768117</v>
      </c>
      <c r="D9" s="85">
        <v>2.4285199999999998</v>
      </c>
      <c r="E9" s="89">
        <v>0.43697000000000003</v>
      </c>
      <c r="F9" s="89">
        <v>1.8412299999999999</v>
      </c>
      <c r="G9" s="89">
        <v>0.15032000000000001</v>
      </c>
      <c r="H9" s="85">
        <v>36.1676</v>
      </c>
      <c r="I9" s="149"/>
      <c r="J9" s="8">
        <v>52.165829000000002</v>
      </c>
      <c r="K9" s="85">
        <v>73.611170999999999</v>
      </c>
      <c r="L9" s="8">
        <v>3.2245555600000002</v>
      </c>
      <c r="M9" s="8">
        <f>Table6[[#This Row],[Xalis Mənfəət
 (mln. manat)]]</f>
        <v>3.2245555600000002</v>
      </c>
      <c r="N9" s="8">
        <f>Table6[[#This Row],[Faiz gəlirləri
 (mln. manat)]]+Table6[[#This Row],[Qeyri-faiz gəlirləri 
(mln. manat)]]-Table6[[#This Row],[Faiz xərcləri
 (mln. manat)]]-Table6[[#This Row],[Qeyri-faiz xərcləri 
(mln. manat)]]</f>
        <v>2.0959941500000001</v>
      </c>
      <c r="O9" s="8">
        <v>2.8346064399999999</v>
      </c>
      <c r="P9" s="8">
        <v>0</v>
      </c>
      <c r="Q9" s="8">
        <f>0.177037+0.006626+0.006388+0.00269371</f>
        <v>0.19274470999999999</v>
      </c>
      <c r="R9" s="8">
        <f>0.079926+0.851431</f>
        <v>0.93135699999999999</v>
      </c>
      <c r="S9" s="105">
        <v>-1.1285609999999999</v>
      </c>
      <c r="T9" s="114"/>
      <c r="U9" s="115"/>
      <c r="V9" s="115">
        <v>0</v>
      </c>
      <c r="W9" s="115">
        <f t="shared" si="2"/>
        <v>2.0959941500000001</v>
      </c>
      <c r="X9" s="115">
        <f>Table2[[#This Row],[Hesablanmış XƏM]]-N9</f>
        <v>0</v>
      </c>
      <c r="Y9" s="116">
        <f>Table6[[#This Row],[Xalis Mənfəət
 (mln. manat)]]-Table6[[#This Row],[Xalis Əməliyyat Mənfəəti 
(mln. manat)]]+V9+Table6[[#This Row],[Faiz borcları üzrə yaradılmış məqsədli ehtiyatlar]]+Table6[[#This Row],[Gözlənilməz xərclər]]+Table6[[#This Row],[Aktivlər üzrə mümkün zərərin 
ödənilməsi üçün ehtiyat ayırmaları (mln. manat)]]</f>
        <v>4.1000000017277216E-7</v>
      </c>
      <c r="AA9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10" spans="1:27" x14ac:dyDescent="0.25">
      <c r="A10" s="72">
        <v>9</v>
      </c>
      <c r="B10" s="104" t="s">
        <v>35</v>
      </c>
      <c r="C10" s="85">
        <v>1044.9508599999999</v>
      </c>
      <c r="D10" s="85">
        <v>817.01892999999995</v>
      </c>
      <c r="E10" s="89">
        <v>139.73769999999999</v>
      </c>
      <c r="F10" s="85">
        <v>623.91</v>
      </c>
      <c r="G10" s="89">
        <v>53.37097</v>
      </c>
      <c r="H10" s="85">
        <v>886.57284000000004</v>
      </c>
      <c r="I10" s="85">
        <v>661.37527</v>
      </c>
      <c r="J10" s="85">
        <v>158.37801999999999</v>
      </c>
      <c r="K10" s="85">
        <v>52.87</v>
      </c>
      <c r="L10" s="8">
        <v>14.135160000000001</v>
      </c>
      <c r="M10" s="8">
        <v>19.065110000000001</v>
      </c>
      <c r="N10" s="8">
        <f>Table6[[#This Row],[Faiz gəlirləri
 (mln. manat)]]+Table6[[#This Row],[Qeyri-faiz gəlirləri 
(mln. manat)]]-Table6[[#This Row],[Faiz xərcləri
 (mln. manat)]]-Table6[[#This Row],[Qeyri-faiz xərcləri 
(mln. manat)]]</f>
        <v>18.868580000000016</v>
      </c>
      <c r="O10" s="8">
        <v>83.626050000000006</v>
      </c>
      <c r="P10" s="8">
        <v>32.099139999999998</v>
      </c>
      <c r="Q10" s="8">
        <v>8.6454299999999993</v>
      </c>
      <c r="R10" s="8">
        <v>41.303759999999997</v>
      </c>
      <c r="S10" s="105">
        <v>-0.19653000000000001</v>
      </c>
      <c r="T10" s="114"/>
      <c r="U10" s="115"/>
      <c r="V10" s="115">
        <v>4.9299499999999998</v>
      </c>
      <c r="W10" s="115">
        <f t="shared" si="1"/>
        <v>18.868580000000009</v>
      </c>
      <c r="X10" s="115">
        <f>Table2[[#This Row],[Hesablanmış XƏM]]-N10</f>
        <v>0</v>
      </c>
      <c r="Y10" s="116">
        <f>Table6[[#This Row],[Xalis Mənfəət
 (mln. manat)]]-Table6[[#This Row],[Xalis Əməliyyat Mənfəəti 
(mln. manat)]]+V10+Table6[[#This Row],[Faiz borcları üzrə yaradılmış məqsədli ehtiyatlar]]+Table6[[#This Row],[Gözlənilməz xərclər]]+Table6[[#This Row],[Aktivlər üzrə mümkün zərərin 
ödənilməsi üçün ehtiyat ayırmaları (mln. manat)]]</f>
        <v>-1.5015766408055242E-14</v>
      </c>
      <c r="AA10" s="3">
        <f>Table6[[#This Row],[Daşınmaz əmlak kreditləri (mln. manat)]]+Table6[[#This Row],[İstehlak Kreditləri (mln. manat)]]+Table6[[#This Row],[Biznes Kreditləri (mln. manat)]]-Table6[[#This Row],[Cəmi Kreditlər 
(mln. manat) ]]</f>
        <v>-2.5999999991199729E-4</v>
      </c>
    </row>
    <row r="11" spans="1:27" x14ac:dyDescent="0.25">
      <c r="A11" s="72">
        <v>10</v>
      </c>
      <c r="B11" s="104" t="s">
        <v>8</v>
      </c>
      <c r="C11" s="85">
        <v>2658.3819100000001</v>
      </c>
      <c r="D11" s="85">
        <v>1525.72389</v>
      </c>
      <c r="E11" s="85">
        <v>1033.7042200000001</v>
      </c>
      <c r="F11" s="89">
        <v>332.53545000000003</v>
      </c>
      <c r="G11" s="89">
        <v>159.48400000000001</v>
      </c>
      <c r="H11" s="85">
        <v>1429.6805999999999</v>
      </c>
      <c r="I11" s="85">
        <v>626.20385999999996</v>
      </c>
      <c r="J11" s="85">
        <v>214.40620999999999</v>
      </c>
      <c r="K11" s="85">
        <v>73.961089999999999</v>
      </c>
      <c r="L11" s="8">
        <v>27.89931</v>
      </c>
      <c r="M11" s="8">
        <v>35.049309999999998</v>
      </c>
      <c r="N11" s="8">
        <f>Table6[[#This Row],[Faiz gəlirləri
 (mln. manat)]]+Table6[[#This Row],[Qeyri-faiz gəlirləri 
(mln. manat)]]-Table6[[#This Row],[Faiz xərcləri
 (mln. manat)]]-Table6[[#This Row],[Qeyri-faiz xərcləri 
(mln. manat)]]</f>
        <v>35.861060000000016</v>
      </c>
      <c r="O11" s="8">
        <v>138.83627000000001</v>
      </c>
      <c r="P11" s="8">
        <v>57.240639999999999</v>
      </c>
      <c r="Q11" s="8">
        <v>18.019159999999999</v>
      </c>
      <c r="R11" s="8">
        <v>63.753729999999997</v>
      </c>
      <c r="S11" s="105">
        <v>0.81174000000000002</v>
      </c>
      <c r="T11" s="114"/>
      <c r="U11" s="115"/>
      <c r="V11" s="115">
        <v>7.15</v>
      </c>
      <c r="W11" s="115">
        <f t="shared" si="1"/>
        <v>35.861060000000016</v>
      </c>
      <c r="X11" s="115">
        <f>Table2[[#This Row],[Hesablanmış XƏM]]-N11</f>
        <v>0</v>
      </c>
      <c r="Y11" s="116">
        <f>Table6[[#This Row],[Xalis Mənfəət
 (mln. manat)]]-Table6[[#This Row],[Xalis Əməliyyat Mənfəəti 
(mln. manat)]]+V11+Table6[[#This Row],[Faiz borcları üzrə yaradılmış məqsədli ehtiyatlar]]+Table6[[#This Row],[Gözlənilməz xərclər]]+Table6[[#This Row],[Aktivlər üzrə mümkün zərərin 
ödənilməsi üçün ehtiyat ayırmaları (mln. manat)]]</f>
        <v>-1.0000000015941701E-5</v>
      </c>
      <c r="AA11" s="3">
        <f>Table6[[#This Row],[Daşınmaz əmlak kreditləri (mln. manat)]]+Table6[[#This Row],[İstehlak Kreditləri (mln. manat)]]+Table6[[#This Row],[Biznes Kreditləri (mln. manat)]]-Table6[[#This Row],[Cəmi Kreditlər 
(mln. manat) ]]</f>
        <v>-2.1999999989930075E-4</v>
      </c>
    </row>
    <row r="12" spans="1:27" ht="14.65" customHeight="1" x14ac:dyDescent="0.25">
      <c r="A12" s="72">
        <v>11</v>
      </c>
      <c r="B12" s="88" t="s">
        <v>9</v>
      </c>
      <c r="C12" s="84">
        <v>337.03699999999998</v>
      </c>
      <c r="D12" s="85">
        <v>237.495</v>
      </c>
      <c r="E12" s="85">
        <v>70.614000000000004</v>
      </c>
      <c r="F12" s="89">
        <v>105.41200000000001</v>
      </c>
      <c r="G12" s="89">
        <v>61.469000000000001</v>
      </c>
      <c r="H12" s="85">
        <v>140.38499999999999</v>
      </c>
      <c r="I12" s="85">
        <v>73.399000000000001</v>
      </c>
      <c r="J12" s="85">
        <v>107.855</v>
      </c>
      <c r="K12" s="85">
        <v>315.815</v>
      </c>
      <c r="L12" s="8">
        <v>6.319</v>
      </c>
      <c r="M12" s="8">
        <v>6.319</v>
      </c>
      <c r="N12" s="8">
        <f>Table6[[#This Row],[Faiz gəlirləri
 (mln. manat)]]+Table6[[#This Row],[Qeyri-faiz gəlirləri 
(mln. manat)]]-Table6[[#This Row],[Faiz xərcləri
 (mln. manat)]]-Table6[[#This Row],[Qeyri-faiz xərcləri 
(mln. manat)]]</f>
        <v>6.0539999999999985</v>
      </c>
      <c r="O12" s="8">
        <v>21.024999999999999</v>
      </c>
      <c r="P12" s="8">
        <v>4.665</v>
      </c>
      <c r="Q12" s="8">
        <v>7.3109999999999999</v>
      </c>
      <c r="R12" s="8">
        <v>17.617000000000001</v>
      </c>
      <c r="S12" s="105">
        <v>-0.66900000000000004</v>
      </c>
      <c r="T12" s="114"/>
      <c r="U12" s="115">
        <v>0.40399999999999903</v>
      </c>
      <c r="V12" s="115">
        <v>0</v>
      </c>
      <c r="W12" s="115">
        <f t="shared" ref="W12:W14" si="3">O12-P12+Q12-R12</f>
        <v>6.0539999999999985</v>
      </c>
      <c r="X12" s="115">
        <f>Table2[[#This Row],[Hesablanmış XƏM]]-N12</f>
        <v>0</v>
      </c>
      <c r="Y12" s="116">
        <f>Table6[[#This Row],[Xalis Mənfəət
 (mln. manat)]]-Table6[[#This Row],[Xalis Əməliyyat Mənfəəti 
(mln. manat)]]+V12+Table6[[#This Row],[Faiz borcları üzrə yaradılmış məqsədli ehtiyatlar]]+Table6[[#This Row],[Gözlənilməz xərclər]]+Table6[[#This Row],[Aktivlər üzrə mümkün zərərin 
ödənilməsi üçün ehtiyat ayırmaları (mln. manat)]]</f>
        <v>0</v>
      </c>
      <c r="AA12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13" spans="1:27" x14ac:dyDescent="0.25">
      <c r="A13" s="72">
        <v>12</v>
      </c>
      <c r="B13" s="88" t="s">
        <v>10</v>
      </c>
      <c r="C13" s="85">
        <v>614.01599999999996</v>
      </c>
      <c r="D13" s="85">
        <v>502.649</v>
      </c>
      <c r="E13" s="85">
        <v>170.035</v>
      </c>
      <c r="F13" s="89">
        <v>214.77500000000001</v>
      </c>
      <c r="G13" s="89">
        <v>117.83799999999999</v>
      </c>
      <c r="H13" s="85">
        <v>277.80900000000003</v>
      </c>
      <c r="I13" s="85">
        <v>237.191</v>
      </c>
      <c r="J13" s="85">
        <v>138.203</v>
      </c>
      <c r="K13" s="85">
        <v>112.545</v>
      </c>
      <c r="L13" s="8">
        <v>4.2978500000000004</v>
      </c>
      <c r="M13" s="8">
        <v>5.5670099999999998</v>
      </c>
      <c r="N13" s="8">
        <f>Table6[[#This Row],[Faiz gəlirləri
 (mln. manat)]]+Table6[[#This Row],[Qeyri-faiz gəlirləri 
(mln. manat)]]-Table6[[#This Row],[Faiz xərcləri
 (mln. manat)]]-Table6[[#This Row],[Qeyri-faiz xərcləri 
(mln. manat)]]</f>
        <v>10.584819999999997</v>
      </c>
      <c r="O13" s="8">
        <v>39.629829999999998</v>
      </c>
      <c r="P13" s="8">
        <v>13.486420000000001</v>
      </c>
      <c r="Q13" s="8">
        <v>9.2714300000000005</v>
      </c>
      <c r="R13" s="8">
        <v>24.830020000000001</v>
      </c>
      <c r="S13" s="105">
        <v>5.0178200000000004</v>
      </c>
      <c r="T13" s="114"/>
      <c r="U13" s="115"/>
      <c r="V13" s="115">
        <v>1.26915</v>
      </c>
      <c r="W13" s="115">
        <f t="shared" si="3"/>
        <v>10.584819999999997</v>
      </c>
      <c r="X13" s="115">
        <f>Table2[[#This Row],[Hesablanmış XƏM]]-N13</f>
        <v>0</v>
      </c>
      <c r="Y13" s="116">
        <f>Table6[[#This Row],[Xalis Mənfəət
 (mln. manat)]]-Table6[[#This Row],[Xalis Əməliyyat Mənfəəti 
(mln. manat)]]+V13+Table6[[#This Row],[Faiz borcları üzrə yaradılmış məqsədli ehtiyatlar]]+Table6[[#This Row],[Gözlənilməz xərclər]]+Table6[[#This Row],[Aktivlər üzrə mümkün zərərin 
ödənilməsi üçün ehtiyat ayırmaları (mln. manat)]]</f>
        <v>0</v>
      </c>
      <c r="AA13" s="3">
        <f>Table6[[#This Row],[Daşınmaz əmlak kreditləri (mln. manat)]]+Table6[[#This Row],[İstehlak Kreditləri (mln. manat)]]+Table6[[#This Row],[Biznes Kreditləri (mln. manat)]]-Table6[[#This Row],[Cəmi Kreditlər 
(mln. manat) ]]</f>
        <v>-9.9999999997635314E-4</v>
      </c>
    </row>
    <row r="14" spans="1:27" x14ac:dyDescent="0.25">
      <c r="A14" s="72">
        <v>13</v>
      </c>
      <c r="B14" s="88" t="s">
        <v>11</v>
      </c>
      <c r="C14" s="85">
        <v>12714.118</v>
      </c>
      <c r="D14" s="85">
        <v>5371.8389999999999</v>
      </c>
      <c r="E14" s="85">
        <v>1720.3389999999999</v>
      </c>
      <c r="F14" s="89">
        <v>3048.8820000000001</v>
      </c>
      <c r="G14" s="95">
        <v>602.61800000000005</v>
      </c>
      <c r="H14" s="85">
        <v>9477.3520000000008</v>
      </c>
      <c r="I14" s="94">
        <v>3076.2359999999999</v>
      </c>
      <c r="J14" s="94">
        <v>1105.3150000000001</v>
      </c>
      <c r="K14" s="85">
        <v>265.85000000000002</v>
      </c>
      <c r="L14" s="8">
        <v>153.96700000000001</v>
      </c>
      <c r="M14" s="8">
        <v>191.541</v>
      </c>
      <c r="N14" s="8">
        <f>Table6[[#This Row],[Faiz gəlirləri
 (mln. manat)]]+Table6[[#This Row],[Qeyri-faiz gəlirləri 
(mln. manat)]]-Table6[[#This Row],[Faiz xərcləri
 (mln. manat)]]-Table6[[#This Row],[Qeyri-faiz xərcləri 
(mln. manat)]]</f>
        <v>241.21800000000002</v>
      </c>
      <c r="O14" s="8">
        <v>561.55700000000002</v>
      </c>
      <c r="P14" s="8">
        <v>184.90700000000001</v>
      </c>
      <c r="Q14" s="8">
        <v>311.44</v>
      </c>
      <c r="R14" s="8">
        <v>446.87200000000001</v>
      </c>
      <c r="S14" s="105">
        <v>43.332000000000001</v>
      </c>
      <c r="T14" s="114"/>
      <c r="U14" s="115">
        <v>6.3449999999999998</v>
      </c>
      <c r="V14" s="115">
        <v>37.573999999999998</v>
      </c>
      <c r="W14" s="115">
        <f t="shared" si="3"/>
        <v>241.2179999999999</v>
      </c>
      <c r="X14" s="115">
        <f>Table2[[#This Row],[Hesablanmış XƏM]]-N14</f>
        <v>0</v>
      </c>
      <c r="Y14" s="116">
        <f>Table6[[#This Row],[Xalis Mənfəət
 (mln. manat)]]-Table6[[#This Row],[Xalis Əməliyyat Mənfəəti 
(mln. manat)]]+V14+Table6[[#This Row],[Faiz borcları üzrə yaradılmış məqsədli ehtiyatlar]]+Table6[[#This Row],[Gözlənilməz xərclər]]+Table6[[#This Row],[Aktivlər üzrə mümkün zərərin 
ödənilməsi üçün ehtiyat ayırmaları (mln. manat)]]</f>
        <v>0</v>
      </c>
      <c r="AA14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15" spans="1:27" x14ac:dyDescent="0.25">
      <c r="A15" s="72">
        <v>14</v>
      </c>
      <c r="B15" s="88" t="s">
        <v>14</v>
      </c>
      <c r="C15" s="85">
        <v>8967.2999999999993</v>
      </c>
      <c r="D15" s="85">
        <v>3280.866</v>
      </c>
      <c r="E15" s="8">
        <v>2923.511</v>
      </c>
      <c r="F15" s="85">
        <v>125.227</v>
      </c>
      <c r="G15" s="85">
        <v>232.12799999999999</v>
      </c>
      <c r="H15" s="85">
        <v>6707.85</v>
      </c>
      <c r="I15" s="85">
        <v>1766.0150000000001</v>
      </c>
      <c r="J15" s="85">
        <v>954.08900000000006</v>
      </c>
      <c r="K15" s="85">
        <v>354.512</v>
      </c>
      <c r="L15" s="8">
        <v>91.584999999999994</v>
      </c>
      <c r="M15" s="8">
        <v>115.14</v>
      </c>
      <c r="N15" s="8">
        <f>Table6[[#This Row],[Faiz gəlirləri
 (mln. manat)]]+Table6[[#This Row],[Qeyri-faiz gəlirləri 
(mln. manat)]]-Table6[[#This Row],[Faiz xərcləri
 (mln. manat)]]-Table6[[#This Row],[Qeyri-faiz xərcləri 
(mln. manat)]]</f>
        <v>127.55799999999999</v>
      </c>
      <c r="O15" s="8">
        <v>257.589</v>
      </c>
      <c r="P15" s="8">
        <v>86.747</v>
      </c>
      <c r="Q15" s="8">
        <v>146.226</v>
      </c>
      <c r="R15" s="8">
        <v>189.51</v>
      </c>
      <c r="S15" s="105">
        <v>9.0909999999999993</v>
      </c>
      <c r="T15" s="114"/>
      <c r="U15" s="115">
        <v>3.3279999999999998</v>
      </c>
      <c r="V15" s="115">
        <v>23.555</v>
      </c>
      <c r="W15" s="115">
        <f t="shared" ref="W15" si="4">O15-P15+Q15-R15</f>
        <v>127.55799999999999</v>
      </c>
      <c r="X15" s="115">
        <f>Table2[[#This Row],[Hesablanmış XƏM]]-N15</f>
        <v>0</v>
      </c>
      <c r="Y15" s="116">
        <f>Table6[[#This Row],[Xalis Mənfəət
 (mln. manat)]]-Table6[[#This Row],[Xalis Əməliyyat Mənfəəti 
(mln. manat)]]+V15+Table6[[#This Row],[Faiz borcları üzrə yaradılmış məqsədli ehtiyatlar]]+Table6[[#This Row],[Gözlənilməz xərclər]]+Table6[[#This Row],[Aktivlər üzrə mümkün zərərin 
ödənilməsi üçün ehtiyat ayırmaları (mln. manat)]]</f>
        <v>9.9999999999944578E-4</v>
      </c>
      <c r="AA15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16" spans="1:27" x14ac:dyDescent="0.25">
      <c r="A16" s="72">
        <v>15</v>
      </c>
      <c r="B16" s="88" t="s">
        <v>34</v>
      </c>
      <c r="C16" s="85">
        <v>648.19899999999996</v>
      </c>
      <c r="D16" s="85">
        <v>475.45100000000002</v>
      </c>
      <c r="E16" s="85">
        <v>356.59100000000001</v>
      </c>
      <c r="F16" s="85">
        <v>44.015000000000001</v>
      </c>
      <c r="G16" s="85">
        <v>74.846000000000004</v>
      </c>
      <c r="H16" s="85">
        <f>Table6[[#This Row],[Fiziki şəxslərin əmanətləri (mln. manat)]]+56.614</f>
        <v>368.16499999999996</v>
      </c>
      <c r="I16" s="85">
        <v>311.55099999999999</v>
      </c>
      <c r="J16" s="85">
        <v>193.86600000000001</v>
      </c>
      <c r="K16" s="85">
        <v>174.601</v>
      </c>
      <c r="L16" s="8">
        <v>6.3090000000000002</v>
      </c>
      <c r="M16" s="8">
        <v>6.3090000000000002</v>
      </c>
      <c r="N16" s="8">
        <f>Table6[[#This Row],[Faiz gəlirləri
 (mln. manat)]]+Table6[[#This Row],[Qeyri-faiz gəlirləri 
(mln. manat)]]-Table6[[#This Row],[Faiz xərcləri
 (mln. manat)]]-Table6[[#This Row],[Qeyri-faiz xərcləri 
(mln. manat)]]</f>
        <v>6.6110000000000024</v>
      </c>
      <c r="O16" s="8">
        <v>18.111000000000001</v>
      </c>
      <c r="P16" s="8">
        <v>5.7549999999999999</v>
      </c>
      <c r="Q16" s="8">
        <v>7.6630000000000003</v>
      </c>
      <c r="R16" s="8">
        <v>13.407999999999999</v>
      </c>
      <c r="S16" s="105">
        <v>0.30299999999999999</v>
      </c>
      <c r="T16" s="114"/>
      <c r="U16" s="115">
        <v>0</v>
      </c>
      <c r="V16" s="115">
        <v>0</v>
      </c>
      <c r="W16" s="115">
        <f t="shared" ref="W16:W23" si="5">O16-P16+Q16-R16</f>
        <v>6.6110000000000024</v>
      </c>
      <c r="X16" s="115">
        <f>Table2[[#This Row],[Hesablanmış XƏM]]-N16</f>
        <v>0</v>
      </c>
      <c r="Y16" s="116">
        <f>Table6[[#This Row],[Xalis Mənfəət
 (mln. manat)]]-Table6[[#This Row],[Xalis Əməliyyat Mənfəəti 
(mln. manat)]]+V16+Table6[[#This Row],[Faiz borcları üzrə yaradılmış məqsədli ehtiyatlar]]+Table6[[#This Row],[Gözlənilməz xərclər]]+Table6[[#This Row],[Aktivlər üzrə mümkün zərərin 
ödənilməsi üçün ehtiyat ayırmaları (mln. manat)]]</f>
        <v>9.9999999999772493E-4</v>
      </c>
      <c r="AA16" s="3">
        <f>Table6[[#This Row],[Daşınmaz əmlak kreditləri (mln. manat)]]+Table6[[#This Row],[İstehlak Kreditləri (mln. manat)]]+Table6[[#This Row],[Biznes Kreditləri (mln. manat)]]-Table6[[#This Row],[Cəmi Kreditlər 
(mln. manat) ]]</f>
        <v>9.9999999997635314E-4</v>
      </c>
    </row>
    <row r="17" spans="1:27" x14ac:dyDescent="0.25">
      <c r="A17" s="72">
        <v>16</v>
      </c>
      <c r="B17" s="88" t="s">
        <v>15</v>
      </c>
      <c r="C17" s="85">
        <v>1187.982</v>
      </c>
      <c r="D17" s="85">
        <v>909.74300000000005</v>
      </c>
      <c r="E17" s="85">
        <v>407.85700000000003</v>
      </c>
      <c r="F17" s="85">
        <v>329.38600000000002</v>
      </c>
      <c r="G17" s="85">
        <v>172.5</v>
      </c>
      <c r="H17" s="85">
        <v>689.68700000000001</v>
      </c>
      <c r="I17" s="85">
        <v>499.69799999999998</v>
      </c>
      <c r="J17" s="85">
        <v>125.691</v>
      </c>
      <c r="K17" s="85">
        <v>101.3</v>
      </c>
      <c r="L17" s="8">
        <v>6.8310000000000004</v>
      </c>
      <c r="M17" s="8">
        <v>6.8310000000000004</v>
      </c>
      <c r="N17" s="8">
        <f>Table6[[#This Row],[Faiz gəlirləri
 (mln. manat)]]+Table6[[#This Row],[Qeyri-faiz gəlirləri 
(mln. manat)]]-Table6[[#This Row],[Faiz xərcləri
 (mln. manat)]]-Table6[[#This Row],[Qeyri-faiz xərcləri 
(mln. manat)]]</f>
        <v>12.271000000000001</v>
      </c>
      <c r="O17" s="8">
        <v>64.165999999999997</v>
      </c>
      <c r="P17" s="8">
        <v>25.006</v>
      </c>
      <c r="Q17" s="8">
        <v>20.9</v>
      </c>
      <c r="R17" s="8">
        <v>47.789000000000001</v>
      </c>
      <c r="S17" s="105">
        <v>5.44</v>
      </c>
      <c r="T17" s="114"/>
      <c r="U17" s="115"/>
      <c r="V17" s="115">
        <v>0</v>
      </c>
      <c r="W17" s="115">
        <f t="shared" si="5"/>
        <v>12.270999999999994</v>
      </c>
      <c r="X17" s="115">
        <f>Table2[[#This Row],[Hesablanmış XƏM]]-N17</f>
        <v>0</v>
      </c>
      <c r="Y17" s="116">
        <f>Table6[[#This Row],[Xalis Mənfəət
 (mln. manat)]]-Table6[[#This Row],[Xalis Əməliyyat Mənfəəti 
(mln. manat)]]+V17+Table6[[#This Row],[Faiz borcları üzrə yaradılmış məqsədli ehtiyatlar]]+Table6[[#This Row],[Gözlənilməz xərclər]]+Table6[[#This Row],[Aktivlər üzrə mümkün zərərin 
ödənilməsi üçün ehtiyat ayırmaları (mln. manat)]]</f>
        <v>0</v>
      </c>
      <c r="AA17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18" spans="1:27" x14ac:dyDescent="0.25">
      <c r="A18" s="72">
        <v>17</v>
      </c>
      <c r="B18" s="104" t="s">
        <v>16</v>
      </c>
      <c r="C18" s="85">
        <v>947.96900000000005</v>
      </c>
      <c r="D18" s="85">
        <v>695.798</v>
      </c>
      <c r="E18" s="85">
        <v>369.66800000000001</v>
      </c>
      <c r="F18" s="85">
        <v>191.83799999999999</v>
      </c>
      <c r="G18" s="85">
        <v>134.292</v>
      </c>
      <c r="H18" s="85">
        <v>466.904</v>
      </c>
      <c r="I18" s="85">
        <v>376.40600000000001</v>
      </c>
      <c r="J18" s="85">
        <v>105.422</v>
      </c>
      <c r="K18" s="85">
        <v>100.006</v>
      </c>
      <c r="L18" s="13">
        <v>2.173</v>
      </c>
      <c r="M18" s="13">
        <v>2.173</v>
      </c>
      <c r="N18" s="8">
        <f>Table6[[#This Row],[Faiz gəlirləri
 (mln. manat)]]+Table6[[#This Row],[Qeyri-faiz gəlirləri 
(mln. manat)]]-Table6[[#This Row],[Faiz xərcləri
 (mln. manat)]]-Table6[[#This Row],[Qeyri-faiz xərcləri 
(mln. manat)]]</f>
        <v>14.402999999999995</v>
      </c>
      <c r="O18" s="8">
        <v>48.600999999999999</v>
      </c>
      <c r="P18" s="8">
        <v>25.207999999999998</v>
      </c>
      <c r="Q18" s="8">
        <v>11.523</v>
      </c>
      <c r="R18" s="8">
        <v>20.513000000000002</v>
      </c>
      <c r="S18" s="105">
        <v>12.103999999999999</v>
      </c>
      <c r="T18" s="114"/>
      <c r="U18" s="115">
        <v>0.127</v>
      </c>
      <c r="V18" s="115"/>
      <c r="W18" s="114">
        <f t="shared" si="5"/>
        <v>14.402999999999995</v>
      </c>
      <c r="X18" s="115">
        <f>Table2[[#This Row],[Hesablanmış XƏM]]-N18</f>
        <v>0</v>
      </c>
      <c r="Y18" s="116">
        <f>Table6[[#This Row],[Xalis Mənfəət
 (mln. manat)]]-Table6[[#This Row],[Xalis Əməliyyat Mənfəəti 
(mln. manat)]]+V18+Table6[[#This Row],[Faiz borcları üzrə yaradılmış məqsədli ehtiyatlar]]+Table6[[#This Row],[Gözlənilməz xərclər]]+Table6[[#This Row],[Aktivlər üzrə mümkün zərərin 
ödənilməsi üçün ehtiyat ayırmaları (mln. manat)]]</f>
        <v>1.0000000000047748E-3</v>
      </c>
      <c r="AA18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19" spans="1:27" x14ac:dyDescent="0.25">
      <c r="A19" s="72">
        <v>18</v>
      </c>
      <c r="B19" s="104" t="s">
        <v>17</v>
      </c>
      <c r="C19" s="85">
        <v>1812.289</v>
      </c>
      <c r="D19" s="85">
        <v>1205.288</v>
      </c>
      <c r="E19" s="85">
        <v>474.25799999999998</v>
      </c>
      <c r="F19" s="85">
        <v>630.57000000000005</v>
      </c>
      <c r="G19" s="85">
        <v>100.46</v>
      </c>
      <c r="H19" s="85">
        <v>1245.193</v>
      </c>
      <c r="I19" s="85">
        <v>1017.201</v>
      </c>
      <c r="J19" s="85">
        <v>173.66499999999999</v>
      </c>
      <c r="K19" s="85">
        <v>138.19999999999999</v>
      </c>
      <c r="L19" s="8">
        <v>6.8879999999999999</v>
      </c>
      <c r="M19" s="8">
        <v>8.6530000000000005</v>
      </c>
      <c r="N19" s="8">
        <f>Table6[[#This Row],[Faiz gəlirləri
 (mln. manat)]]+Table6[[#This Row],[Qeyri-faiz gəlirləri 
(mln. manat)]]-Table6[[#This Row],[Faiz xərcləri
 (mln. manat)]]-Table6[[#This Row],[Qeyri-faiz xərcləri 
(mln. manat)]]</f>
        <v>28.109000000000009</v>
      </c>
      <c r="O19" s="8">
        <v>119.343</v>
      </c>
      <c r="P19" s="8">
        <v>47.113999999999997</v>
      </c>
      <c r="Q19" s="8">
        <v>58.462000000000003</v>
      </c>
      <c r="R19" s="8">
        <v>102.58199999999999</v>
      </c>
      <c r="S19" s="105">
        <v>16.28</v>
      </c>
      <c r="T19" s="114"/>
      <c r="U19" s="115">
        <v>3.1760000000000002</v>
      </c>
      <c r="V19" s="115">
        <v>1.7649999999999999</v>
      </c>
      <c r="W19" s="115">
        <f t="shared" si="5"/>
        <v>28.109000000000037</v>
      </c>
      <c r="X19" s="115">
        <f>Table2[[#This Row],[Hesablanmış XƏM]]-N19</f>
        <v>2.8421709430404007E-14</v>
      </c>
      <c r="Y19" s="116">
        <f>Table6[[#This Row],[Xalis Mənfəət
 (mln. manat)]]-Table6[[#This Row],[Xalis Əməliyyat Mənfəəti 
(mln. manat)]]+V19+Table6[[#This Row],[Faiz borcları üzrə yaradılmış məqsədli ehtiyatlar]]+Table6[[#This Row],[Gözlənilməz xərclər]]+Table6[[#This Row],[Aktivlər üzrə mümkün zərərin 
ödənilməsi üçün ehtiyat ayırmaları (mln. manat)]]</f>
        <v>0</v>
      </c>
      <c r="AA19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20" spans="1:27" x14ac:dyDescent="0.25">
      <c r="A20" s="72">
        <v>19</v>
      </c>
      <c r="B20" s="88" t="s">
        <v>18</v>
      </c>
      <c r="C20" s="85">
        <v>3440.5219200000001</v>
      </c>
      <c r="D20" s="86">
        <v>1844.71</v>
      </c>
      <c r="E20" s="90">
        <v>1088.048</v>
      </c>
      <c r="F20" s="90">
        <v>251.173</v>
      </c>
      <c r="G20" s="90">
        <v>505.488</v>
      </c>
      <c r="H20" s="85">
        <v>1835.3844799999999</v>
      </c>
      <c r="I20" s="153">
        <f>5.69744+291.10285+476.273</f>
        <v>773.07329000000004</v>
      </c>
      <c r="J20" s="85">
        <v>534.04843000000005</v>
      </c>
      <c r="K20" s="89">
        <v>415.5967</v>
      </c>
      <c r="L20" s="8">
        <v>26.622</v>
      </c>
      <c r="M20" s="8">
        <v>35.847000000000001</v>
      </c>
      <c r="N20" s="8">
        <f>Table6[[#This Row],[Faiz gəlirləri
 (mln. manat)]]+Table6[[#This Row],[Qeyri-faiz gəlirləri 
(mln. manat)]]-Table6[[#This Row],[Faiz xərcləri
 (mln. manat)]]-Table6[[#This Row],[Qeyri-faiz xərcləri 
(mln. manat)]]</f>
        <v>43.105570000000014</v>
      </c>
      <c r="O20" s="8">
        <v>101.60111000000001</v>
      </c>
      <c r="P20" s="8">
        <v>34.951000000000001</v>
      </c>
      <c r="Q20" s="8">
        <v>26.414670000000001</v>
      </c>
      <c r="R20" s="8">
        <v>49.959209999999999</v>
      </c>
      <c r="S20" s="105">
        <v>7.2579000000000002</v>
      </c>
      <c r="T20" s="114"/>
      <c r="U20" s="115"/>
      <c r="V20" s="115">
        <v>9.22424</v>
      </c>
      <c r="W20" s="115">
        <f t="shared" si="5"/>
        <v>43.105570000000014</v>
      </c>
      <c r="X20" s="115">
        <f>Table2[[#This Row],[Hesablanmış XƏM]]-N20</f>
        <v>0</v>
      </c>
      <c r="Y20" s="116">
        <f>Table6[[#This Row],[Xalis Mənfəət
 (mln. manat)]]-Table6[[#This Row],[Xalis Əməliyyat Mənfəəti 
(mln. manat)]]+V20+Table6[[#This Row],[Faiz borcları üzrə yaradılmış məqsədli ehtiyatlar]]+Table6[[#This Row],[Gözlənilməz xərclər]]+Table6[[#This Row],[Aktivlər üzrə mümkün zərərin 
ödənilməsi üçün ehtiyat ayırmaları (mln. manat)]]</f>
        <v>-1.4300000000142532E-3</v>
      </c>
      <c r="AA20" s="3">
        <f>Table6[[#This Row],[Daşınmaz əmlak kreditləri (mln. manat)]]+Table6[[#This Row],[İstehlak Kreditləri (mln. manat)]]+Table6[[#This Row],[Biznes Kreditləri (mln. manat)]]-Table6[[#This Row],[Cəmi Kreditlər 
(mln. manat) ]]</f>
        <v>-9.9999999997635314E-4</v>
      </c>
    </row>
    <row r="21" spans="1:27" x14ac:dyDescent="0.25">
      <c r="A21" s="72">
        <v>20</v>
      </c>
      <c r="B21" s="87" t="s">
        <v>19</v>
      </c>
      <c r="C21" s="85">
        <v>591.90839000000005</v>
      </c>
      <c r="D21" s="85">
        <v>384.48428999999999</v>
      </c>
      <c r="E21" s="89">
        <v>234.37858</v>
      </c>
      <c r="F21" s="89">
        <v>94.487880000000004</v>
      </c>
      <c r="G21" s="89">
        <v>55.617829999999998</v>
      </c>
      <c r="H21" s="85">
        <v>392.98910000000001</v>
      </c>
      <c r="I21" s="85">
        <v>97.505399999999995</v>
      </c>
      <c r="J21" s="85">
        <v>116.5137</v>
      </c>
      <c r="K21" s="85">
        <v>55.380699999999997</v>
      </c>
      <c r="L21" s="8">
        <v>4.8814099999999998</v>
      </c>
      <c r="M21" s="8">
        <f>Table6[[#This Row],[Xalis Mənfəət
 (mln. manat)]]+V21</f>
        <v>5.7669600000000001</v>
      </c>
      <c r="N21" s="8">
        <f>Table6[[#This Row],[Faiz gəlirləri
 (mln. manat)]]+Table6[[#This Row],[Qeyri-faiz gəlirləri 
(mln. manat)]]-Table6[[#This Row],[Faiz xərcləri
 (mln. manat)]]-Table6[[#This Row],[Qeyri-faiz xərcləri 
(mln. manat)]]</f>
        <v>8.2483900000000006</v>
      </c>
      <c r="O21" s="8">
        <v>23.149349999999998</v>
      </c>
      <c r="P21" s="8">
        <v>4.4744299999999999</v>
      </c>
      <c r="Q21" s="8">
        <v>13.580069999999999</v>
      </c>
      <c r="R21" s="8">
        <v>24.006599999999999</v>
      </c>
      <c r="S21" s="105">
        <v>2.48143</v>
      </c>
      <c r="T21" s="114"/>
      <c r="U21" s="115"/>
      <c r="V21" s="115">
        <v>0.88554999999999995</v>
      </c>
      <c r="W21" s="115">
        <f t="shared" si="5"/>
        <v>8.2483900000000006</v>
      </c>
      <c r="X21" s="115">
        <f>Table2[[#This Row],[Hesablanmış XƏM]]-N21</f>
        <v>0</v>
      </c>
      <c r="Y21" s="116">
        <f>Table6[[#This Row],[Xalis Mənfəət
 (mln. manat)]]-Table6[[#This Row],[Xalis Əməliyyat Mənfəəti 
(mln. manat)]]+V21+Table6[[#This Row],[Faiz borcları üzrə yaradılmış məqsədli ehtiyatlar]]+Table6[[#This Row],[Gözlənilməz xərclər]]+Table6[[#This Row],[Aktivlər üzrə mümkün zərərin 
ödənilməsi üçün ehtiyat ayırmaları (mln. manat)]]</f>
        <v>0</v>
      </c>
      <c r="AA21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22" spans="1:27" x14ac:dyDescent="0.25">
      <c r="A22" s="72">
        <v>21</v>
      </c>
      <c r="B22" s="6" t="s">
        <v>37</v>
      </c>
      <c r="C22" s="85">
        <v>1323.6842300000001</v>
      </c>
      <c r="D22" s="85">
        <v>995.23067000000003</v>
      </c>
      <c r="E22" s="89">
        <v>611.50813000000005</v>
      </c>
      <c r="F22" s="89">
        <v>292.94036</v>
      </c>
      <c r="G22" s="89">
        <v>90.782179999999997</v>
      </c>
      <c r="H22" s="85">
        <v>948.38491999999997</v>
      </c>
      <c r="I22" s="85">
        <v>793.64234999999996</v>
      </c>
      <c r="J22" s="85">
        <v>163.77726000000001</v>
      </c>
      <c r="K22" s="85">
        <v>378</v>
      </c>
      <c r="L22" s="8">
        <v>19.70205</v>
      </c>
      <c r="M22" s="8">
        <v>22.70205</v>
      </c>
      <c r="N22" s="8">
        <f>Table6[[#This Row],[Faiz gəlirləri
 (mln. manat)]]+Table6[[#This Row],[Qeyri-faiz gəlirləri 
(mln. manat)]]-Table6[[#This Row],[Faiz xərcləri
 (mln. manat)]]-Table6[[#This Row],[Qeyri-faiz xərcləri 
(mln. manat)]]</f>
        <v>21.45984</v>
      </c>
      <c r="O22" s="8">
        <v>83.865729999999999</v>
      </c>
      <c r="P22" s="8">
        <v>28.791</v>
      </c>
      <c r="Q22" s="8">
        <v>8.1967199999999991</v>
      </c>
      <c r="R22" s="8">
        <v>41.811610000000002</v>
      </c>
      <c r="S22" s="105">
        <v>-2.8650099999999998</v>
      </c>
      <c r="T22" s="114"/>
      <c r="U22" s="8">
        <v>1.6226799999999999</v>
      </c>
      <c r="V22" s="115">
        <v>3</v>
      </c>
      <c r="W22" s="115">
        <f>O22-P22+Q22-R22</f>
        <v>21.45984</v>
      </c>
      <c r="X22" s="115">
        <f>Table2[[#This Row],[Hesablanmış XƏM]]-N22</f>
        <v>0</v>
      </c>
      <c r="Y22" s="116">
        <f>Table6[[#This Row],[Xalis Mənfəət
 (mln. manat)]]-Table6[[#This Row],[Xalis Əməliyyat Mənfəəti 
(mln. manat)]]+V22+Table6[[#This Row],[Faiz borcları üzrə yaradılmış məqsədli ehtiyatlar]]+Table6[[#This Row],[Gözlənilməz xərclər]]+Table6[[#This Row],[Aktivlər üzrə mümkün zərərin 
ödənilməsi üçün ehtiyat ayırmaları (mln. manat)]]</f>
        <v>-1.1999999999989797E-4</v>
      </c>
      <c r="AA22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23" spans="1:27" x14ac:dyDescent="0.25">
      <c r="A23" s="122">
        <v>22</v>
      </c>
      <c r="B23" s="76" t="s">
        <v>31</v>
      </c>
      <c r="C23" s="135">
        <v>1068.53161</v>
      </c>
      <c r="D23" s="124">
        <v>625.64679999999998</v>
      </c>
      <c r="E23" s="124">
        <v>576.48360000000002</v>
      </c>
      <c r="F23" s="124">
        <v>16.094999999999999</v>
      </c>
      <c r="G23" s="124">
        <v>33.068100000000001</v>
      </c>
      <c r="H23" s="123">
        <v>566.71117000000004</v>
      </c>
      <c r="I23" s="123">
        <f>31.58063+168.89678</f>
        <v>200.47741000000002</v>
      </c>
      <c r="J23" s="123">
        <v>133.36028999999999</v>
      </c>
      <c r="K23" s="123">
        <v>65.5</v>
      </c>
      <c r="L23" s="70">
        <v>10.1363</v>
      </c>
      <c r="M23" s="70">
        <v>12.4557</v>
      </c>
      <c r="N23" s="70">
        <f>Table6[[#This Row],[Faiz gəlirləri
 (mln. manat)]]+Table6[[#This Row],[Qeyri-faiz gəlirləri 
(mln. manat)]]-Table6[[#This Row],[Faiz xərcləri
 (mln. manat)]]-Table6[[#This Row],[Qeyri-faiz xərcləri 
(mln. manat)]]</f>
        <v>15.922099999999997</v>
      </c>
      <c r="O23" s="70">
        <v>34.080399999999997</v>
      </c>
      <c r="P23" s="70">
        <v>14.8675</v>
      </c>
      <c r="Q23" s="70">
        <v>10.6952</v>
      </c>
      <c r="R23" s="70">
        <v>13.986000000000001</v>
      </c>
      <c r="S23" s="77">
        <v>3.4674999999999998</v>
      </c>
      <c r="T23" s="134">
        <v>1.4E-3</v>
      </c>
      <c r="U23" s="70">
        <v>0</v>
      </c>
      <c r="V23" s="125">
        <v>2.3193999999999999</v>
      </c>
      <c r="W23" s="115">
        <f t="shared" si="5"/>
        <v>15.922099999999997</v>
      </c>
      <c r="X23" s="126">
        <f>Table2[[#This Row],[Hesablanmış XƏM]]-N23</f>
        <v>0</v>
      </c>
      <c r="Y23" s="127">
        <f>Table6[[#This Row],[Xalis Mənfəət
 (mln. manat)]]-Table6[[#This Row],[Xalis Əməliyyat Mənfəəti 
(mln. manat)]]+V23+Table6[[#This Row],[Faiz borcları üzrə yaradılmış məqsədli ehtiyatlar]]+Table6[[#This Row],[Gözlənilməz xərclər]]+Table6[[#This Row],[Aktivlər üzrə mümkün zərərin 
ödənilməsi üçün ehtiyat ayırmaları (mln. manat)]]</f>
        <v>2.5000000000030553E-3</v>
      </c>
      <c r="AA23" s="3">
        <f>Table6[[#This Row],[Daşınmaz əmlak kreditləri (mln. manat)]]+Table6[[#This Row],[İstehlak Kreditləri (mln. manat)]]+Table6[[#This Row],[Biznes Kreditləri (mln. manat)]]-Table6[[#This Row],[Cəmi Kreditlər 
(mln. manat) ]]</f>
        <v>-9.9999999974897946E-5</v>
      </c>
    </row>
    <row r="24" spans="1:27" x14ac:dyDescent="0.25">
      <c r="A24" s="128"/>
      <c r="B24" s="129"/>
      <c r="C24" s="130"/>
      <c r="D24" s="94"/>
      <c r="E24" s="94"/>
      <c r="F24" s="95"/>
      <c r="G24" s="95"/>
      <c r="H24" s="94"/>
      <c r="I24" s="94"/>
      <c r="J24" s="94"/>
      <c r="K24" s="94"/>
      <c r="L24" s="131"/>
      <c r="M24" s="131"/>
      <c r="N24" s="131"/>
      <c r="O24" s="131"/>
      <c r="P24" s="131"/>
      <c r="Q24" s="131"/>
      <c r="R24" s="131"/>
      <c r="S24" s="132"/>
      <c r="T24" s="132"/>
      <c r="U24" s="131"/>
      <c r="V24" s="132"/>
      <c r="W24" s="131"/>
      <c r="X24" s="131"/>
      <c r="Y24" s="133"/>
      <c r="AA24" s="3"/>
    </row>
    <row r="25" spans="1:27" hidden="1" x14ac:dyDescent="0.25">
      <c r="A25" s="128"/>
      <c r="B25" s="129"/>
      <c r="C25" s="131"/>
      <c r="D25" s="131"/>
      <c r="E25" s="131"/>
      <c r="F25" s="131"/>
      <c r="G25" s="131"/>
      <c r="H25" s="131"/>
      <c r="I25" s="131"/>
      <c r="J25" s="131"/>
      <c r="K25" s="131"/>
      <c r="L25" s="131"/>
      <c r="M25" s="131"/>
      <c r="N25" s="131" t="e">
        <f>Table6[[#This Row],[Faiz gəlirləri
 (mln. manat)]]+Table6[[#This Row],[Qeyri-faiz gəlirləri 
(mln. manat)]]-Table6[[#This Row],[Faiz xərcləri
 (mln. manat)]]-Table6[[#This Row],[Qeyri-faiz xərcləri 
(mln. manat)]]</f>
        <v>#VALUE!</v>
      </c>
      <c r="O25" s="131"/>
      <c r="P25" s="131"/>
      <c r="Q25" s="131"/>
      <c r="R25" s="131"/>
      <c r="S25" s="131"/>
      <c r="T25" s="131"/>
      <c r="U25" s="131"/>
      <c r="V25" s="131"/>
      <c r="W25" s="131"/>
      <c r="X25" s="131"/>
      <c r="Y25" s="83"/>
      <c r="AA25" s="3"/>
    </row>
    <row r="26" spans="1:27" hidden="1" x14ac:dyDescent="0.25">
      <c r="AA26" s="3"/>
    </row>
    <row r="27" spans="1:27" x14ac:dyDescent="0.25">
      <c r="B27" s="37"/>
      <c r="C27" s="3"/>
      <c r="O27" s="3"/>
      <c r="P27" s="3"/>
    </row>
    <row r="29" spans="1:27" x14ac:dyDescent="0.25">
      <c r="D29" s="3"/>
    </row>
    <row r="30" spans="1:27" x14ac:dyDescent="0.25">
      <c r="B30" s="69"/>
      <c r="D30" s="3"/>
    </row>
    <row r="31" spans="1:27" x14ac:dyDescent="0.25">
      <c r="D31" s="3"/>
    </row>
    <row r="32" spans="1:27" x14ac:dyDescent="0.25">
      <c r="D32" s="3"/>
    </row>
    <row r="33" spans="4:4" x14ac:dyDescent="0.25">
      <c r="D33" s="3"/>
    </row>
    <row r="34" spans="4:4" x14ac:dyDescent="0.25">
      <c r="D34" s="3"/>
    </row>
    <row r="35" spans="4:4" x14ac:dyDescent="0.25">
      <c r="D35" s="3"/>
    </row>
    <row r="36" spans="4:4" x14ac:dyDescent="0.25">
      <c r="D36" s="3"/>
    </row>
    <row r="37" spans="4:4" x14ac:dyDescent="0.25">
      <c r="D37" s="3"/>
    </row>
    <row r="38" spans="4:4" x14ac:dyDescent="0.25">
      <c r="D38" s="3"/>
    </row>
    <row r="39" spans="4:4" x14ac:dyDescent="0.25">
      <c r="D39" s="3"/>
    </row>
    <row r="40" spans="4:4" x14ac:dyDescent="0.25">
      <c r="D40" s="3"/>
    </row>
    <row r="41" spans="4:4" x14ac:dyDescent="0.25">
      <c r="D41" s="3"/>
    </row>
    <row r="42" spans="4:4" x14ac:dyDescent="0.25">
      <c r="D42" s="3"/>
    </row>
    <row r="43" spans="4:4" x14ac:dyDescent="0.25">
      <c r="D43" s="3"/>
    </row>
    <row r="44" spans="4:4" x14ac:dyDescent="0.25">
      <c r="D44" s="3"/>
    </row>
    <row r="45" spans="4:4" x14ac:dyDescent="0.25">
      <c r="D45" s="3"/>
    </row>
    <row r="46" spans="4:4" x14ac:dyDescent="0.25">
      <c r="D46" s="3"/>
    </row>
    <row r="47" spans="4:4" x14ac:dyDescent="0.25">
      <c r="D47" s="3"/>
    </row>
    <row r="48" spans="4:4" x14ac:dyDescent="0.25">
      <c r="D48" s="3"/>
    </row>
    <row r="49" spans="4:4" x14ac:dyDescent="0.25">
      <c r="D49" s="3"/>
    </row>
    <row r="50" spans="4:4" x14ac:dyDescent="0.25">
      <c r="D50" s="3"/>
    </row>
    <row r="51" spans="4:4" x14ac:dyDescent="0.25">
      <c r="D51" s="3"/>
    </row>
  </sheetData>
  <phoneticPr fontId="6" type="noConversion"/>
  <pageMargins left="0.7" right="0.7" top="0.75" bottom="0.75" header="0.3" footer="0.3"/>
  <pageSetup orientation="portrait" r:id="rId1"/>
  <tableParts count="2">
    <tablePart r:id="rId2"/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/>
  <dimension ref="A1:M28"/>
  <sheetViews>
    <sheetView zoomScale="130" zoomScaleNormal="130" workbookViewId="0">
      <pane xSplit="2" ySplit="1" topLeftCell="C2" activePane="bottomRight" state="frozen"/>
      <selection pane="topRight" activeCell="C1" sqref="C1"/>
      <selection pane="bottomLeft" activeCell="A3" sqref="A3"/>
      <selection pane="bottomRight" activeCell="F1" sqref="F1:G1048576"/>
    </sheetView>
  </sheetViews>
  <sheetFormatPr defaultColWidth="9.28515625" defaultRowHeight="15" x14ac:dyDescent="0.25"/>
  <cols>
    <col min="1" max="1" width="9.28515625" style="37"/>
    <col min="2" max="2" width="42.28515625" style="37" customWidth="1"/>
    <col min="3" max="3" width="16.7109375" style="37" customWidth="1"/>
    <col min="4" max="4" width="16.5703125" style="37" customWidth="1"/>
    <col min="5" max="5" width="7" style="37" customWidth="1"/>
    <col min="6" max="6" width="8.28515625" style="37" hidden="1" customWidth="1"/>
    <col min="7" max="7" width="8.7109375" style="37" hidden="1" customWidth="1"/>
    <col min="8" max="8" width="9.28515625" style="37"/>
    <col min="9" max="9" width="15.7109375" style="37" customWidth="1"/>
    <col min="10" max="10" width="9.28515625" style="37"/>
    <col min="11" max="11" width="9.28515625" style="37" customWidth="1"/>
    <col min="12" max="12" width="9.28515625" style="37"/>
    <col min="13" max="13" width="13.5703125" style="46" bestFit="1" customWidth="1"/>
    <col min="14" max="16384" width="9.28515625" style="37"/>
  </cols>
  <sheetData>
    <row r="1" spans="1:13" s="9" customFormat="1" x14ac:dyDescent="0.25">
      <c r="A1" s="23" t="s">
        <v>0</v>
      </c>
      <c r="B1" s="24" t="s">
        <v>21</v>
      </c>
      <c r="C1" s="25" t="s">
        <v>80</v>
      </c>
      <c r="D1" s="25" t="s">
        <v>85</v>
      </c>
      <c r="I1" s="50" t="s">
        <v>43</v>
      </c>
      <c r="M1" s="47"/>
    </row>
    <row r="2" spans="1:13" x14ac:dyDescent="0.25">
      <c r="A2" s="98">
        <v>1</v>
      </c>
      <c r="B2" s="6" t="s">
        <v>60</v>
      </c>
      <c r="C2" s="85">
        <v>14329.641299999999</v>
      </c>
      <c r="D2" s="85">
        <v>14047.022559999999</v>
      </c>
      <c r="E2" s="36"/>
      <c r="F2" s="36">
        <f>G2/C2</f>
        <v>-1.9722666749515907E-2</v>
      </c>
      <c r="G2" s="55">
        <f>Table41113141516181928[[#This Row],[IIR/2025]]-Table41113141516181928[[#This Row],[IR/2025]]</f>
        <v>-282.61873999999989</v>
      </c>
      <c r="H2" s="36"/>
      <c r="I2" s="43"/>
      <c r="J2" s="42"/>
      <c r="K2" s="36"/>
      <c r="L2" s="36"/>
      <c r="M2" s="48"/>
    </row>
    <row r="3" spans="1:13" x14ac:dyDescent="0.25">
      <c r="A3" s="98">
        <v>2</v>
      </c>
      <c r="B3" s="88" t="s">
        <v>11</v>
      </c>
      <c r="C3" s="85">
        <v>12448.103999999999</v>
      </c>
      <c r="D3" s="85">
        <v>12714.118</v>
      </c>
      <c r="E3" s="36"/>
      <c r="F3" s="36">
        <f t="shared" ref="F3:F23" si="0">G3/C3</f>
        <v>2.136984074040521E-2</v>
      </c>
      <c r="G3" s="55">
        <f>Table41113141516181928[[#This Row],[IIR/2025]]-Table41113141516181928[[#This Row],[IR/2025]]</f>
        <v>266.01400000000103</v>
      </c>
      <c r="H3" s="36"/>
      <c r="I3" s="43"/>
      <c r="J3" s="42"/>
      <c r="K3" s="36"/>
      <c r="L3" s="36"/>
    </row>
    <row r="4" spans="1:13" x14ac:dyDescent="0.25">
      <c r="A4" s="98">
        <v>3</v>
      </c>
      <c r="B4" s="88" t="s">
        <v>14</v>
      </c>
      <c r="C4" s="85">
        <v>8248.1119999999992</v>
      </c>
      <c r="D4" s="85">
        <v>8967.2999999999993</v>
      </c>
      <c r="E4" s="36"/>
      <c r="F4" s="36">
        <f t="shared" si="0"/>
        <v>8.7194257303974551E-2</v>
      </c>
      <c r="G4" s="55">
        <f>Table41113141516181928[[#This Row],[IIR/2025]]-Table41113141516181928[[#This Row],[IR/2025]]</f>
        <v>719.1880000000001</v>
      </c>
      <c r="H4" s="36"/>
      <c r="I4" s="43"/>
      <c r="J4" s="42"/>
      <c r="K4" s="36"/>
      <c r="L4" s="36"/>
    </row>
    <row r="5" spans="1:13" x14ac:dyDescent="0.25">
      <c r="A5" s="98">
        <v>4</v>
      </c>
      <c r="B5" s="88" t="s">
        <v>18</v>
      </c>
      <c r="C5" s="94">
        <v>3044.10817</v>
      </c>
      <c r="D5" s="94">
        <v>3440.5219200000001</v>
      </c>
      <c r="E5" s="36"/>
      <c r="F5" s="36">
        <f t="shared" si="0"/>
        <v>0.13022327981203119</v>
      </c>
      <c r="G5" s="55">
        <f>Table41113141516181928[[#This Row],[IIR/2025]]-Table41113141516181928[[#This Row],[IR/2025]]</f>
        <v>396.41375000000016</v>
      </c>
      <c r="H5" s="36"/>
      <c r="I5" s="43"/>
      <c r="J5" s="42"/>
      <c r="K5" s="36"/>
      <c r="L5" s="36"/>
    </row>
    <row r="6" spans="1:13" x14ac:dyDescent="0.25">
      <c r="A6" s="98">
        <v>5</v>
      </c>
      <c r="B6" s="104" t="s">
        <v>8</v>
      </c>
      <c r="C6" s="85">
        <v>2238.9988800000001</v>
      </c>
      <c r="D6" s="85">
        <v>2658.3819100000001</v>
      </c>
      <c r="E6" s="36"/>
      <c r="F6" s="36">
        <f t="shared" si="0"/>
        <v>0.18730828038645556</v>
      </c>
      <c r="G6" s="55">
        <f>Table41113141516181928[[#This Row],[IIR/2025]]-Table41113141516181928[[#This Row],[IR/2025]]</f>
        <v>419.38302999999996</v>
      </c>
      <c r="H6" s="36"/>
      <c r="I6" s="43"/>
      <c r="J6" s="42"/>
      <c r="K6" s="36"/>
      <c r="L6" s="36"/>
    </row>
    <row r="7" spans="1:13" x14ac:dyDescent="0.25">
      <c r="A7" s="98">
        <v>6</v>
      </c>
      <c r="B7" s="6" t="s">
        <v>3</v>
      </c>
      <c r="C7" s="85">
        <v>1956.059</v>
      </c>
      <c r="D7" s="85">
        <v>1918.414</v>
      </c>
      <c r="E7" s="36"/>
      <c r="F7" s="36">
        <f t="shared" si="0"/>
        <v>-1.924532951204436E-2</v>
      </c>
      <c r="G7" s="55">
        <f>Table41113141516181928[[#This Row],[IIR/2025]]-Table41113141516181928[[#This Row],[IR/2025]]</f>
        <v>-37.644999999999982</v>
      </c>
      <c r="H7" s="36"/>
      <c r="I7" s="43"/>
      <c r="J7" s="42"/>
      <c r="K7" s="36"/>
      <c r="L7" s="36"/>
    </row>
    <row r="8" spans="1:13" x14ac:dyDescent="0.25">
      <c r="A8" s="98">
        <v>7</v>
      </c>
      <c r="B8" s="104" t="s">
        <v>17</v>
      </c>
      <c r="C8" s="85">
        <v>1803.383</v>
      </c>
      <c r="D8" s="85">
        <v>1812.289</v>
      </c>
      <c r="E8" s="36"/>
      <c r="F8" s="36">
        <f t="shared" si="0"/>
        <v>4.9384961486273011E-3</v>
      </c>
      <c r="G8" s="55">
        <f>Table41113141516181928[[#This Row],[IIR/2025]]-Table41113141516181928[[#This Row],[IR/2025]]</f>
        <v>8.9059999999999491</v>
      </c>
      <c r="H8" s="36"/>
      <c r="I8" s="43"/>
      <c r="J8" s="42"/>
      <c r="K8" s="36"/>
      <c r="L8" s="36"/>
    </row>
    <row r="9" spans="1:13" x14ac:dyDescent="0.25">
      <c r="A9" s="98">
        <v>8</v>
      </c>
      <c r="B9" s="6" t="s">
        <v>1</v>
      </c>
      <c r="C9" s="85">
        <v>1576.2190000000001</v>
      </c>
      <c r="D9" s="85">
        <v>1601.9169999999999</v>
      </c>
      <c r="E9" s="36"/>
      <c r="F9" s="36">
        <f t="shared" si="0"/>
        <v>1.6303572029013648E-2</v>
      </c>
      <c r="G9" s="55">
        <f>Table41113141516181928[[#This Row],[IIR/2025]]-Table41113141516181928[[#This Row],[IR/2025]]</f>
        <v>25.697999999999865</v>
      </c>
      <c r="H9" s="36"/>
      <c r="I9" s="43"/>
      <c r="J9" s="42"/>
      <c r="K9" s="36"/>
      <c r="L9" s="36"/>
    </row>
    <row r="10" spans="1:13" x14ac:dyDescent="0.25">
      <c r="A10" s="98">
        <v>9</v>
      </c>
      <c r="B10" s="6" t="s">
        <v>37</v>
      </c>
      <c r="C10" s="85">
        <v>1260.8885600000001</v>
      </c>
      <c r="D10" s="85">
        <v>1323.6842300000001</v>
      </c>
      <c r="E10" s="36"/>
      <c r="F10" s="36">
        <f t="shared" si="0"/>
        <v>4.9802712144521297E-2</v>
      </c>
      <c r="G10" s="55">
        <f>Table41113141516181928[[#This Row],[IIR/2025]]-Table41113141516181928[[#This Row],[IR/2025]]</f>
        <v>62.795669999999973</v>
      </c>
      <c r="H10" s="36"/>
      <c r="I10" s="43"/>
      <c r="J10" s="42"/>
      <c r="K10" s="36"/>
      <c r="L10" s="36"/>
    </row>
    <row r="11" spans="1:13" x14ac:dyDescent="0.25">
      <c r="A11" s="98">
        <v>10</v>
      </c>
      <c r="B11" s="88" t="s">
        <v>15</v>
      </c>
      <c r="C11" s="85">
        <v>1198.3969999999999</v>
      </c>
      <c r="D11" s="85">
        <v>1187.982</v>
      </c>
      <c r="E11" s="36"/>
      <c r="F11" s="36">
        <f t="shared" si="0"/>
        <v>-8.6907760950669637E-3</v>
      </c>
      <c r="G11" s="55">
        <f>Table41113141516181928[[#This Row],[IIR/2025]]-Table41113141516181928[[#This Row],[IR/2025]]</f>
        <v>-10.414999999999964</v>
      </c>
      <c r="H11" s="36"/>
      <c r="I11" s="43"/>
      <c r="J11" s="42"/>
      <c r="K11" s="36"/>
      <c r="L11" s="36"/>
    </row>
    <row r="12" spans="1:13" x14ac:dyDescent="0.25">
      <c r="A12" s="98">
        <v>12</v>
      </c>
      <c r="B12" s="88" t="s">
        <v>31</v>
      </c>
      <c r="C12" s="172">
        <v>909.24207999999999</v>
      </c>
      <c r="D12" s="172">
        <v>1068.53161</v>
      </c>
      <c r="E12" s="36"/>
      <c r="F12" s="36">
        <f t="shared" si="0"/>
        <v>0.1751893511131821</v>
      </c>
      <c r="G12" s="55">
        <f>Table41113141516181928[[#This Row],[IIR/2025]]-Table41113141516181928[[#This Row],[IR/2025]]</f>
        <v>159.28953000000001</v>
      </c>
      <c r="H12" s="36"/>
      <c r="I12" s="43"/>
      <c r="J12" s="42"/>
      <c r="K12" s="36"/>
      <c r="L12" s="36"/>
    </row>
    <row r="13" spans="1:13" x14ac:dyDescent="0.25">
      <c r="A13" s="98">
        <v>11</v>
      </c>
      <c r="B13" s="104" t="s">
        <v>35</v>
      </c>
      <c r="C13" s="85">
        <v>1005.05906</v>
      </c>
      <c r="D13" s="85">
        <v>1044.9508599999999</v>
      </c>
      <c r="E13" s="36"/>
      <c r="F13" s="36">
        <f t="shared" si="0"/>
        <v>3.9691000845263634E-2</v>
      </c>
      <c r="G13" s="55">
        <f>Table41113141516181928[[#This Row],[IIR/2025]]-Table41113141516181928[[#This Row],[IR/2025]]</f>
        <v>39.891799999999876</v>
      </c>
      <c r="H13" s="36"/>
      <c r="I13" s="43"/>
      <c r="J13" s="42"/>
      <c r="K13" s="36"/>
      <c r="L13" s="36"/>
    </row>
    <row r="14" spans="1:13" x14ac:dyDescent="0.25">
      <c r="A14" s="98">
        <v>13</v>
      </c>
      <c r="B14" s="104" t="s">
        <v>16</v>
      </c>
      <c r="C14" s="85">
        <v>875.46900000000005</v>
      </c>
      <c r="D14" s="85">
        <v>947.96900000000005</v>
      </c>
      <c r="E14" s="36"/>
      <c r="F14" s="36">
        <f t="shared" si="0"/>
        <v>8.2812755220344744E-2</v>
      </c>
      <c r="G14" s="55">
        <f>Table41113141516181928[[#This Row],[IIR/2025]]-Table41113141516181928[[#This Row],[IR/2025]]</f>
        <v>72.5</v>
      </c>
      <c r="H14" s="36"/>
      <c r="I14" s="43"/>
      <c r="J14" s="42"/>
      <c r="K14" s="36"/>
      <c r="L14" s="36"/>
    </row>
    <row r="15" spans="1:13" x14ac:dyDescent="0.25">
      <c r="A15" s="98">
        <v>14</v>
      </c>
      <c r="B15" s="87" t="s">
        <v>4</v>
      </c>
      <c r="C15" s="85">
        <v>795.89787000000001</v>
      </c>
      <c r="D15" s="85">
        <v>814.84276999999997</v>
      </c>
      <c r="E15" s="36"/>
      <c r="F15" s="36">
        <f t="shared" si="0"/>
        <v>2.380317967178372E-2</v>
      </c>
      <c r="G15" s="55">
        <f>Table41113141516181928[[#This Row],[IIR/2025]]-Table41113141516181928[[#This Row],[IR/2025]]</f>
        <v>18.944899999999961</v>
      </c>
      <c r="H15" s="36"/>
      <c r="I15" s="43"/>
      <c r="J15" s="42"/>
      <c r="K15" s="36"/>
      <c r="L15" s="36"/>
    </row>
    <row r="16" spans="1:13" x14ac:dyDescent="0.25">
      <c r="A16" s="98">
        <v>15</v>
      </c>
      <c r="B16" s="88" t="s">
        <v>34</v>
      </c>
      <c r="C16" s="85">
        <v>667.08</v>
      </c>
      <c r="D16" s="85">
        <v>648.19899999999996</v>
      </c>
      <c r="E16" s="36"/>
      <c r="F16" s="36">
        <f t="shared" si="0"/>
        <v>-2.8303951550039102E-2</v>
      </c>
      <c r="G16" s="55">
        <f>Table41113141516181928[[#This Row],[IIR/2025]]-Table41113141516181928[[#This Row],[IR/2025]]</f>
        <v>-18.881000000000085</v>
      </c>
      <c r="H16" s="36"/>
      <c r="I16" s="43"/>
      <c r="J16" s="42"/>
      <c r="K16" s="36"/>
      <c r="L16" s="36"/>
    </row>
    <row r="17" spans="1:12" x14ac:dyDescent="0.25">
      <c r="A17" s="98">
        <v>16</v>
      </c>
      <c r="B17" s="88" t="s">
        <v>10</v>
      </c>
      <c r="C17" s="85">
        <v>607.05499999999995</v>
      </c>
      <c r="D17" s="85">
        <v>614.01599999999996</v>
      </c>
      <c r="E17" s="36"/>
      <c r="F17" s="36">
        <f t="shared" si="0"/>
        <v>1.1466835789178927E-2</v>
      </c>
      <c r="G17" s="55">
        <f>Table41113141516181928[[#This Row],[IIR/2025]]-Table41113141516181928[[#This Row],[IR/2025]]</f>
        <v>6.9610000000000127</v>
      </c>
      <c r="H17" s="36"/>
      <c r="I17" s="43"/>
      <c r="J17" s="42"/>
      <c r="K17" s="36"/>
      <c r="L17" s="36"/>
    </row>
    <row r="18" spans="1:12" x14ac:dyDescent="0.25">
      <c r="A18" s="98">
        <v>17</v>
      </c>
      <c r="B18" s="87" t="s">
        <v>19</v>
      </c>
      <c r="C18" s="85">
        <v>560.0829</v>
      </c>
      <c r="D18" s="85">
        <v>591.90839000000005</v>
      </c>
      <c r="E18" s="36"/>
      <c r="F18" s="36">
        <f t="shared" si="0"/>
        <v>5.6822820336061071E-2</v>
      </c>
      <c r="G18" s="55">
        <f>Table41113141516181928[[#This Row],[IIR/2025]]-Table41113141516181928[[#This Row],[IR/2025]]</f>
        <v>31.825490000000059</v>
      </c>
      <c r="H18" s="36"/>
      <c r="I18" s="43"/>
      <c r="J18" s="42"/>
      <c r="K18" s="36"/>
      <c r="L18" s="36"/>
    </row>
    <row r="19" spans="1:12" x14ac:dyDescent="0.25">
      <c r="A19" s="98">
        <v>18</v>
      </c>
      <c r="B19" s="88" t="s">
        <v>6</v>
      </c>
      <c r="C19" s="85">
        <v>367.31299999999999</v>
      </c>
      <c r="D19" s="85">
        <v>364.21100000000001</v>
      </c>
      <c r="E19" s="36"/>
      <c r="F19" s="36">
        <f t="shared" si="0"/>
        <v>-8.4451135679923534E-3</v>
      </c>
      <c r="G19" s="55">
        <f>Table41113141516181928[[#This Row],[IIR/2025]]-Table41113141516181928[[#This Row],[IR/2025]]</f>
        <v>-3.1019999999999754</v>
      </c>
      <c r="H19" s="36"/>
      <c r="I19" s="43"/>
      <c r="J19" s="42"/>
      <c r="K19" s="36"/>
      <c r="L19" s="36"/>
    </row>
    <row r="20" spans="1:12" x14ac:dyDescent="0.25">
      <c r="A20" s="98">
        <v>19</v>
      </c>
      <c r="B20" s="88" t="s">
        <v>9</v>
      </c>
      <c r="C20" s="84">
        <v>348.541</v>
      </c>
      <c r="D20" s="84">
        <v>337.03699999999998</v>
      </c>
      <c r="E20" s="36"/>
      <c r="F20" s="36">
        <f t="shared" si="0"/>
        <v>-3.3006159963964124E-2</v>
      </c>
      <c r="G20" s="55">
        <f>Table41113141516181928[[#This Row],[IIR/2025]]-Table41113141516181928[[#This Row],[IR/2025]]</f>
        <v>-11.504000000000019</v>
      </c>
      <c r="H20" s="36"/>
      <c r="I20" s="43"/>
      <c r="J20" s="42"/>
      <c r="K20" s="36"/>
      <c r="L20" s="36"/>
    </row>
    <row r="21" spans="1:12" x14ac:dyDescent="0.25">
      <c r="A21" s="98">
        <v>20</v>
      </c>
      <c r="B21" s="6" t="s">
        <v>2</v>
      </c>
      <c r="C21" s="85">
        <v>299.58497</v>
      </c>
      <c r="D21" s="85">
        <v>311.82279999999997</v>
      </c>
      <c r="E21" s="36"/>
      <c r="F21" s="36">
        <f t="shared" si="0"/>
        <v>4.0849278920768201E-2</v>
      </c>
      <c r="G21" s="55">
        <f>Table41113141516181928[[#This Row],[IIR/2025]]-Table41113141516181928[[#This Row],[IR/2025]]</f>
        <v>12.237829999999974</v>
      </c>
      <c r="H21" s="36"/>
      <c r="I21" s="43"/>
      <c r="J21" s="42"/>
      <c r="K21" s="36"/>
      <c r="L21" s="36"/>
    </row>
    <row r="22" spans="1:12" x14ac:dyDescent="0.25">
      <c r="A22" s="98">
        <v>21</v>
      </c>
      <c r="B22" s="87" t="s">
        <v>5</v>
      </c>
      <c r="C22" s="85">
        <v>196.4</v>
      </c>
      <c r="D22" s="85">
        <v>195.23500000000001</v>
      </c>
      <c r="E22" s="36"/>
      <c r="F22" s="36">
        <f t="shared" si="0"/>
        <v>-5.9317718940936461E-3</v>
      </c>
      <c r="G22" s="55">
        <f>Table41113141516181928[[#This Row],[IIR/2025]]-Table41113141516181928[[#This Row],[IR/2025]]</f>
        <v>-1.164999999999992</v>
      </c>
      <c r="H22" s="36"/>
      <c r="I22" s="43"/>
      <c r="J22" s="42"/>
      <c r="K22" s="36"/>
      <c r="L22" s="36"/>
    </row>
    <row r="23" spans="1:12" x14ac:dyDescent="0.25">
      <c r="A23" s="98">
        <v>22</v>
      </c>
      <c r="B23" s="76" t="s">
        <v>7</v>
      </c>
      <c r="C23" s="123">
        <v>119.976821</v>
      </c>
      <c r="D23" s="123">
        <v>123.768117</v>
      </c>
      <c r="E23" s="36"/>
      <c r="F23" s="36">
        <f t="shared" si="0"/>
        <v>3.1600237182480465E-2</v>
      </c>
      <c r="G23" s="55">
        <f>Table41113141516181928[[#This Row],[IIR/2025]]-Table41113141516181928[[#This Row],[IR/2025]]</f>
        <v>3.7912960000000027</v>
      </c>
      <c r="H23" s="36"/>
      <c r="I23" s="43"/>
      <c r="J23" s="42"/>
      <c r="K23" s="36"/>
      <c r="L23" s="36"/>
    </row>
    <row r="24" spans="1:12" hidden="1" x14ac:dyDescent="0.25">
      <c r="A24" s="42"/>
      <c r="B24" s="42"/>
      <c r="C24" s="42"/>
      <c r="D24" s="42"/>
      <c r="F24" s="36" t="e">
        <f>G24/Table41113141516181928[[#This Row],[IIR/2025]]</f>
        <v>#DIV/0!</v>
      </c>
      <c r="G24" s="55">
        <f>Table41113141516181928[[#This Row],[IIR/2025]]-Table41113141516181928[[#This Row],[IR/2025]]</f>
        <v>0</v>
      </c>
    </row>
    <row r="25" spans="1:12" hidden="1" x14ac:dyDescent="0.25">
      <c r="A25" s="42"/>
      <c r="B25" s="42"/>
      <c r="C25" s="42"/>
      <c r="D25" s="42"/>
      <c r="F25" s="36" t="e">
        <f>G25/Table41113141516181928[[#This Row],[IIR/2025]]</f>
        <v>#DIV/0!</v>
      </c>
      <c r="G25" s="55">
        <f>Table41113141516181928[[#This Row],[IIR/2025]]-Table41113141516181928[[#This Row],[IR/2025]]</f>
        <v>0</v>
      </c>
    </row>
    <row r="27" spans="1:12" x14ac:dyDescent="0.25">
      <c r="C27" s="36"/>
    </row>
    <row r="28" spans="1:12" x14ac:dyDescent="0.25">
      <c r="C28" s="36"/>
    </row>
  </sheetData>
  <phoneticPr fontId="6" type="noConversion"/>
  <hyperlinks>
    <hyperlink ref="I1" location="Mündəricat!A1" display="Mündəricat" xr:uid="{00000000-0004-0000-0300-000000000000}"/>
  </hyperlinks>
  <pageMargins left="0.7" right="0.7" top="0.75" bottom="0.75" header="0.3" footer="0.3"/>
  <pageSetup orientation="portrait" verticalDpi="0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4"/>
  <dimension ref="A1:F23"/>
  <sheetViews>
    <sheetView zoomScale="85" zoomScaleNormal="85" workbookViewId="0">
      <selection activeCell="D6" sqref="D6"/>
    </sheetView>
  </sheetViews>
  <sheetFormatPr defaultRowHeight="15" x14ac:dyDescent="0.25"/>
  <cols>
    <col min="2" max="2" width="40.5703125" customWidth="1"/>
    <col min="3" max="3" width="34.28515625" customWidth="1"/>
    <col min="4" max="4" width="32.5703125" customWidth="1"/>
    <col min="5" max="5" width="29.7109375" customWidth="1"/>
    <col min="6" max="6" width="29.5703125" customWidth="1"/>
  </cols>
  <sheetData>
    <row r="1" spans="1:6" s="7" customFormat="1" ht="30" x14ac:dyDescent="0.25">
      <c r="A1" s="19" t="s">
        <v>0</v>
      </c>
      <c r="B1" s="20" t="s">
        <v>21</v>
      </c>
      <c r="C1" s="20" t="s">
        <v>92</v>
      </c>
      <c r="D1" s="21" t="s">
        <v>91</v>
      </c>
      <c r="F1" s="38" t="s">
        <v>43</v>
      </c>
    </row>
    <row r="2" spans="1:6" x14ac:dyDescent="0.25">
      <c r="A2" s="98">
        <v>9</v>
      </c>
      <c r="B2" s="15" t="s">
        <v>14</v>
      </c>
      <c r="C2" s="92">
        <v>8.7194257303974551E-2</v>
      </c>
      <c r="D2" s="144">
        <v>719.1880000000001</v>
      </c>
    </row>
    <row r="3" spans="1:6" x14ac:dyDescent="0.25">
      <c r="A3" s="98">
        <v>5</v>
      </c>
      <c r="B3" s="15" t="s">
        <v>8</v>
      </c>
      <c r="C3" s="92">
        <v>0.18730828038645556</v>
      </c>
      <c r="D3" s="55">
        <v>419.38302999999996</v>
      </c>
    </row>
    <row r="4" spans="1:6" x14ac:dyDescent="0.25">
      <c r="A4" s="98">
        <v>20</v>
      </c>
      <c r="B4" s="15" t="s">
        <v>18</v>
      </c>
      <c r="C4" s="92">
        <v>0.13022327981203119</v>
      </c>
      <c r="D4" s="144">
        <v>396.41375000000016</v>
      </c>
    </row>
    <row r="5" spans="1:6" x14ac:dyDescent="0.25">
      <c r="A5" s="98">
        <v>1</v>
      </c>
      <c r="B5" s="15" t="s">
        <v>11</v>
      </c>
      <c r="C5" s="92">
        <v>2.136984074040521E-2</v>
      </c>
      <c r="D5" s="55">
        <v>266.01400000000103</v>
      </c>
    </row>
    <row r="6" spans="1:6" x14ac:dyDescent="0.25">
      <c r="A6" s="98">
        <v>17</v>
      </c>
      <c r="B6" s="15" t="s">
        <v>31</v>
      </c>
      <c r="C6" s="92">
        <v>0.1751893511131821</v>
      </c>
      <c r="D6" s="144">
        <v>159.28953000000001</v>
      </c>
    </row>
    <row r="7" spans="1:6" x14ac:dyDescent="0.25">
      <c r="A7" s="98">
        <v>11</v>
      </c>
      <c r="B7" s="15" t="s">
        <v>16</v>
      </c>
      <c r="C7" s="92">
        <v>8.2812755220344744E-2</v>
      </c>
      <c r="D7" s="55">
        <v>72.5</v>
      </c>
    </row>
    <row r="8" spans="1:6" x14ac:dyDescent="0.25">
      <c r="A8" s="98">
        <v>19</v>
      </c>
      <c r="B8" s="15" t="s">
        <v>37</v>
      </c>
      <c r="C8" s="92">
        <v>4.9802712144521297E-2</v>
      </c>
      <c r="D8" s="55">
        <v>62.795669999999973</v>
      </c>
    </row>
    <row r="9" spans="1:6" x14ac:dyDescent="0.25">
      <c r="A9" s="98">
        <v>4</v>
      </c>
      <c r="B9" s="15" t="s">
        <v>35</v>
      </c>
      <c r="C9" s="92">
        <v>3.9691000845263634E-2</v>
      </c>
      <c r="D9" s="144">
        <v>39.891799999999876</v>
      </c>
    </row>
    <row r="10" spans="1:6" x14ac:dyDescent="0.25">
      <c r="A10" s="98">
        <v>22</v>
      </c>
      <c r="B10" s="15" t="s">
        <v>19</v>
      </c>
      <c r="C10" s="92">
        <v>5.6822820336061071E-2</v>
      </c>
      <c r="D10" s="144">
        <v>31.825490000000059</v>
      </c>
    </row>
    <row r="11" spans="1:6" x14ac:dyDescent="0.25">
      <c r="A11" s="98">
        <v>3</v>
      </c>
      <c r="B11" s="15" t="s">
        <v>1</v>
      </c>
      <c r="C11" s="91">
        <v>1.6303572029013648E-2</v>
      </c>
      <c r="D11" s="55">
        <v>25.697999999999865</v>
      </c>
    </row>
    <row r="12" spans="1:6" x14ac:dyDescent="0.25">
      <c r="A12" s="98">
        <v>12</v>
      </c>
      <c r="B12" s="15" t="s">
        <v>4</v>
      </c>
      <c r="C12" s="92">
        <v>2.380317967178372E-2</v>
      </c>
      <c r="D12" s="55">
        <v>18.944899999999961</v>
      </c>
    </row>
    <row r="13" spans="1:6" x14ac:dyDescent="0.25">
      <c r="A13" s="98">
        <v>14</v>
      </c>
      <c r="B13" s="15" t="s">
        <v>2</v>
      </c>
      <c r="C13" s="92">
        <v>4.0849278920768201E-2</v>
      </c>
      <c r="D13" s="55">
        <v>12.237829999999974</v>
      </c>
    </row>
    <row r="14" spans="1:6" x14ac:dyDescent="0.25">
      <c r="A14" s="98">
        <v>7</v>
      </c>
      <c r="B14" s="15" t="s">
        <v>17</v>
      </c>
      <c r="C14" s="92">
        <v>4.9384961486273011E-3</v>
      </c>
      <c r="D14" s="55">
        <v>8.9059999999999491</v>
      </c>
    </row>
    <row r="15" spans="1:6" x14ac:dyDescent="0.25">
      <c r="A15" s="98">
        <v>18</v>
      </c>
      <c r="B15" s="15" t="s">
        <v>10</v>
      </c>
      <c r="C15" s="92">
        <v>1.1466835789178927E-2</v>
      </c>
      <c r="D15" s="55">
        <v>6.9610000000000127</v>
      </c>
    </row>
    <row r="16" spans="1:6" x14ac:dyDescent="0.25">
      <c r="A16" s="98">
        <v>15</v>
      </c>
      <c r="B16" s="15" t="s">
        <v>7</v>
      </c>
      <c r="C16" s="92">
        <v>3.1600237182480465E-2</v>
      </c>
      <c r="D16" s="55">
        <v>3.7912960000000027</v>
      </c>
    </row>
    <row r="17" spans="1:4" x14ac:dyDescent="0.25">
      <c r="A17" s="98">
        <v>16</v>
      </c>
      <c r="B17" s="15" t="s">
        <v>5</v>
      </c>
      <c r="C17" s="92">
        <v>-5.9317718940936461E-3</v>
      </c>
      <c r="D17" s="55">
        <v>-1.164999999999992</v>
      </c>
    </row>
    <row r="18" spans="1:4" x14ac:dyDescent="0.25">
      <c r="A18" s="98">
        <v>13</v>
      </c>
      <c r="B18" s="15" t="s">
        <v>6</v>
      </c>
      <c r="C18" s="92">
        <v>-8.4451135679923534E-3</v>
      </c>
      <c r="D18" s="55">
        <v>-3.1019999999999754</v>
      </c>
    </row>
    <row r="19" spans="1:4" x14ac:dyDescent="0.25">
      <c r="A19" s="98">
        <v>6</v>
      </c>
      <c r="B19" s="15" t="s">
        <v>15</v>
      </c>
      <c r="C19" s="92">
        <v>-8.6907760950669637E-3</v>
      </c>
      <c r="D19" s="55">
        <v>-10.414999999999964</v>
      </c>
    </row>
    <row r="20" spans="1:4" x14ac:dyDescent="0.25">
      <c r="A20" s="98">
        <v>8</v>
      </c>
      <c r="B20" s="15" t="s">
        <v>9</v>
      </c>
      <c r="C20" s="92">
        <v>-3.3006159963964124E-2</v>
      </c>
      <c r="D20" s="55">
        <v>-11.504000000000019</v>
      </c>
    </row>
    <row r="21" spans="1:4" x14ac:dyDescent="0.25">
      <c r="A21" s="98">
        <v>10</v>
      </c>
      <c r="B21" s="15" t="s">
        <v>34</v>
      </c>
      <c r="C21" s="92">
        <v>-2.8303951550039102E-2</v>
      </c>
      <c r="D21" s="55">
        <v>-18.881000000000085</v>
      </c>
    </row>
    <row r="22" spans="1:4" x14ac:dyDescent="0.25">
      <c r="A22" s="98">
        <v>21</v>
      </c>
      <c r="B22" s="15" t="s">
        <v>3</v>
      </c>
      <c r="C22" s="92">
        <v>-1.924532951204436E-2</v>
      </c>
      <c r="D22" s="55">
        <v>-37.644999999999982</v>
      </c>
    </row>
    <row r="23" spans="1:4" x14ac:dyDescent="0.25">
      <c r="A23" s="98">
        <v>2</v>
      </c>
      <c r="B23" s="16" t="s">
        <v>60</v>
      </c>
      <c r="C23" s="166">
        <v>-1.9722666749515907E-2</v>
      </c>
      <c r="D23" s="137">
        <v>-282.61873999999989</v>
      </c>
    </row>
  </sheetData>
  <conditionalFormatting sqref="C2:C14">
    <cfRule type="dataBar" priority="16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{431D794D-15C0-408C-9139-56B356A5383B}</x14:id>
        </ext>
      </extLst>
    </cfRule>
    <cfRule type="dataBar" priority="16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{845F8568-5FED-407E-9076-2A121B2041D9}</x14:id>
        </ext>
      </extLst>
    </cfRule>
    <cfRule type="dataBar" priority="17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{32887B2B-94F3-407F-908E-607FCC34458D}</x14:id>
        </ext>
      </extLst>
    </cfRule>
    <cfRule type="dataBar" priority="17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{40E62FEC-815A-4DEA-9095-5A2CC0B68AA2}</x14:id>
        </ext>
      </extLst>
    </cfRule>
  </conditionalFormatting>
  <conditionalFormatting sqref="C2:C23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{888F01DC-D263-490E-9453-5798D5437AD4}</x14:id>
        </ext>
      </extLst>
    </cfRule>
  </conditionalFormatting>
  <conditionalFormatting sqref="C2:D14">
    <cfRule type="dataBar" priority="17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{A664CC5A-3BFD-4F81-857B-FA8DAE79B8BD}</x14:id>
        </ext>
      </extLst>
    </cfRule>
  </conditionalFormatting>
  <conditionalFormatting sqref="C2:D23">
    <cfRule type="dataBar" priority="33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{5A1EE3AB-3E76-4B12-8F00-D7931A0CA72D}</x14:id>
        </ext>
      </extLst>
    </cfRule>
  </conditionalFormatting>
  <conditionalFormatting sqref="D2:D14">
    <cfRule type="dataBar" priority="18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{BBBC22F6-7080-4D66-B0D3-210D82481A38}</x14:id>
        </ext>
      </extLst>
    </cfRule>
    <cfRule type="dataBar" priority="18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{7C8432DC-6BE7-4E0F-A268-B18F2AB0CFE4}</x14:id>
        </ext>
      </extLst>
    </cfRule>
  </conditionalFormatting>
  <conditionalFormatting sqref="D2:D23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{61F707A8-CCC0-422B-A830-8C1B75774EDE}</x14:id>
        </ext>
      </extLst>
    </cfRule>
  </conditionalFormatting>
  <hyperlinks>
    <hyperlink ref="F1" location="Mündəricat!A1" display="Mündəricat" xr:uid="{00000000-0004-0000-0400-000000000000}"/>
  </hyperlinks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31D794D-15C0-408C-9139-56B356A5383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845F8568-5FED-407E-9076-2A121B2041D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32887B2B-94F3-407F-908E-607FCC34458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40E62FEC-815A-4DEA-9095-5A2CC0B68AA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C2:C14</xm:sqref>
        </x14:conditionalFormatting>
        <x14:conditionalFormatting xmlns:xm="http://schemas.microsoft.com/office/excel/2006/main">
          <x14:cfRule type="dataBar" id="{888F01DC-D263-490E-9453-5798D5437AD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C2:C23</xm:sqref>
        </x14:conditionalFormatting>
        <x14:conditionalFormatting xmlns:xm="http://schemas.microsoft.com/office/excel/2006/main">
          <x14:cfRule type="dataBar" id="{A664CC5A-3BFD-4F81-857B-FA8DAE79B8B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C2:D14</xm:sqref>
        </x14:conditionalFormatting>
        <x14:conditionalFormatting xmlns:xm="http://schemas.microsoft.com/office/excel/2006/main">
          <x14:cfRule type="dataBar" id="{5A1EE3AB-3E76-4B12-8F00-D7931A0CA72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C2:D23</xm:sqref>
        </x14:conditionalFormatting>
        <x14:conditionalFormatting xmlns:xm="http://schemas.microsoft.com/office/excel/2006/main">
          <x14:cfRule type="dataBar" id="{BBBC22F6-7080-4D66-B0D3-210D82481A3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7C8432DC-6BE7-4E0F-A268-B18F2AB0CFE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D2:D14</xm:sqref>
        </x14:conditionalFormatting>
        <x14:conditionalFormatting xmlns:xm="http://schemas.microsoft.com/office/excel/2006/main">
          <x14:cfRule type="dataBar" id="{61F707A8-CCC0-422B-A830-8C1B75774ED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D2:D23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/>
  <dimension ref="A1:N28"/>
  <sheetViews>
    <sheetView zoomScale="85" zoomScaleNormal="85" workbookViewId="0">
      <pane xSplit="2" ySplit="1" topLeftCell="C2" activePane="bottomRight" state="frozen"/>
      <selection activeCell="G15" sqref="G15"/>
      <selection pane="topRight" activeCell="G15" sqref="G15"/>
      <selection pane="bottomLeft" activeCell="G15" sqref="G15"/>
      <selection pane="bottomRight" activeCell="J1" sqref="J1:K1048576"/>
    </sheetView>
  </sheetViews>
  <sheetFormatPr defaultColWidth="9.28515625" defaultRowHeight="15" x14ac:dyDescent="0.25"/>
  <cols>
    <col min="2" max="2" width="41.7109375" customWidth="1"/>
    <col min="3" max="3" width="16.7109375" customWidth="1"/>
    <col min="4" max="4" width="15.7109375" customWidth="1"/>
    <col min="5" max="5" width="23.28515625" customWidth="1"/>
    <col min="6" max="6" width="19" customWidth="1"/>
    <col min="7" max="7" width="2.42578125" customWidth="1"/>
    <col min="8" max="8" width="6.7109375" customWidth="1"/>
    <col min="9" max="9" width="9.42578125" customWidth="1"/>
    <col min="10" max="10" width="6.5703125" hidden="1" customWidth="1"/>
    <col min="11" max="11" width="7.42578125" style="44" hidden="1" customWidth="1"/>
    <col min="12" max="13" width="9.28515625" customWidth="1"/>
  </cols>
  <sheetData>
    <row r="1" spans="1:14" s="7" customFormat="1" x14ac:dyDescent="0.25">
      <c r="A1" s="17" t="s">
        <v>0</v>
      </c>
      <c r="B1" s="18" t="s">
        <v>21</v>
      </c>
      <c r="C1" s="25" t="s">
        <v>80</v>
      </c>
      <c r="D1" s="25" t="s">
        <v>85</v>
      </c>
      <c r="F1" s="38" t="s">
        <v>43</v>
      </c>
      <c r="K1" s="45"/>
    </row>
    <row r="2" spans="1:14" x14ac:dyDescent="0.25">
      <c r="A2" s="98">
        <v>1</v>
      </c>
      <c r="B2" s="6" t="s">
        <v>60</v>
      </c>
      <c r="C2" s="85">
        <v>6468.9077399999996</v>
      </c>
      <c r="D2" s="85">
        <v>6642.6569099999997</v>
      </c>
      <c r="H2" s="3"/>
      <c r="J2" s="57">
        <f>K2/Table41113141516181927[[#This Row],[IR/2025]]</f>
        <v>2.6859120114766093E-2</v>
      </c>
      <c r="K2" s="56">
        <f>Table41113141516181927[[#This Row],[IIR/2025]]-Table41113141516181927[[#This Row],[IR/2025]]</f>
        <v>173.74917000000005</v>
      </c>
    </row>
    <row r="3" spans="1:14" x14ac:dyDescent="0.25">
      <c r="A3" s="98">
        <v>2</v>
      </c>
      <c r="B3" s="88" t="s">
        <v>11</v>
      </c>
      <c r="C3" s="85">
        <v>5338.9170000000004</v>
      </c>
      <c r="D3" s="85">
        <v>5371.8389999999999</v>
      </c>
      <c r="E3" s="2"/>
      <c r="H3" s="3"/>
      <c r="J3" s="57">
        <f>K3/Table41113141516181927[[#This Row],[IR/2025]]</f>
        <v>6.1664191445567644E-3</v>
      </c>
      <c r="K3" s="56">
        <f>Table41113141516181927[[#This Row],[IIR/2025]]-Table41113141516181927[[#This Row],[IR/2025]]</f>
        <v>32.921999999999571</v>
      </c>
    </row>
    <row r="4" spans="1:14" x14ac:dyDescent="0.25">
      <c r="A4" s="98">
        <v>3</v>
      </c>
      <c r="B4" s="88" t="s">
        <v>14</v>
      </c>
      <c r="C4" s="85">
        <v>3285.72</v>
      </c>
      <c r="D4" s="85">
        <v>3280.866</v>
      </c>
      <c r="H4" s="3"/>
      <c r="J4" s="57">
        <f>K4/Table41113141516181927[[#This Row],[IR/2025]]</f>
        <v>-1.477301778605546E-3</v>
      </c>
      <c r="K4" s="56">
        <f>Table41113141516181927[[#This Row],[IIR/2025]]-Table41113141516181927[[#This Row],[IR/2025]]</f>
        <v>-4.8539999999998145</v>
      </c>
    </row>
    <row r="5" spans="1:14" x14ac:dyDescent="0.25">
      <c r="A5" s="98">
        <v>4</v>
      </c>
      <c r="B5" s="88" t="s">
        <v>18</v>
      </c>
      <c r="C5" s="85">
        <v>1838.5893699999999</v>
      </c>
      <c r="D5" s="85">
        <v>1844.71</v>
      </c>
      <c r="H5" s="3"/>
      <c r="J5" s="57">
        <f>K5/Table41113141516181927[[#This Row],[IR/2025]]</f>
        <v>3.3289815006382418E-3</v>
      </c>
      <c r="K5" s="56">
        <f>Table41113141516181927[[#This Row],[IIR/2025]]-Table41113141516181927[[#This Row],[IR/2025]]</f>
        <v>6.1206300000001193</v>
      </c>
    </row>
    <row r="6" spans="1:14" x14ac:dyDescent="0.25">
      <c r="A6" s="98">
        <v>5</v>
      </c>
      <c r="B6" s="104" t="s">
        <v>8</v>
      </c>
      <c r="C6" s="94">
        <v>1499.8618899999999</v>
      </c>
      <c r="D6" s="94">
        <v>1525.72389</v>
      </c>
      <c r="H6" s="3"/>
      <c r="J6" s="57">
        <f>K6/Table41113141516181927[[#This Row],[IR/2025]]</f>
        <v>1.724292094654134E-2</v>
      </c>
      <c r="K6" s="56">
        <f>Table41113141516181927[[#This Row],[IIR/2025]]-Table41113141516181927[[#This Row],[IR/2025]]</f>
        <v>25.86200000000008</v>
      </c>
    </row>
    <row r="7" spans="1:14" x14ac:dyDescent="0.25">
      <c r="A7" s="98">
        <v>6</v>
      </c>
      <c r="B7" s="6" t="s">
        <v>1</v>
      </c>
      <c r="C7" s="85">
        <v>1186.2349999999999</v>
      </c>
      <c r="D7" s="85">
        <v>1224.625</v>
      </c>
      <c r="H7" s="3"/>
      <c r="J7" s="57">
        <f>K7/Table41113141516181927[[#This Row],[IR/2025]]</f>
        <v>3.2362896053480215E-2</v>
      </c>
      <c r="K7" s="56">
        <f>Table41113141516181927[[#This Row],[IIR/2025]]-Table41113141516181927[[#This Row],[IR/2025]]</f>
        <v>38.3900000000001</v>
      </c>
    </row>
    <row r="8" spans="1:14" x14ac:dyDescent="0.25">
      <c r="A8" s="98">
        <v>7</v>
      </c>
      <c r="B8" s="104" t="s">
        <v>17</v>
      </c>
      <c r="C8" s="85">
        <v>1170.3389999999999</v>
      </c>
      <c r="D8" s="86">
        <v>1205.288</v>
      </c>
      <c r="H8" s="3"/>
      <c r="J8" s="57">
        <f>K8/Table41113141516181927[[#This Row],[IR/2025]]</f>
        <v>2.9862287764485393E-2</v>
      </c>
      <c r="K8" s="56">
        <f>Table41113141516181927[[#This Row],[IIR/2025]]-Table41113141516181927[[#This Row],[IR/2025]]</f>
        <v>34.949000000000069</v>
      </c>
    </row>
    <row r="9" spans="1:14" x14ac:dyDescent="0.25">
      <c r="A9" s="98">
        <v>8</v>
      </c>
      <c r="B9" s="6" t="s">
        <v>37</v>
      </c>
      <c r="C9" s="85">
        <v>960.27643</v>
      </c>
      <c r="D9" s="85">
        <v>995.23067000000003</v>
      </c>
      <c r="H9" s="3"/>
      <c r="J9" s="57">
        <f>K9/Table41113141516181927[[#This Row],[IR/2025]]</f>
        <v>3.6400185309140645E-2</v>
      </c>
      <c r="K9" s="56">
        <f>Table41113141516181927[[#This Row],[IIR/2025]]-Table41113141516181927[[#This Row],[IR/2025]]</f>
        <v>34.954240000000027</v>
      </c>
      <c r="N9" s="2"/>
    </row>
    <row r="10" spans="1:14" x14ac:dyDescent="0.25">
      <c r="A10" s="98">
        <v>9</v>
      </c>
      <c r="B10" s="88" t="s">
        <v>15</v>
      </c>
      <c r="C10" s="85">
        <v>873.97059000000013</v>
      </c>
      <c r="D10" s="85">
        <v>909.74300000000005</v>
      </c>
      <c r="H10" s="3"/>
      <c r="J10" s="57">
        <f>K10/Table41113141516181927[[#This Row],[IR/2025]]</f>
        <v>4.0930908212826612E-2</v>
      </c>
      <c r="K10" s="56">
        <f>Table41113141516181927[[#This Row],[IIR/2025]]-Table41113141516181927[[#This Row],[IR/2025]]</f>
        <v>35.772409999999923</v>
      </c>
    </row>
    <row r="11" spans="1:14" x14ac:dyDescent="0.25">
      <c r="A11" s="98">
        <v>11</v>
      </c>
      <c r="B11" s="104" t="s">
        <v>35</v>
      </c>
      <c r="C11" s="85">
        <v>777.04367000000002</v>
      </c>
      <c r="D11" s="85">
        <v>817.01892999999995</v>
      </c>
      <c r="H11" s="3"/>
      <c r="J11" s="57">
        <f>K11/Table41113141516181927[[#This Row],[IR/2025]]</f>
        <v>5.1445319669099078E-2</v>
      </c>
      <c r="K11" s="56">
        <f>Table41113141516181927[[#This Row],[IIR/2025]]-Table41113141516181927[[#This Row],[IR/2025]]</f>
        <v>39.975259999999935</v>
      </c>
    </row>
    <row r="12" spans="1:14" x14ac:dyDescent="0.25">
      <c r="A12" s="98">
        <v>10</v>
      </c>
      <c r="B12" s="6" t="s">
        <v>3</v>
      </c>
      <c r="C12" s="85">
        <v>806.44100000000003</v>
      </c>
      <c r="D12" s="85">
        <v>806.46699999999998</v>
      </c>
      <c r="H12" s="3"/>
      <c r="J12" s="57">
        <f>K12/Table41113141516181927[[#This Row],[IR/2025]]</f>
        <v>3.2240424283926057E-5</v>
      </c>
      <c r="K12" s="56">
        <f>Table41113141516181927[[#This Row],[IIR/2025]]-Table41113141516181927[[#This Row],[IR/2025]]</f>
        <v>2.5999999999953616E-2</v>
      </c>
    </row>
    <row r="13" spans="1:14" x14ac:dyDescent="0.25">
      <c r="A13" s="98">
        <v>12</v>
      </c>
      <c r="B13" s="104" t="s">
        <v>16</v>
      </c>
      <c r="C13" s="85">
        <v>666.94600000000003</v>
      </c>
      <c r="D13" s="85">
        <v>695.798</v>
      </c>
      <c r="H13" s="3"/>
      <c r="J13" s="57">
        <f>K13/Table41113141516181927[[#This Row],[IR/2025]]</f>
        <v>4.3259874112746718E-2</v>
      </c>
      <c r="K13" s="56">
        <f>Table41113141516181927[[#This Row],[IIR/2025]]-Table41113141516181927[[#This Row],[IR/2025]]</f>
        <v>28.851999999999975</v>
      </c>
    </row>
    <row r="14" spans="1:14" x14ac:dyDescent="0.25">
      <c r="A14" s="98">
        <v>13</v>
      </c>
      <c r="B14" s="88" t="s">
        <v>31</v>
      </c>
      <c r="C14" s="89">
        <v>574.72073</v>
      </c>
      <c r="D14" s="85">
        <v>625.64679999999998</v>
      </c>
      <c r="H14" s="3"/>
      <c r="J14" s="57">
        <f>K14/Table41113141516181927[[#This Row],[IR/2025]]</f>
        <v>8.8610115037959361E-2</v>
      </c>
      <c r="K14" s="56">
        <f>Table41113141516181927[[#This Row],[IIR/2025]]-Table41113141516181927[[#This Row],[IR/2025]]</f>
        <v>50.926069999999982</v>
      </c>
    </row>
    <row r="15" spans="1:14" x14ac:dyDescent="0.25">
      <c r="A15" s="98">
        <v>14</v>
      </c>
      <c r="B15" s="88" t="s">
        <v>10</v>
      </c>
      <c r="C15" s="85">
        <v>499.53399999999999</v>
      </c>
      <c r="D15" s="85">
        <v>502.649</v>
      </c>
      <c r="H15" s="3"/>
      <c r="J15" s="57">
        <f>K15/Table41113141516181927[[#This Row],[IR/2025]]</f>
        <v>6.2358117765757871E-3</v>
      </c>
      <c r="K15" s="56">
        <f>Table41113141516181927[[#This Row],[IIR/2025]]-Table41113141516181927[[#This Row],[IR/2025]]</f>
        <v>3.1150000000000091</v>
      </c>
    </row>
    <row r="16" spans="1:14" x14ac:dyDescent="0.25">
      <c r="A16" s="98">
        <v>15</v>
      </c>
      <c r="B16" s="88" t="s">
        <v>34</v>
      </c>
      <c r="C16" s="85">
        <v>464.68</v>
      </c>
      <c r="D16" s="85">
        <v>475.45100000000002</v>
      </c>
      <c r="H16" s="3"/>
      <c r="J16" s="57">
        <f>K16/Table41113141516181927[[#This Row],[IR/2025]]</f>
        <v>2.3179392269949244E-2</v>
      </c>
      <c r="K16" s="56">
        <f>Table41113141516181927[[#This Row],[IIR/2025]]-Table41113141516181927[[#This Row],[IR/2025]]</f>
        <v>10.771000000000015</v>
      </c>
    </row>
    <row r="17" spans="1:11" x14ac:dyDescent="0.25">
      <c r="A17" s="98">
        <v>16</v>
      </c>
      <c r="B17" s="87" t="s">
        <v>19</v>
      </c>
      <c r="C17" s="85">
        <v>320.60252000000003</v>
      </c>
      <c r="D17" s="85">
        <v>384.48428999999999</v>
      </c>
      <c r="H17" s="3"/>
      <c r="J17" s="57">
        <f>K17/Table41113141516181927[[#This Row],[IR/2025]]</f>
        <v>0.19925535831720834</v>
      </c>
      <c r="K17" s="56">
        <f>Table41113141516181927[[#This Row],[IIR/2025]]-Table41113141516181927[[#This Row],[IR/2025]]</f>
        <v>63.88176999999996</v>
      </c>
    </row>
    <row r="18" spans="1:11" x14ac:dyDescent="0.25">
      <c r="A18" s="98">
        <v>17</v>
      </c>
      <c r="B18" s="87" t="s">
        <v>4</v>
      </c>
      <c r="C18" s="8">
        <v>305.81178999999997</v>
      </c>
      <c r="D18" s="173">
        <v>304.24984999999998</v>
      </c>
      <c r="H18" s="3"/>
      <c r="J18" s="57">
        <f>K18/Table41113141516181927[[#This Row],[IR/2025]]</f>
        <v>-5.107520543926684E-3</v>
      </c>
      <c r="K18" s="56">
        <f>Table41113141516181927[[#This Row],[IIR/2025]]-Table41113141516181927[[#This Row],[IR/2025]]</f>
        <v>-1.5619399999999928</v>
      </c>
    </row>
    <row r="19" spans="1:11" x14ac:dyDescent="0.25">
      <c r="A19" s="98">
        <v>18</v>
      </c>
      <c r="B19" s="88" t="s">
        <v>6</v>
      </c>
      <c r="C19" s="85">
        <v>281.56599999999997</v>
      </c>
      <c r="D19" s="85">
        <v>283.60000000000002</v>
      </c>
      <c r="H19" s="3"/>
      <c r="J19" s="57">
        <f>K19/Table41113141516181927[[#This Row],[IR/2025]]</f>
        <v>7.2238835654874836E-3</v>
      </c>
      <c r="K19" s="56">
        <f>Table41113141516181927[[#This Row],[IIR/2025]]-Table41113141516181927[[#This Row],[IR/2025]]</f>
        <v>2.0340000000000487</v>
      </c>
    </row>
    <row r="20" spans="1:11" x14ac:dyDescent="0.25">
      <c r="A20" s="98">
        <v>19</v>
      </c>
      <c r="B20" s="88" t="s">
        <v>9</v>
      </c>
      <c r="C20" s="86">
        <v>235.76400000000001</v>
      </c>
      <c r="D20" s="86">
        <v>237.495</v>
      </c>
      <c r="H20" s="3"/>
      <c r="J20" s="57">
        <f>K20/Table41113141516181927[[#This Row],[IR/2025]]</f>
        <v>7.3420878505624032E-3</v>
      </c>
      <c r="K20" s="56">
        <f>Table41113141516181927[[#This Row],[IIR/2025]]-Table41113141516181927[[#This Row],[IR/2025]]</f>
        <v>1.7309999999999945</v>
      </c>
    </row>
    <row r="21" spans="1:11" x14ac:dyDescent="0.25">
      <c r="A21" s="98">
        <v>20</v>
      </c>
      <c r="B21" s="6" t="s">
        <v>2</v>
      </c>
      <c r="C21" s="85">
        <v>186.84088</v>
      </c>
      <c r="D21" s="85">
        <v>202.90637000000001</v>
      </c>
      <c r="H21" s="3"/>
      <c r="J21" s="57">
        <f>K21/Table41113141516181927[[#This Row],[IR/2025]]</f>
        <v>8.5984876543077779E-2</v>
      </c>
      <c r="K21" s="56">
        <f>Table41113141516181927[[#This Row],[IIR/2025]]-Table41113141516181927[[#This Row],[IR/2025]]</f>
        <v>16.065490000000011</v>
      </c>
    </row>
    <row r="22" spans="1:11" x14ac:dyDescent="0.25">
      <c r="A22" s="98">
        <v>21</v>
      </c>
      <c r="B22" s="87" t="s">
        <v>5</v>
      </c>
      <c r="C22" s="85">
        <v>131.62700000000001</v>
      </c>
      <c r="D22" s="85">
        <v>133.26949999999999</v>
      </c>
      <c r="H22" s="3"/>
      <c r="J22" s="57">
        <f>K22/Table41113141516181927[[#This Row],[IR/2025]]</f>
        <v>1.2478442872662782E-2</v>
      </c>
      <c r="K22" s="56">
        <f>Table41113141516181927[[#This Row],[IIR/2025]]-Table41113141516181927[[#This Row],[IR/2025]]</f>
        <v>1.6424999999999841</v>
      </c>
    </row>
    <row r="23" spans="1:11" x14ac:dyDescent="0.25">
      <c r="A23" s="98">
        <v>22</v>
      </c>
      <c r="B23" s="76" t="s">
        <v>7</v>
      </c>
      <c r="C23" s="123">
        <v>2.7223700000000002</v>
      </c>
      <c r="D23" s="123">
        <v>2.4285199999999998</v>
      </c>
      <c r="H23" s="3"/>
      <c r="J23" s="57">
        <f>K23/Table41113141516181927[[#This Row],[IR/2025]]</f>
        <v>-0.10793903841138433</v>
      </c>
      <c r="K23" s="56">
        <f>Table41113141516181927[[#This Row],[IIR/2025]]-Table41113141516181927[[#This Row],[IR/2025]]</f>
        <v>-0.29385000000000039</v>
      </c>
    </row>
    <row r="24" spans="1:11" x14ac:dyDescent="0.25">
      <c r="H24" s="3"/>
      <c r="J24" s="2"/>
    </row>
    <row r="25" spans="1:11" x14ac:dyDescent="0.25">
      <c r="H25" s="3"/>
    </row>
    <row r="26" spans="1:11" x14ac:dyDescent="0.25">
      <c r="B26" s="62"/>
      <c r="H26" s="3"/>
    </row>
    <row r="27" spans="1:11" x14ac:dyDescent="0.25">
      <c r="H27" s="3"/>
    </row>
    <row r="28" spans="1:11" x14ac:dyDescent="0.25">
      <c r="H28" s="3"/>
    </row>
  </sheetData>
  <hyperlinks>
    <hyperlink ref="F1" location="Mündəricat!A1" display="Mündəricat" xr:uid="{00000000-0004-0000-0500-000000000000}"/>
  </hyperlinks>
  <pageMargins left="0.7" right="0.7" top="0.75" bottom="0.75" header="0.3" footer="0.3"/>
  <pageSetup orientation="portrait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6"/>
  <dimension ref="A1:F26"/>
  <sheetViews>
    <sheetView zoomScale="85" zoomScaleNormal="85" workbookViewId="0">
      <selection activeCell="E23" sqref="E23"/>
    </sheetView>
  </sheetViews>
  <sheetFormatPr defaultRowHeight="15" x14ac:dyDescent="0.25"/>
  <cols>
    <col min="2" max="2" width="40.28515625" customWidth="1"/>
    <col min="3" max="3" width="31.42578125" customWidth="1"/>
    <col min="4" max="4" width="32.28515625" customWidth="1"/>
    <col min="5" max="5" width="23.7109375" customWidth="1"/>
    <col min="6" max="6" width="28.28515625" customWidth="1"/>
  </cols>
  <sheetData>
    <row r="1" spans="1:6" s="22" customFormat="1" ht="32.25" customHeight="1" x14ac:dyDescent="0.25">
      <c r="A1" s="19" t="s">
        <v>0</v>
      </c>
      <c r="B1" s="20" t="s">
        <v>21</v>
      </c>
      <c r="C1" s="20" t="s">
        <v>92</v>
      </c>
      <c r="D1" s="21" t="s">
        <v>91</v>
      </c>
      <c r="F1" s="38" t="s">
        <v>43</v>
      </c>
    </row>
    <row r="2" spans="1:6" x14ac:dyDescent="0.25">
      <c r="A2" s="98">
        <v>2</v>
      </c>
      <c r="B2" s="6" t="s">
        <v>60</v>
      </c>
      <c r="C2" s="2">
        <v>2.6859120114766093E-2</v>
      </c>
      <c r="D2" s="155">
        <v>173.74917000000005</v>
      </c>
    </row>
    <row r="3" spans="1:6" x14ac:dyDescent="0.25">
      <c r="A3" s="98">
        <v>14</v>
      </c>
      <c r="B3" s="6" t="s">
        <v>19</v>
      </c>
      <c r="C3" s="2">
        <v>0.19925535831720834</v>
      </c>
      <c r="D3" s="155">
        <v>63.88176999999996</v>
      </c>
    </row>
    <row r="4" spans="1:6" x14ac:dyDescent="0.25">
      <c r="A4" s="98">
        <v>3</v>
      </c>
      <c r="B4" s="6" t="s">
        <v>31</v>
      </c>
      <c r="C4" s="145">
        <v>8.8610115037959361E-2</v>
      </c>
      <c r="D4" s="156">
        <v>50.926069999999982</v>
      </c>
    </row>
    <row r="5" spans="1:6" x14ac:dyDescent="0.25">
      <c r="A5" s="98">
        <v>8</v>
      </c>
      <c r="B5" s="6" t="s">
        <v>35</v>
      </c>
      <c r="C5" s="60">
        <v>5.1445319669099078E-2</v>
      </c>
      <c r="D5" s="157">
        <v>39.975259999999935</v>
      </c>
    </row>
    <row r="6" spans="1:6" x14ac:dyDescent="0.25">
      <c r="A6" s="98">
        <v>4</v>
      </c>
      <c r="B6" s="6" t="s">
        <v>1</v>
      </c>
      <c r="C6" s="60">
        <v>3.2362896053480215E-2</v>
      </c>
      <c r="D6" s="157">
        <v>38.3900000000001</v>
      </c>
    </row>
    <row r="7" spans="1:6" x14ac:dyDescent="0.25">
      <c r="A7" s="98">
        <v>6</v>
      </c>
      <c r="B7" s="6" t="s">
        <v>15</v>
      </c>
      <c r="C7" s="60">
        <v>4.0930908212826612E-2</v>
      </c>
      <c r="D7" s="157">
        <v>35.772409999999923</v>
      </c>
    </row>
    <row r="8" spans="1:6" x14ac:dyDescent="0.25">
      <c r="A8" s="98">
        <v>7</v>
      </c>
      <c r="B8" s="6" t="s">
        <v>37</v>
      </c>
      <c r="C8" s="2">
        <v>3.6400185309140645E-2</v>
      </c>
      <c r="D8" s="155">
        <v>34.954240000000027</v>
      </c>
    </row>
    <row r="9" spans="1:6" x14ac:dyDescent="0.25">
      <c r="A9" s="98">
        <v>9</v>
      </c>
      <c r="B9" s="6" t="s">
        <v>17</v>
      </c>
      <c r="C9" s="60">
        <v>2.9862287764485393E-2</v>
      </c>
      <c r="D9" s="157">
        <v>34.949000000000069</v>
      </c>
    </row>
    <row r="10" spans="1:6" x14ac:dyDescent="0.25">
      <c r="A10" s="98">
        <v>1</v>
      </c>
      <c r="B10" s="6" t="s">
        <v>11</v>
      </c>
      <c r="C10" s="2">
        <v>6.1664191445567644E-3</v>
      </c>
      <c r="D10" s="155">
        <v>32.921999999999571</v>
      </c>
    </row>
    <row r="11" spans="1:6" x14ac:dyDescent="0.25">
      <c r="A11" s="98">
        <v>10</v>
      </c>
      <c r="B11" s="6" t="s">
        <v>16</v>
      </c>
      <c r="C11" s="57">
        <v>4.3259874112746718E-2</v>
      </c>
      <c r="D11" s="155">
        <v>28.851999999999975</v>
      </c>
    </row>
    <row r="12" spans="1:6" x14ac:dyDescent="0.25">
      <c r="A12" s="98">
        <v>5</v>
      </c>
      <c r="B12" s="6" t="s">
        <v>8</v>
      </c>
      <c r="C12" s="57">
        <v>1.724292094654134E-2</v>
      </c>
      <c r="D12" s="155">
        <v>25.86200000000008</v>
      </c>
    </row>
    <row r="13" spans="1:6" x14ac:dyDescent="0.25">
      <c r="A13" s="98">
        <v>13</v>
      </c>
      <c r="B13" s="6" t="s">
        <v>2</v>
      </c>
      <c r="C13" s="2">
        <v>8.5984876543077779E-2</v>
      </c>
      <c r="D13" s="155">
        <v>16.065490000000011</v>
      </c>
    </row>
    <row r="14" spans="1:6" x14ac:dyDescent="0.25">
      <c r="A14" s="98">
        <v>18</v>
      </c>
      <c r="B14" s="6" t="s">
        <v>34</v>
      </c>
      <c r="C14" s="145">
        <v>2.3179392269949244E-2</v>
      </c>
      <c r="D14" s="156">
        <v>10.771000000000015</v>
      </c>
    </row>
    <row r="15" spans="1:6" x14ac:dyDescent="0.25">
      <c r="A15" s="98">
        <v>22</v>
      </c>
      <c r="B15" s="6" t="s">
        <v>18</v>
      </c>
      <c r="C15" s="147">
        <v>3.3289815006382418E-3</v>
      </c>
      <c r="D15" s="158">
        <v>6.1206300000001193</v>
      </c>
    </row>
    <row r="16" spans="1:6" x14ac:dyDescent="0.25">
      <c r="A16" s="98">
        <v>19</v>
      </c>
      <c r="B16" s="6" t="s">
        <v>10</v>
      </c>
      <c r="C16" s="60">
        <v>6.2358117765757871E-3</v>
      </c>
      <c r="D16" s="157">
        <v>3.1150000000000091</v>
      </c>
    </row>
    <row r="17" spans="1:4" x14ac:dyDescent="0.25">
      <c r="A17" s="98">
        <v>17</v>
      </c>
      <c r="B17" s="6" t="s">
        <v>6</v>
      </c>
      <c r="C17" s="2">
        <v>7.2238835654874836E-3</v>
      </c>
      <c r="D17" s="155">
        <v>2.0340000000000487</v>
      </c>
    </row>
    <row r="18" spans="1:4" x14ac:dyDescent="0.25">
      <c r="A18" s="98">
        <v>15</v>
      </c>
      <c r="B18" s="6" t="s">
        <v>9</v>
      </c>
      <c r="C18" s="60">
        <v>7.3420878505624032E-3</v>
      </c>
      <c r="D18" s="157">
        <v>1.7309999999999945</v>
      </c>
    </row>
    <row r="19" spans="1:4" x14ac:dyDescent="0.25">
      <c r="A19" s="98">
        <v>20</v>
      </c>
      <c r="B19" s="6" t="s">
        <v>5</v>
      </c>
      <c r="C19" s="60">
        <v>1.2478442872662782E-2</v>
      </c>
      <c r="D19" s="157">
        <v>1.6424999999999841</v>
      </c>
    </row>
    <row r="20" spans="1:4" x14ac:dyDescent="0.25">
      <c r="A20" s="98">
        <v>12</v>
      </c>
      <c r="B20" s="6" t="s">
        <v>3</v>
      </c>
      <c r="C20" s="60">
        <v>3.2240424283926057E-5</v>
      </c>
      <c r="D20" s="157">
        <v>2.5999999999953616E-2</v>
      </c>
    </row>
    <row r="21" spans="1:4" x14ac:dyDescent="0.25">
      <c r="A21" s="98">
        <v>16</v>
      </c>
      <c r="B21" s="6" t="s">
        <v>7</v>
      </c>
      <c r="C21" s="147">
        <v>-0.10793903841138433</v>
      </c>
      <c r="D21" s="158">
        <v>-0.29385000000000039</v>
      </c>
    </row>
    <row r="22" spans="1:4" x14ac:dyDescent="0.25">
      <c r="A22" s="98">
        <v>11</v>
      </c>
      <c r="B22" s="6" t="s">
        <v>4</v>
      </c>
      <c r="C22" s="2">
        <v>-5.107520543926684E-3</v>
      </c>
      <c r="D22" s="155">
        <v>-1.5619399999999928</v>
      </c>
    </row>
    <row r="23" spans="1:4" x14ac:dyDescent="0.25">
      <c r="A23" s="98">
        <v>21</v>
      </c>
      <c r="B23" s="14" t="s">
        <v>14</v>
      </c>
      <c r="C23" s="140">
        <v>-1.477301778605546E-3</v>
      </c>
      <c r="D23" s="159">
        <v>-4.8539999999998145</v>
      </c>
    </row>
    <row r="26" spans="1:4" x14ac:dyDescent="0.25">
      <c r="B26" s="62"/>
    </row>
  </sheetData>
  <conditionalFormatting sqref="C2:C14">
    <cfRule type="dataBar" priority="18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{6E10341F-7ABC-4D34-99EA-A1C2B02215BA}</x14:id>
        </ext>
      </extLst>
    </cfRule>
    <cfRule type="dataBar" priority="18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{DC6E2716-EFFA-4E45-94D1-DA6F177228DE}</x14:id>
        </ext>
      </extLst>
    </cfRule>
    <cfRule type="dataBar" priority="18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{43A50E48-5AAB-4296-8506-C695FA5EFFB4}</x14:id>
        </ext>
      </extLst>
    </cfRule>
    <cfRule type="dataBar" priority="19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{5978AF51-0838-4761-88DC-50BF03721DE7}</x14:id>
        </ext>
      </extLst>
    </cfRule>
  </conditionalFormatting>
  <conditionalFormatting sqref="C2:C23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{00A17577-01CB-44AB-B548-FEBA1E723A99}</x14:id>
        </ext>
      </extLst>
    </cfRule>
  </conditionalFormatting>
  <conditionalFormatting sqref="C2:D14">
    <cfRule type="dataBar" priority="19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{BB17C4CA-F2E1-4BD4-B8FD-A52EE276A941}</x14:id>
        </ext>
      </extLst>
    </cfRule>
  </conditionalFormatting>
  <conditionalFormatting sqref="C2:D23">
    <cfRule type="dataBar" priority="30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{90E84275-523A-4DD9-8188-81BC7E03C338}</x14:id>
        </ext>
      </extLst>
    </cfRule>
  </conditionalFormatting>
  <conditionalFormatting sqref="D2:D14">
    <cfRule type="dataBar" priority="20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{9AFB177F-F7DF-4649-8C47-A5F4D92E0603}</x14:id>
        </ext>
      </extLst>
    </cfRule>
    <cfRule type="dataBar" priority="20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{448C2321-4D51-48FB-9565-824B6438F48B}</x14:id>
        </ext>
      </extLst>
    </cfRule>
    <cfRule type="dataBar" priority="20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{700070E5-95EE-4B0C-B512-3D7D52F9FFC9}</x14:id>
        </ext>
      </extLst>
    </cfRule>
  </conditionalFormatting>
  <conditionalFormatting sqref="D2:D23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{F17CC082-C6EF-49B7-A8CC-B93337E40EFA}</x14:id>
        </ext>
      </extLst>
    </cfRule>
  </conditionalFormatting>
  <hyperlinks>
    <hyperlink ref="F1" location="Mündəricat!A1" display="Mündəricat" xr:uid="{00000000-0004-0000-0600-000000000000}"/>
  </hyperlinks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E10341F-7ABC-4D34-99EA-A1C2B02215B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DC6E2716-EFFA-4E45-94D1-DA6F177228D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43A50E48-5AAB-4296-8506-C695FA5EFFB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5978AF51-0838-4761-88DC-50BF03721DE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C2:C14</xm:sqref>
        </x14:conditionalFormatting>
        <x14:conditionalFormatting xmlns:xm="http://schemas.microsoft.com/office/excel/2006/main">
          <x14:cfRule type="dataBar" id="{00A17577-01CB-44AB-B548-FEBA1E723A9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C2:C23</xm:sqref>
        </x14:conditionalFormatting>
        <x14:conditionalFormatting xmlns:xm="http://schemas.microsoft.com/office/excel/2006/main">
          <x14:cfRule type="dataBar" id="{BB17C4CA-F2E1-4BD4-B8FD-A52EE276A941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C2:D14</xm:sqref>
        </x14:conditionalFormatting>
        <x14:conditionalFormatting xmlns:xm="http://schemas.microsoft.com/office/excel/2006/main">
          <x14:cfRule type="dataBar" id="{90E84275-523A-4DD9-8188-81BC7E03C33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C2:D23</xm:sqref>
        </x14:conditionalFormatting>
        <x14:conditionalFormatting xmlns:xm="http://schemas.microsoft.com/office/excel/2006/main">
          <x14:cfRule type="dataBar" id="{9AFB177F-F7DF-4649-8C47-A5F4D92E060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448C2321-4D51-48FB-9565-824B6438F48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700070E5-95EE-4B0C-B512-3D7D52F9FFC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D2:D14</xm:sqref>
        </x14:conditionalFormatting>
        <x14:conditionalFormatting xmlns:xm="http://schemas.microsoft.com/office/excel/2006/main">
          <x14:cfRule type="dataBar" id="{F17CC082-C6EF-49B7-A8CC-B93337E40EF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D2:D23</xm:sqref>
        </x14:conditionalFormatting>
      </x14:conditionalFormatting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91BCDD-FDF7-419C-B063-D8A50B73E041}">
  <dimension ref="A1:M23"/>
  <sheetViews>
    <sheetView zoomScale="85" zoomScaleNormal="85" workbookViewId="0">
      <selection activeCell="A2" sqref="A2:A23"/>
    </sheetView>
  </sheetViews>
  <sheetFormatPr defaultRowHeight="15" x14ac:dyDescent="0.25"/>
  <cols>
    <col min="2" max="2" width="32.42578125" customWidth="1"/>
    <col min="3" max="3" width="20.42578125" customWidth="1"/>
    <col min="4" max="4" width="15.42578125" customWidth="1"/>
    <col min="5" max="5" width="18.42578125" customWidth="1"/>
    <col min="7" max="7" width="15.7109375" customWidth="1"/>
    <col min="10" max="11" width="7.7109375" hidden="1" customWidth="1"/>
  </cols>
  <sheetData>
    <row r="1" spans="1:13" x14ac:dyDescent="0.25">
      <c r="A1" s="17" t="s">
        <v>0</v>
      </c>
      <c r="B1" s="18" t="s">
        <v>21</v>
      </c>
      <c r="C1" s="25" t="s">
        <v>80</v>
      </c>
      <c r="D1" s="25" t="s">
        <v>85</v>
      </c>
      <c r="E1" s="18" t="s">
        <v>68</v>
      </c>
      <c r="F1" s="7"/>
      <c r="G1" s="38" t="s">
        <v>43</v>
      </c>
    </row>
    <row r="2" spans="1:13" x14ac:dyDescent="0.25">
      <c r="A2" s="98">
        <v>1</v>
      </c>
      <c r="B2" s="6" t="s">
        <v>60</v>
      </c>
      <c r="C2" s="85">
        <v>3147.0353</v>
      </c>
      <c r="D2" s="85">
        <v>3240.5083</v>
      </c>
      <c r="E2" s="107">
        <f>Table411131415161819278[[#This Row],[IIR/2025]]/Table411131415161819278[[#This Row],[IR/2025]]-1</f>
        <v>2.9701922949513682E-2</v>
      </c>
      <c r="J2" s="79">
        <f>K2/Table411131415161819278[[#This Row],[IIR/2025]]</f>
        <v>-2.8845166050029854E-2</v>
      </c>
      <c r="K2" s="78">
        <f>Table411131415161819278[[#This Row],[IR/2025]]-Table411131415161819278[[#This Row],[IIR/2025]]</f>
        <v>-93.472999999999956</v>
      </c>
    </row>
    <row r="3" spans="1:13" x14ac:dyDescent="0.25">
      <c r="A3" s="98">
        <v>2</v>
      </c>
      <c r="B3" s="88" t="s">
        <v>14</v>
      </c>
      <c r="C3" s="8">
        <v>2979.0880000000002</v>
      </c>
      <c r="D3" s="85">
        <v>2923.511</v>
      </c>
      <c r="E3" s="108">
        <f>Table411131415161819278[[#This Row],[IIR/2025]]/Table411131415161819278[[#This Row],[IR/2025]]-1</f>
        <v>-1.8655709398312625E-2</v>
      </c>
      <c r="F3" s="2"/>
      <c r="J3" s="79">
        <f>K3/Table411131415161819278[[#This Row],[IIR/2025]]</f>
        <v>1.9010361171892368E-2</v>
      </c>
      <c r="K3" s="78">
        <f>Table411131415161819278[[#This Row],[IR/2025]]-Table411131415161819278[[#This Row],[IIR/2025]]</f>
        <v>55.577000000000226</v>
      </c>
    </row>
    <row r="4" spans="1:13" x14ac:dyDescent="0.25">
      <c r="A4" s="98">
        <v>3</v>
      </c>
      <c r="B4" s="88" t="s">
        <v>11</v>
      </c>
      <c r="C4" s="85">
        <v>1724.5129999999999</v>
      </c>
      <c r="D4" s="85">
        <v>1720.3389999999999</v>
      </c>
      <c r="E4" s="108">
        <f>Table411131415161819278[[#This Row],[IIR/2025]]/Table411131415161819278[[#This Row],[IR/2025]]-1</f>
        <v>-2.4203934676050309E-3</v>
      </c>
      <c r="J4" s="79">
        <f>K4/Table411131415161819278[[#This Row],[IIR/2025]]</f>
        <v>2.4262659859481056E-3</v>
      </c>
      <c r="K4" s="78">
        <f>Table411131415161819278[[#This Row],[IR/2025]]-Table411131415161819278[[#This Row],[IIR/2025]]</f>
        <v>4.1739999999999782</v>
      </c>
    </row>
    <row r="5" spans="1:13" x14ac:dyDescent="0.25">
      <c r="A5" s="98">
        <v>4</v>
      </c>
      <c r="B5" s="88" t="s">
        <v>18</v>
      </c>
      <c r="C5" s="89">
        <v>1085.521</v>
      </c>
      <c r="D5" s="85">
        <v>1088.048</v>
      </c>
      <c r="E5" s="108">
        <f>Table411131415161819278[[#This Row],[IIR/2025]]/Table411131415161819278[[#This Row],[IR/2025]]-1</f>
        <v>2.327914430029443E-3</v>
      </c>
      <c r="J5" s="79">
        <f>K5/Table411131415161819278[[#This Row],[IIR/2025]]</f>
        <v>-2.322507830536928E-3</v>
      </c>
      <c r="K5" s="78">
        <f>Table411131415161819278[[#This Row],[IR/2025]]-Table411131415161819278[[#This Row],[IIR/2025]]</f>
        <v>-2.5270000000000437</v>
      </c>
    </row>
    <row r="6" spans="1:13" x14ac:dyDescent="0.25">
      <c r="A6" s="98">
        <v>5</v>
      </c>
      <c r="B6" s="104" t="s">
        <v>8</v>
      </c>
      <c r="C6" s="85">
        <v>1015.65901</v>
      </c>
      <c r="D6" s="85">
        <v>1033.7042200000001</v>
      </c>
      <c r="E6" s="108">
        <f>Table411131415161819278[[#This Row],[IIR/2025]]/Table411131415161819278[[#This Row],[IR/2025]]-1</f>
        <v>1.7766996425306214E-2</v>
      </c>
      <c r="J6" s="79"/>
      <c r="K6" s="78"/>
    </row>
    <row r="7" spans="1:13" x14ac:dyDescent="0.25">
      <c r="A7" s="98">
        <v>6</v>
      </c>
      <c r="B7" s="6" t="s">
        <v>1</v>
      </c>
      <c r="C7" s="8">
        <v>924.24599999999998</v>
      </c>
      <c r="D7" s="85">
        <v>940.428</v>
      </c>
      <c r="E7" s="108">
        <f>Table411131415161819278[[#This Row],[IIR/2025]]/Table411131415161819278[[#This Row],[IR/2025]]-1</f>
        <v>1.7508325705493988E-2</v>
      </c>
      <c r="J7" s="79">
        <f>K7/Table411131415161819278[[#This Row],[IIR/2025]]</f>
        <v>-1.720705891360106E-2</v>
      </c>
      <c r="K7" s="78">
        <f>Table411131415161819278[[#This Row],[IR/2025]]-Table411131415161819278[[#This Row],[IIR/2025]]</f>
        <v>-16.182000000000016</v>
      </c>
    </row>
    <row r="8" spans="1:13" x14ac:dyDescent="0.25">
      <c r="A8" s="98">
        <v>7</v>
      </c>
      <c r="B8" s="6" t="s">
        <v>37</v>
      </c>
      <c r="C8" s="89">
        <v>599.04142000000002</v>
      </c>
      <c r="D8" s="86">
        <v>611.50813000000005</v>
      </c>
      <c r="E8" s="109">
        <f>Table411131415161819278[[#This Row],[IIR/2025]]/Table411131415161819278[[#This Row],[IR/2025]]-1</f>
        <v>2.081109850467433E-2</v>
      </c>
      <c r="J8" s="79">
        <f>K8/Table411131415161819278[[#This Row],[IIR/2025]]</f>
        <v>-2.0386826255278132E-2</v>
      </c>
      <c r="K8" s="78">
        <f>Table411131415161819278[[#This Row],[IR/2025]]-Table411131415161819278[[#This Row],[IIR/2025]]</f>
        <v>-12.466710000000035</v>
      </c>
    </row>
    <row r="9" spans="1:13" x14ac:dyDescent="0.25">
      <c r="A9" s="98">
        <v>8</v>
      </c>
      <c r="B9" s="88" t="s">
        <v>31</v>
      </c>
      <c r="C9" s="89">
        <v>532.1078</v>
      </c>
      <c r="D9" s="85">
        <v>576.48360000000002</v>
      </c>
      <c r="E9" s="109">
        <f>Table411131415161819278[[#This Row],[IIR/2025]]/Table411131415161819278[[#This Row],[IR/2025]]-1</f>
        <v>8.3396259179061127E-2</v>
      </c>
      <c r="J9" s="79"/>
      <c r="K9" s="78"/>
      <c r="M9" s="5"/>
    </row>
    <row r="10" spans="1:13" x14ac:dyDescent="0.25">
      <c r="A10" s="98">
        <v>9</v>
      </c>
      <c r="B10" s="104" t="s">
        <v>17</v>
      </c>
      <c r="C10" s="85">
        <v>457.33699999999999</v>
      </c>
      <c r="D10" s="85">
        <v>474.25799999999998</v>
      </c>
      <c r="E10" s="108">
        <f>Table411131415161819278[[#This Row],[IIR/2025]]/Table411131415161819278[[#This Row],[IR/2025]]-1</f>
        <v>3.6998974498017922E-2</v>
      </c>
      <c r="J10" s="79">
        <f>K10/Table411131415161819278[[#This Row],[IIR/2025]]</f>
        <v>-3.5678892079838383E-2</v>
      </c>
      <c r="K10" s="78">
        <f>Table411131415161819278[[#This Row],[IR/2025]]-Table411131415161819278[[#This Row],[IIR/2025]]</f>
        <v>-16.920999999999992</v>
      </c>
    </row>
    <row r="11" spans="1:13" x14ac:dyDescent="0.25">
      <c r="A11" s="98">
        <v>10</v>
      </c>
      <c r="B11" s="88" t="s">
        <v>15</v>
      </c>
      <c r="C11" s="85">
        <v>403.24854000000005</v>
      </c>
      <c r="D11" s="85">
        <v>407.85700000000003</v>
      </c>
      <c r="E11" s="109">
        <f>Table411131415161819278[[#This Row],[IIR/2025]]/Table411131415161819278[[#This Row],[IR/2025]]-1</f>
        <v>1.1428336479532009E-2</v>
      </c>
      <c r="J11" s="79">
        <f>K11/Table411131415161819278[[#This Row],[IIR/2025]]</f>
        <v>-1.129920535874088E-2</v>
      </c>
      <c r="K11" s="78">
        <f>Table411131415161819278[[#This Row],[IR/2025]]-Table411131415161819278[[#This Row],[IIR/2025]]</f>
        <v>-4.6084599999999796</v>
      </c>
    </row>
    <row r="12" spans="1:13" x14ac:dyDescent="0.25">
      <c r="A12" s="98">
        <v>11</v>
      </c>
      <c r="B12" s="104" t="s">
        <v>16</v>
      </c>
      <c r="C12" s="85">
        <v>366.27100000000002</v>
      </c>
      <c r="D12" s="85">
        <v>369.66800000000001</v>
      </c>
      <c r="E12" s="108">
        <f>Table411131415161819278[[#This Row],[IIR/2025]]/Table411131415161819278[[#This Row],[IR/2025]]-1</f>
        <v>9.2745535409572977E-3</v>
      </c>
      <c r="J12" s="79">
        <f>K12/Table411131415161819278[[#This Row],[IIR/2025]]</f>
        <v>-9.1893266390382488E-3</v>
      </c>
      <c r="K12" s="78">
        <f>Table411131415161819278[[#This Row],[IR/2025]]-Table411131415161819278[[#This Row],[IIR/2025]]</f>
        <v>-3.3969999999999914</v>
      </c>
    </row>
    <row r="13" spans="1:13" x14ac:dyDescent="0.25">
      <c r="A13" s="98">
        <v>12</v>
      </c>
      <c r="B13" s="88" t="s">
        <v>34</v>
      </c>
      <c r="C13" s="85">
        <v>344.81200000000001</v>
      </c>
      <c r="D13" s="85">
        <v>356.59100000000001</v>
      </c>
      <c r="E13" s="108">
        <f>Table411131415161819278[[#This Row],[IIR/2025]]/Table411131415161819278[[#This Row],[IR/2025]]-1</f>
        <v>3.4160644061111523E-2</v>
      </c>
      <c r="J13" s="79">
        <f>K13/Table411131415161819278[[#This Row],[IIR/2025]]</f>
        <v>-3.3032241419441312E-2</v>
      </c>
      <c r="K13" s="78">
        <f>Table411131415161819278[[#This Row],[IR/2025]]-Table411131415161819278[[#This Row],[IIR/2025]]</f>
        <v>-11.778999999999996</v>
      </c>
    </row>
    <row r="14" spans="1:13" x14ac:dyDescent="0.25">
      <c r="A14" s="98">
        <v>13</v>
      </c>
      <c r="B14" s="6" t="s">
        <v>3</v>
      </c>
      <c r="C14" s="85">
        <v>304.71199999999999</v>
      </c>
      <c r="D14" s="85">
        <v>295.81400000000002</v>
      </c>
      <c r="E14" s="109">
        <f>Table411131415161819278[[#This Row],[IIR/2025]]/Table411131415161819278[[#This Row],[IR/2025]]-1</f>
        <v>-2.9201344220115888E-2</v>
      </c>
      <c r="J14" s="79">
        <f>K14/Table411131415161819278[[#This Row],[IIR/2025]]</f>
        <v>3.0079712251617458E-2</v>
      </c>
      <c r="K14" s="78">
        <f>Table411131415161819278[[#This Row],[IR/2025]]-Table411131415161819278[[#This Row],[IIR/2025]]</f>
        <v>8.8979999999999677</v>
      </c>
    </row>
    <row r="15" spans="1:13" x14ac:dyDescent="0.25">
      <c r="A15" s="98">
        <v>14</v>
      </c>
      <c r="B15" s="87" t="s">
        <v>4</v>
      </c>
      <c r="C15" s="89">
        <v>275.363</v>
      </c>
      <c r="D15" s="89">
        <v>273.24299999999999</v>
      </c>
      <c r="E15" s="108">
        <f>Table411131415161819278[[#This Row],[IIR/2025]]/Table411131415161819278[[#This Row],[IR/2025]]-1</f>
        <v>-7.6989283237036688E-3</v>
      </c>
      <c r="J15" s="79">
        <f>K15/Table411131415161819278[[#This Row],[IIR/2025]]</f>
        <v>7.7586617040509894E-3</v>
      </c>
      <c r="K15" s="78">
        <f>Table411131415161819278[[#This Row],[IR/2025]]-Table411131415161819278[[#This Row],[IIR/2025]]</f>
        <v>2.1200000000000045</v>
      </c>
      <c r="M15" s="5"/>
    </row>
    <row r="16" spans="1:13" x14ac:dyDescent="0.25">
      <c r="A16" s="98">
        <v>15</v>
      </c>
      <c r="B16" s="87" t="s">
        <v>19</v>
      </c>
      <c r="C16" s="89">
        <v>183.43758</v>
      </c>
      <c r="D16" s="85">
        <v>234.37858</v>
      </c>
      <c r="E16" s="108">
        <f>Table411131415161819278[[#This Row],[IIR/2025]]/Table411131415161819278[[#This Row],[IR/2025]]-1</f>
        <v>0.27770209354048392</v>
      </c>
      <c r="J16" s="79">
        <f>K16/Table411131415161819278[[#This Row],[IIR/2025]]</f>
        <v>-0.2173449467950527</v>
      </c>
      <c r="K16" s="78">
        <f>Table411131415161819278[[#This Row],[IR/2025]]-Table411131415161819278[[#This Row],[IIR/2025]]</f>
        <v>-50.941000000000003</v>
      </c>
    </row>
    <row r="17" spans="1:11" x14ac:dyDescent="0.25">
      <c r="A17" s="98">
        <v>16</v>
      </c>
      <c r="B17" s="88" t="s">
        <v>10</v>
      </c>
      <c r="C17" s="85">
        <v>169.142</v>
      </c>
      <c r="D17" s="85">
        <v>170.035</v>
      </c>
      <c r="E17" s="109">
        <f>Table411131415161819278[[#This Row],[IIR/2025]]/Table411131415161819278[[#This Row],[IR/2025]]-1</f>
        <v>5.2795875654776392E-3</v>
      </c>
      <c r="J17" s="79">
        <f>K17/Table411131415161819278[[#This Row],[IIR/2025]]</f>
        <v>-5.2518599111947579E-3</v>
      </c>
      <c r="K17" s="78">
        <f>Table411131415161819278[[#This Row],[IR/2025]]-Table411131415161819278[[#This Row],[IIR/2025]]</f>
        <v>-0.89300000000000068</v>
      </c>
    </row>
    <row r="18" spans="1:11" x14ac:dyDescent="0.25">
      <c r="A18" s="98">
        <v>17</v>
      </c>
      <c r="B18" s="104" t="s">
        <v>35</v>
      </c>
      <c r="C18" s="85">
        <v>137.59213</v>
      </c>
      <c r="D18" s="85">
        <v>139.73769999999999</v>
      </c>
      <c r="E18" s="108">
        <f>Table411131415161819278[[#This Row],[IIR/2025]]/Table411131415161819278[[#This Row],[IR/2025]]-1</f>
        <v>1.5593697110437788E-2</v>
      </c>
      <c r="J18" s="79">
        <f>K18/Table411131415161819278[[#This Row],[IIR/2025]]</f>
        <v>-1.5354267316550884E-2</v>
      </c>
      <c r="K18" s="78">
        <f>Table411131415161819278[[#This Row],[IR/2025]]-Table411131415161819278[[#This Row],[IIR/2025]]</f>
        <v>-2.1455699999999922</v>
      </c>
    </row>
    <row r="19" spans="1:11" x14ac:dyDescent="0.25">
      <c r="A19" s="98">
        <v>18</v>
      </c>
      <c r="B19" s="6" t="s">
        <v>2</v>
      </c>
      <c r="C19" s="85">
        <v>93.932230000000004</v>
      </c>
      <c r="D19" s="85">
        <v>107.06292000000001</v>
      </c>
      <c r="E19" s="108">
        <f>Table411131415161819278[[#This Row],[IIR/2025]]/Table411131415161819278[[#This Row],[IR/2025]]-1</f>
        <v>0.13978897339070939</v>
      </c>
      <c r="J19" s="79">
        <f>K19/Table411131415161819278[[#This Row],[IIR/2025]]</f>
        <v>-0.12264460935681561</v>
      </c>
      <c r="K19" s="78">
        <f>Table411131415161819278[[#This Row],[IR/2025]]-Table411131415161819278[[#This Row],[IIR/2025]]</f>
        <v>-13.130690000000001</v>
      </c>
    </row>
    <row r="20" spans="1:11" x14ac:dyDescent="0.25">
      <c r="A20" s="98">
        <v>19</v>
      </c>
      <c r="B20" s="88" t="s">
        <v>9</v>
      </c>
      <c r="C20" s="86">
        <v>76.209999999999994</v>
      </c>
      <c r="D20" s="86">
        <v>70.614000000000004</v>
      </c>
      <c r="E20" s="108">
        <f>Table411131415161819278[[#This Row],[IIR/2025]]/Table411131415161819278[[#This Row],[IR/2025]]-1</f>
        <v>-7.3428683899750546E-2</v>
      </c>
      <c r="J20" s="79">
        <f>K20/Table411131415161819278[[#This Row],[IIR/2025]]</f>
        <v>7.9247741241113501E-2</v>
      </c>
      <c r="K20" s="78">
        <f>Table411131415161819278[[#This Row],[IR/2025]]-Table411131415161819278[[#This Row],[IIR/2025]]</f>
        <v>5.5959999999999894</v>
      </c>
    </row>
    <row r="21" spans="1:11" x14ac:dyDescent="0.25">
      <c r="A21" s="98">
        <v>20</v>
      </c>
      <c r="B21" s="87" t="s">
        <v>5</v>
      </c>
      <c r="C21" s="85">
        <v>59.1965</v>
      </c>
      <c r="D21" s="85">
        <v>57.566200000000002</v>
      </c>
      <c r="E21" s="108">
        <f>Table411131415161819278[[#This Row],[IIR/2025]]/Table411131415161819278[[#This Row],[IR/2025]]-1</f>
        <v>-2.7540479589164835E-2</v>
      </c>
      <c r="J21" s="79">
        <f>K21/Table411131415161819278[[#This Row],[IIR/2025]]</f>
        <v>2.8320438034819012E-2</v>
      </c>
      <c r="K21" s="78">
        <f>Table411131415161819278[[#This Row],[IR/2025]]-Table411131415161819278[[#This Row],[IIR/2025]]</f>
        <v>1.6302999999999983</v>
      </c>
    </row>
    <row r="22" spans="1:11" x14ac:dyDescent="0.25">
      <c r="A22" s="98">
        <v>21</v>
      </c>
      <c r="B22" s="88" t="s">
        <v>6</v>
      </c>
      <c r="C22" s="85">
        <v>56.276000000000003</v>
      </c>
      <c r="D22" s="85">
        <v>51.792999999999999</v>
      </c>
      <c r="E22" s="108">
        <f>Table411131415161819278[[#This Row],[IIR/2025]]/Table411131415161819278[[#This Row],[IR/2025]]-1</f>
        <v>-7.9660956713341502E-2</v>
      </c>
      <c r="J22" s="79">
        <f>K22/Table411131415161819278[[#This Row],[IIR/2025]]</f>
        <v>8.6556098314444121E-2</v>
      </c>
      <c r="K22" s="78">
        <f>Table411131415161819278[[#This Row],[IR/2025]]-Table411131415161819278[[#This Row],[IIR/2025]]</f>
        <v>4.4830000000000041</v>
      </c>
    </row>
    <row r="23" spans="1:11" x14ac:dyDescent="0.25">
      <c r="A23" s="98">
        <v>22</v>
      </c>
      <c r="B23" s="76" t="s">
        <v>7</v>
      </c>
      <c r="C23" s="124">
        <v>0.18331</v>
      </c>
      <c r="D23" s="124">
        <v>0.43697000000000003</v>
      </c>
      <c r="E23" s="138">
        <f>Table411131415161819278[[#This Row],[IIR/2025]]/Table411131415161819278[[#This Row],[IR/2025]]-1</f>
        <v>1.3837761169603406</v>
      </c>
      <c r="J23" s="79">
        <f>K23/Table411131415161819278[[#This Row],[IIR/2025]]</f>
        <v>-0.58049751699201313</v>
      </c>
      <c r="K23" s="78">
        <f>Table411131415161819278[[#This Row],[IR/2025]]-Table411131415161819278[[#This Row],[IIR/2025]]</f>
        <v>-0.25366</v>
      </c>
    </row>
  </sheetData>
  <hyperlinks>
    <hyperlink ref="G1" location="Mündəricat!A1" display="Mündəricat" xr:uid="{6B67C723-46BD-405D-9BF9-BAD1F99F74B3}"/>
  </hyperlinks>
  <pageMargins left="0.7" right="0.7" top="0.75" bottom="0.75" header="0.3" footer="0.3"/>
  <pageSetup orientation="portrait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DADA8E-4AC0-410A-B7DD-F149E6C62C8E}">
  <dimension ref="A1:F25"/>
  <sheetViews>
    <sheetView zoomScale="80" zoomScaleNormal="80" workbookViewId="0">
      <selection activeCell="D2" sqref="D2:D25"/>
    </sheetView>
  </sheetViews>
  <sheetFormatPr defaultRowHeight="15" x14ac:dyDescent="0.25"/>
  <cols>
    <col min="1" max="1" width="7.7109375" customWidth="1"/>
    <col min="2" max="2" width="35.42578125" customWidth="1"/>
    <col min="3" max="3" width="29.7109375" customWidth="1"/>
    <col min="4" max="4" width="32.7109375" customWidth="1"/>
    <col min="6" max="6" width="21.7109375" customWidth="1"/>
  </cols>
  <sheetData>
    <row r="1" spans="1:6" ht="30" x14ac:dyDescent="0.25">
      <c r="A1" s="19" t="s">
        <v>0</v>
      </c>
      <c r="B1" s="20" t="s">
        <v>21</v>
      </c>
      <c r="C1" s="20" t="s">
        <v>66</v>
      </c>
      <c r="D1" s="21" t="s">
        <v>67</v>
      </c>
      <c r="E1" s="22"/>
      <c r="F1" s="38" t="s">
        <v>43</v>
      </c>
    </row>
    <row r="2" spans="1:6" x14ac:dyDescent="0.25">
      <c r="A2" s="26">
        <v>25</v>
      </c>
      <c r="B2" s="6" t="s">
        <v>60</v>
      </c>
      <c r="C2" s="2">
        <v>0.25910754949204923</v>
      </c>
      <c r="D2" s="56">
        <v>407.7200499999999</v>
      </c>
    </row>
    <row r="3" spans="1:6" x14ac:dyDescent="0.25">
      <c r="A3" s="26">
        <v>2</v>
      </c>
      <c r="B3" s="6" t="s">
        <v>11</v>
      </c>
      <c r="C3" s="2">
        <v>0.18983840442568059</v>
      </c>
      <c r="D3" s="56">
        <v>179.952</v>
      </c>
    </row>
    <row r="4" spans="1:6" x14ac:dyDescent="0.25">
      <c r="A4" s="26">
        <v>7</v>
      </c>
      <c r="B4" s="6" t="s">
        <v>8</v>
      </c>
      <c r="C4" s="57">
        <v>5.7548783993202193E-2</v>
      </c>
      <c r="D4" s="56">
        <v>38.731137310400982</v>
      </c>
    </row>
    <row r="5" spans="1:6" x14ac:dyDescent="0.25">
      <c r="A5" s="26">
        <v>1</v>
      </c>
      <c r="B5" s="6" t="s">
        <v>1</v>
      </c>
      <c r="C5" s="60">
        <v>5.4563986611593861E-2</v>
      </c>
      <c r="D5" s="61">
        <v>36.777000000000044</v>
      </c>
    </row>
    <row r="6" spans="1:6" x14ac:dyDescent="0.25">
      <c r="A6" s="26">
        <v>5</v>
      </c>
      <c r="B6" s="6" t="s">
        <v>37</v>
      </c>
      <c r="C6" s="2">
        <v>6.4688461363294633E-2</v>
      </c>
      <c r="D6" s="56">
        <v>26.958619999999996</v>
      </c>
    </row>
    <row r="7" spans="1:6" x14ac:dyDescent="0.25">
      <c r="A7" s="26">
        <v>4</v>
      </c>
      <c r="B7" s="6" t="s">
        <v>14</v>
      </c>
      <c r="C7" s="2">
        <v>1.0542073308189825E-2</v>
      </c>
      <c r="D7" s="56">
        <v>24.972000000000207</v>
      </c>
    </row>
    <row r="8" spans="1:6" x14ac:dyDescent="0.25">
      <c r="A8" s="26">
        <v>18</v>
      </c>
      <c r="B8" s="6" t="s">
        <v>13</v>
      </c>
      <c r="C8" s="60">
        <v>0.28477666511411276</v>
      </c>
      <c r="D8" s="61">
        <v>24.456620000000001</v>
      </c>
    </row>
    <row r="9" spans="1:6" x14ac:dyDescent="0.25">
      <c r="A9" s="26">
        <v>10</v>
      </c>
      <c r="B9" s="6" t="s">
        <v>15</v>
      </c>
      <c r="C9" s="60">
        <v>6.8646638457620895E-2</v>
      </c>
      <c r="D9" s="61">
        <v>21.43100000000004</v>
      </c>
    </row>
    <row r="10" spans="1:6" x14ac:dyDescent="0.25">
      <c r="A10" s="26">
        <v>6</v>
      </c>
      <c r="B10" s="6" t="s">
        <v>17</v>
      </c>
      <c r="C10" s="60">
        <v>7.3035187669299395E-2</v>
      </c>
      <c r="D10" s="61">
        <v>21.16537828099996</v>
      </c>
    </row>
    <row r="11" spans="1:6" x14ac:dyDescent="0.25">
      <c r="A11" s="26">
        <v>9</v>
      </c>
      <c r="B11" s="6" t="s">
        <v>31</v>
      </c>
      <c r="C11" s="60">
        <v>6.0480726300129684E-2</v>
      </c>
      <c r="D11" s="61">
        <v>19.107675859999972</v>
      </c>
    </row>
    <row r="12" spans="1:6" x14ac:dyDescent="0.25">
      <c r="A12" s="26">
        <v>17</v>
      </c>
      <c r="B12" s="6" t="s">
        <v>10</v>
      </c>
      <c r="C12" s="60">
        <v>0.13904059642663794</v>
      </c>
      <c r="D12" s="61">
        <v>12.840399080000012</v>
      </c>
    </row>
    <row r="13" spans="1:6" x14ac:dyDescent="0.25">
      <c r="A13" s="26">
        <v>11</v>
      </c>
      <c r="B13" s="6" t="s">
        <v>16</v>
      </c>
      <c r="C13" s="57">
        <v>3.528473091364201E-2</v>
      </c>
      <c r="D13" s="56">
        <v>11.276999999999987</v>
      </c>
    </row>
    <row r="14" spans="1:6" x14ac:dyDescent="0.25">
      <c r="A14" s="26">
        <v>16</v>
      </c>
      <c r="B14" s="6" t="s">
        <v>35</v>
      </c>
      <c r="C14" s="60">
        <v>5.9361301479310534E-2</v>
      </c>
      <c r="D14" s="61">
        <v>9.0921705000000088</v>
      </c>
    </row>
    <row r="15" spans="1:6" x14ac:dyDescent="0.25">
      <c r="A15" s="26">
        <v>22</v>
      </c>
      <c r="B15" s="6" t="s">
        <v>19</v>
      </c>
      <c r="C15" s="2">
        <v>5.528749776618512E-2</v>
      </c>
      <c r="D15" s="56">
        <v>8.9565000000000055</v>
      </c>
    </row>
    <row r="16" spans="1:6" x14ac:dyDescent="0.25">
      <c r="A16" s="26">
        <v>12</v>
      </c>
      <c r="B16" s="6" t="s">
        <v>9</v>
      </c>
      <c r="C16" s="60">
        <v>6.4471641982394953E-2</v>
      </c>
      <c r="D16" s="61">
        <v>3.5169287400000044</v>
      </c>
    </row>
    <row r="17" spans="1:4" x14ac:dyDescent="0.25">
      <c r="A17" s="26">
        <v>24</v>
      </c>
      <c r="B17" s="6" t="s">
        <v>12</v>
      </c>
      <c r="C17" s="2">
        <v>1.2429242057117301E-2</v>
      </c>
      <c r="D17" s="56">
        <v>3.30953999999997</v>
      </c>
    </row>
    <row r="18" spans="1:4" x14ac:dyDescent="0.25">
      <c r="A18" s="26">
        <v>8</v>
      </c>
      <c r="B18" s="6" t="s">
        <v>3</v>
      </c>
      <c r="C18" s="60">
        <v>9.5342365767984872E-3</v>
      </c>
      <c r="D18" s="61">
        <v>0.41799999999999926</v>
      </c>
    </row>
    <row r="19" spans="1:4" x14ac:dyDescent="0.25">
      <c r="A19" s="26">
        <v>13</v>
      </c>
      <c r="B19" s="6" t="s">
        <v>5</v>
      </c>
      <c r="C19" s="60">
        <v>2.2703677975174498E-3</v>
      </c>
      <c r="D19" s="61">
        <v>0.15386999999999773</v>
      </c>
    </row>
    <row r="20" spans="1:4" x14ac:dyDescent="0.25">
      <c r="A20" s="26">
        <v>14</v>
      </c>
      <c r="B20" s="6" t="s">
        <v>6</v>
      </c>
      <c r="C20" s="2">
        <v>-5.4499926351451542E-3</v>
      </c>
      <c r="D20" s="56">
        <v>-0.37000000000000455</v>
      </c>
    </row>
    <row r="21" spans="1:4" x14ac:dyDescent="0.25">
      <c r="A21" s="26">
        <v>3</v>
      </c>
      <c r="B21" s="6" t="s">
        <v>34</v>
      </c>
      <c r="C21" s="60">
        <v>-1.2513428050119765E-3</v>
      </c>
      <c r="D21" s="61">
        <v>-0.53700000000003456</v>
      </c>
    </row>
    <row r="22" spans="1:4" x14ac:dyDescent="0.25">
      <c r="A22" s="26">
        <v>21</v>
      </c>
      <c r="B22" s="6" t="s">
        <v>2</v>
      </c>
      <c r="C22" s="2">
        <v>-3.6025167299627348E-2</v>
      </c>
      <c r="D22" s="56">
        <v>-3.4516299999999944</v>
      </c>
    </row>
    <row r="23" spans="1:4" x14ac:dyDescent="0.25">
      <c r="A23" s="26">
        <v>23</v>
      </c>
      <c r="B23" s="6" t="s">
        <v>18</v>
      </c>
      <c r="C23" s="2">
        <v>-6.5962707236821129E-3</v>
      </c>
      <c r="D23" s="56">
        <v>-8.0910912100000587</v>
      </c>
    </row>
    <row r="24" spans="1:4" x14ac:dyDescent="0.25">
      <c r="A24" s="26">
        <v>19</v>
      </c>
      <c r="B24" s="6" t="s">
        <v>4</v>
      </c>
      <c r="C24" s="2"/>
      <c r="D24" s="56"/>
    </row>
    <row r="25" spans="1:4" x14ac:dyDescent="0.25">
      <c r="A25" s="26">
        <v>15</v>
      </c>
      <c r="B25" s="14" t="s">
        <v>7</v>
      </c>
      <c r="C25" s="2"/>
      <c r="D25" s="56"/>
    </row>
  </sheetData>
  <conditionalFormatting sqref="C2:C14">
    <cfRule type="dataBar" priority="20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{295B2208-E972-49EE-B9A9-7F1FC2FFFB84}</x14:id>
        </ext>
      </extLst>
    </cfRule>
    <cfRule type="dataBar" priority="20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{C1AB09B9-5F14-4CA1-8050-5F25E97A88FC}</x14:id>
        </ext>
      </extLst>
    </cfRule>
    <cfRule type="dataBar" priority="20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{73A0EFE0-2FBC-4B21-8662-5D2A381EB380}</x14:id>
        </ext>
      </extLst>
    </cfRule>
    <cfRule type="dataBar" priority="20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{BF9FED8C-238A-4C93-AE91-14DF4BFAAC5A}</x14:id>
        </ext>
      </extLst>
    </cfRule>
  </conditionalFormatting>
  <conditionalFormatting sqref="C2:C21">
    <cfRule type="dataBar" priority="21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{E11B50B9-A2B2-45A3-B39B-74AB815688D0}</x14:id>
        </ext>
      </extLst>
    </cfRule>
  </conditionalFormatting>
  <conditionalFormatting sqref="C2:C25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{84DA1E4A-9DFE-42F5-9AC3-A3340138C540}</x14:id>
        </ext>
      </extLst>
    </cfRule>
  </conditionalFormatting>
  <conditionalFormatting sqref="C2:D14">
    <cfRule type="dataBar" priority="21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{D5996639-35CA-4C96-8A0C-F865473AE58C}</x14:id>
        </ext>
      </extLst>
    </cfRule>
  </conditionalFormatting>
  <conditionalFormatting sqref="C2:D25">
    <cfRule type="dataBar" priority="21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{2BA34C4E-C215-45FE-A93D-335D6D5A0E6E}</x14:id>
        </ext>
      </extLst>
    </cfRule>
  </conditionalFormatting>
  <conditionalFormatting sqref="D2:D14">
    <cfRule type="dataBar" priority="22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{E9B90B9B-5CC9-4D31-9B1E-B3A403EE15F3}</x14:id>
        </ext>
      </extLst>
    </cfRule>
    <cfRule type="dataBar" priority="22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{5084A605-E1AB-4F92-B418-656A8E7EDD0A}</x14:id>
        </ext>
      </extLst>
    </cfRule>
    <cfRule type="dataBar" priority="22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{1BD8A502-C198-42A2-A841-120205632447}</x14:id>
        </ext>
      </extLst>
    </cfRule>
  </conditionalFormatting>
  <conditionalFormatting sqref="D2:D21">
    <cfRule type="dataBar" priority="22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{CCE7B0C2-FE2B-4072-973C-3F0962691F01}</x14:id>
        </ext>
      </extLst>
    </cfRule>
  </conditionalFormatting>
  <conditionalFormatting sqref="D2:D25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{92F28041-3D9A-4407-A62A-F94D491CBD37}</x14:id>
        </ext>
      </extLst>
    </cfRule>
  </conditionalFormatting>
  <hyperlinks>
    <hyperlink ref="F1" location="Mündəricat!A1" display="Mündəricat" xr:uid="{3641BC56-3B1E-4545-8108-C41B6B1E4175}"/>
  </hyperlinks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295B2208-E972-49EE-B9A9-7F1FC2FFFB8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C1AB09B9-5F14-4CA1-8050-5F25E97A88F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73A0EFE0-2FBC-4B21-8662-5D2A381EB38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BF9FED8C-238A-4C93-AE91-14DF4BFAAC5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C2:C14</xm:sqref>
        </x14:conditionalFormatting>
        <x14:conditionalFormatting xmlns:xm="http://schemas.microsoft.com/office/excel/2006/main">
          <x14:cfRule type="dataBar" id="{E11B50B9-A2B2-45A3-B39B-74AB815688D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C2:C21</xm:sqref>
        </x14:conditionalFormatting>
        <x14:conditionalFormatting xmlns:xm="http://schemas.microsoft.com/office/excel/2006/main">
          <x14:cfRule type="dataBar" id="{84DA1E4A-9DFE-42F5-9AC3-A3340138C54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C2:C25</xm:sqref>
        </x14:conditionalFormatting>
        <x14:conditionalFormatting xmlns:xm="http://schemas.microsoft.com/office/excel/2006/main">
          <x14:cfRule type="dataBar" id="{D5996639-35CA-4C96-8A0C-F865473AE58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C2:D14</xm:sqref>
        </x14:conditionalFormatting>
        <x14:conditionalFormatting xmlns:xm="http://schemas.microsoft.com/office/excel/2006/main">
          <x14:cfRule type="dataBar" id="{2BA34C4E-C215-45FE-A93D-335D6D5A0E6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C2:D25</xm:sqref>
        </x14:conditionalFormatting>
        <x14:conditionalFormatting xmlns:xm="http://schemas.microsoft.com/office/excel/2006/main">
          <x14:cfRule type="dataBar" id="{E9B90B9B-5CC9-4D31-9B1E-B3A403EE15F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5084A605-E1AB-4F92-B418-656A8E7EDD0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1BD8A502-C198-42A2-A841-12020563244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D2:D14</xm:sqref>
        </x14:conditionalFormatting>
        <x14:conditionalFormatting xmlns:xm="http://schemas.microsoft.com/office/excel/2006/main">
          <x14:cfRule type="dataBar" id="{CCE7B0C2-FE2B-4072-973C-3F0962691F01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D2:D21</xm:sqref>
        </x14:conditionalFormatting>
        <x14:conditionalFormatting xmlns:xm="http://schemas.microsoft.com/office/excel/2006/main">
          <x14:cfRule type="dataBar" id="{92F28041-3D9A-4407-A62A-F94D491CBD3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D2:D25</xm:sqref>
        </x14:conditionalFormatting>
      </x14:conditionalFormatting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850118-D7AC-4352-B3EE-ECB7DF0014B5}">
  <dimension ref="A1:G23"/>
  <sheetViews>
    <sheetView zoomScale="85" zoomScaleNormal="85" workbookViewId="0">
      <selection activeCell="O46" sqref="O46"/>
    </sheetView>
  </sheetViews>
  <sheetFormatPr defaultRowHeight="15" x14ac:dyDescent="0.25"/>
  <cols>
    <col min="2" max="2" width="35.7109375" customWidth="1"/>
    <col min="3" max="3" width="17.7109375" customWidth="1"/>
    <col min="4" max="4" width="16.28515625" customWidth="1"/>
    <col min="5" max="5" width="21.28515625" customWidth="1"/>
    <col min="7" max="7" width="13.28515625" customWidth="1"/>
  </cols>
  <sheetData>
    <row r="1" spans="1:7" x14ac:dyDescent="0.25">
      <c r="A1" s="17" t="s">
        <v>0</v>
      </c>
      <c r="B1" s="18" t="s">
        <v>21</v>
      </c>
      <c r="C1" s="25" t="s">
        <v>80</v>
      </c>
      <c r="D1" s="25" t="s">
        <v>85</v>
      </c>
      <c r="E1" s="18" t="s">
        <v>68</v>
      </c>
      <c r="G1" s="50" t="s">
        <v>43</v>
      </c>
    </row>
    <row r="2" spans="1:7" x14ac:dyDescent="0.25">
      <c r="A2" s="98">
        <v>1</v>
      </c>
      <c r="B2" s="88" t="s">
        <v>11</v>
      </c>
      <c r="C2" s="89">
        <v>3006.6439999999998</v>
      </c>
      <c r="D2" s="89">
        <v>3048.8820000000001</v>
      </c>
      <c r="E2" s="93">
        <f>Table4111314151618192786[[#This Row],[IIR/2025]]/Table4111314151618192786[[#This Row],[IR/2025]]-1</f>
        <v>1.4048221206102385E-2</v>
      </c>
    </row>
    <row r="3" spans="1:7" x14ac:dyDescent="0.25">
      <c r="A3" s="98">
        <v>2</v>
      </c>
      <c r="B3" s="6" t="s">
        <v>60</v>
      </c>
      <c r="C3" s="85">
        <v>1868.91544</v>
      </c>
      <c r="D3" s="85">
        <v>1927.4514999999999</v>
      </c>
      <c r="E3" s="93">
        <f>Table4111314151618192786[[#This Row],[IIR/2025]]/Table4111314151618192786[[#This Row],[IR/2025]]-1</f>
        <v>3.1320871317751964E-2</v>
      </c>
    </row>
    <row r="4" spans="1:7" x14ac:dyDescent="0.25">
      <c r="A4" s="98">
        <v>3</v>
      </c>
      <c r="B4" s="104" t="s">
        <v>17</v>
      </c>
      <c r="C4" s="85">
        <v>612.67700000000002</v>
      </c>
      <c r="D4" s="85">
        <v>630.57000000000005</v>
      </c>
      <c r="E4" s="93">
        <f>Table4111314151618192786[[#This Row],[IIR/2025]]/Table4111314151618192786[[#This Row],[IR/2025]]-1</f>
        <v>2.9204621684835619E-2</v>
      </c>
    </row>
    <row r="5" spans="1:7" x14ac:dyDescent="0.25">
      <c r="A5" s="98">
        <v>4</v>
      </c>
      <c r="B5" s="104" t="s">
        <v>35</v>
      </c>
      <c r="C5" s="89">
        <v>588.97731999999996</v>
      </c>
      <c r="D5" s="85">
        <v>623.91</v>
      </c>
      <c r="E5" s="150">
        <f>Table4111314151618192786[[#This Row],[IIR/2025]]/Table4111314151618192786[[#This Row],[IR/2025]]-1</f>
        <v>5.9310738824374543E-2</v>
      </c>
    </row>
    <row r="6" spans="1:7" x14ac:dyDescent="0.25">
      <c r="A6" s="98">
        <v>5</v>
      </c>
      <c r="B6" s="104" t="s">
        <v>8</v>
      </c>
      <c r="C6" s="89">
        <v>332.69533999999999</v>
      </c>
      <c r="D6" s="89">
        <v>332.53545000000003</v>
      </c>
      <c r="E6" s="93">
        <f>Table4111314151618192786[[#This Row],[IIR/2025]]/Table4111314151618192786[[#This Row],[IR/2025]]-1</f>
        <v>-4.8058983934062827E-4</v>
      </c>
    </row>
    <row r="7" spans="1:7" x14ac:dyDescent="0.25">
      <c r="A7" s="98">
        <v>6</v>
      </c>
      <c r="B7" s="88" t="s">
        <v>15</v>
      </c>
      <c r="C7" s="85">
        <v>304.07091000000003</v>
      </c>
      <c r="D7" s="85">
        <v>329.38600000000002</v>
      </c>
      <c r="E7" s="93">
        <f>Table4111314151618192786[[#This Row],[IIR/2025]]/Table4111314151618192786[[#This Row],[IR/2025]]-1</f>
        <v>8.3253902847858718E-2</v>
      </c>
    </row>
    <row r="8" spans="1:7" x14ac:dyDescent="0.25">
      <c r="A8" s="98">
        <v>7</v>
      </c>
      <c r="B8" s="6" t="s">
        <v>3</v>
      </c>
      <c r="C8" s="85">
        <v>301.21600000000001</v>
      </c>
      <c r="D8" s="86">
        <v>307.95800000000003</v>
      </c>
      <c r="E8" s="93">
        <f>Table4111314151618192786[[#This Row],[IIR/2025]]/Table4111314151618192786[[#This Row],[IR/2025]]-1</f>
        <v>2.2382609157548083E-2</v>
      </c>
    </row>
    <row r="9" spans="1:7" x14ac:dyDescent="0.25">
      <c r="A9" s="98">
        <v>8</v>
      </c>
      <c r="B9" s="6" t="s">
        <v>37</v>
      </c>
      <c r="C9" s="89">
        <v>272.41057999999998</v>
      </c>
      <c r="D9" s="85">
        <v>292.94036</v>
      </c>
      <c r="E9" s="93">
        <f>Table4111314151618192786[[#This Row],[IIR/2025]]/Table4111314151618192786[[#This Row],[IR/2025]]-1</f>
        <v>7.5363372450512056E-2</v>
      </c>
    </row>
    <row r="10" spans="1:7" x14ac:dyDescent="0.25">
      <c r="A10" s="98">
        <v>9</v>
      </c>
      <c r="B10" s="6" t="s">
        <v>1</v>
      </c>
      <c r="C10" s="85">
        <v>245.608</v>
      </c>
      <c r="D10" s="85">
        <v>265.96100000000001</v>
      </c>
      <c r="E10" s="93">
        <f>Table4111314151618192786[[#This Row],[IIR/2025]]/Table4111314151618192786[[#This Row],[IR/2025]]-1</f>
        <v>8.2867821895052263E-2</v>
      </c>
    </row>
    <row r="11" spans="1:7" x14ac:dyDescent="0.25">
      <c r="A11" s="98">
        <v>10</v>
      </c>
      <c r="B11" s="88" t="s">
        <v>18</v>
      </c>
      <c r="C11" s="89">
        <v>276.45999999999998</v>
      </c>
      <c r="D11" s="85">
        <v>251.173</v>
      </c>
      <c r="E11" s="93">
        <f>Table4111314151618192786[[#This Row],[IIR/2025]]/Table4111314151618192786[[#This Row],[IR/2025]]-1</f>
        <v>-9.1467120017362347E-2</v>
      </c>
    </row>
    <row r="12" spans="1:7" x14ac:dyDescent="0.25">
      <c r="A12" s="98">
        <v>11</v>
      </c>
      <c r="B12" s="88" t="s">
        <v>10</v>
      </c>
      <c r="C12" s="89">
        <v>213.708</v>
      </c>
      <c r="D12" s="89">
        <v>214.77500000000001</v>
      </c>
      <c r="E12" s="93">
        <f>Table4111314151618192786[[#This Row],[IIR/2025]]/Table4111314151618192786[[#This Row],[IR/2025]]-1</f>
        <v>4.9927939057030635E-3</v>
      </c>
    </row>
    <row r="13" spans="1:7" x14ac:dyDescent="0.25">
      <c r="A13" s="98">
        <v>12</v>
      </c>
      <c r="B13" s="104" t="s">
        <v>16</v>
      </c>
      <c r="C13" s="85">
        <v>168.12700000000001</v>
      </c>
      <c r="D13" s="85">
        <v>191.83799999999999</v>
      </c>
      <c r="E13" s="93">
        <f>Table4111314151618192786[[#This Row],[IIR/2025]]/Table4111314151618192786[[#This Row],[IR/2025]]-1</f>
        <v>0.14103029257644506</v>
      </c>
    </row>
    <row r="14" spans="1:7" x14ac:dyDescent="0.25">
      <c r="A14" s="98">
        <v>13</v>
      </c>
      <c r="B14" s="88" t="s">
        <v>14</v>
      </c>
      <c r="C14" s="85">
        <v>88.715999999999994</v>
      </c>
      <c r="D14" s="85">
        <v>125.227</v>
      </c>
      <c r="E14" s="93">
        <f>Table4111314151618192786[[#This Row],[IIR/2025]]/Table4111314151618192786[[#This Row],[IR/2025]]-1</f>
        <v>0.4115492132197125</v>
      </c>
    </row>
    <row r="15" spans="1:7" x14ac:dyDescent="0.25">
      <c r="A15" s="98">
        <v>14</v>
      </c>
      <c r="B15" s="88" t="s">
        <v>9</v>
      </c>
      <c r="C15" s="89">
        <v>99.950999999999993</v>
      </c>
      <c r="D15" s="89">
        <v>105.41200000000001</v>
      </c>
      <c r="E15" s="93">
        <f>Table4111314151618192786[[#This Row],[IIR/2025]]/Table4111314151618192786[[#This Row],[IR/2025]]-1</f>
        <v>5.4636772018289204E-2</v>
      </c>
    </row>
    <row r="16" spans="1:7" x14ac:dyDescent="0.25">
      <c r="A16" s="98">
        <v>15</v>
      </c>
      <c r="B16" s="87" t="s">
        <v>19</v>
      </c>
      <c r="C16" s="89">
        <v>84.598609999999994</v>
      </c>
      <c r="D16" s="85">
        <v>94.487880000000004</v>
      </c>
      <c r="E16" s="93">
        <f>Table4111314151618192786[[#This Row],[IIR/2025]]/Table4111314151618192786[[#This Row],[IR/2025]]-1</f>
        <v>0.11689636508212153</v>
      </c>
    </row>
    <row r="17" spans="1:5" x14ac:dyDescent="0.25">
      <c r="A17" s="98">
        <v>16</v>
      </c>
      <c r="B17" s="88" t="s">
        <v>34</v>
      </c>
      <c r="C17" s="85">
        <v>44.451000000000001</v>
      </c>
      <c r="D17" s="85">
        <v>44.015000000000001</v>
      </c>
      <c r="E17" s="93">
        <f>Table4111314151618192786[[#This Row],[IIR/2025]]/Table4111314151618192786[[#This Row],[IR/2025]]-1</f>
        <v>-9.808553238397355E-3</v>
      </c>
    </row>
    <row r="18" spans="1:5" x14ac:dyDescent="0.25">
      <c r="A18" s="98">
        <v>17</v>
      </c>
      <c r="B18" s="88" t="s">
        <v>6</v>
      </c>
      <c r="C18" s="85">
        <v>34.331000000000003</v>
      </c>
      <c r="D18" s="89">
        <v>42.545000000000002</v>
      </c>
      <c r="E18" s="93">
        <f>Table4111314151618192786[[#This Row],[IIR/2025]]/Table4111314151618192786[[#This Row],[IR/2025]]-1</f>
        <v>0.23925897876554703</v>
      </c>
    </row>
    <row r="19" spans="1:5" x14ac:dyDescent="0.25">
      <c r="A19" s="98">
        <v>18</v>
      </c>
      <c r="B19" s="6" t="s">
        <v>2</v>
      </c>
      <c r="C19" s="89">
        <v>23.012910000000002</v>
      </c>
      <c r="D19" s="89">
        <v>26.580829999999999</v>
      </c>
      <c r="E19" s="93">
        <f>Table4111314151618192786[[#This Row],[IIR/2025]]/Table4111314151618192786[[#This Row],[IR/2025]]-1</f>
        <v>0.15503993193385779</v>
      </c>
    </row>
    <row r="20" spans="1:5" x14ac:dyDescent="0.25">
      <c r="A20" s="98">
        <v>19</v>
      </c>
      <c r="B20" s="87" t="s">
        <v>5</v>
      </c>
      <c r="C20" s="86">
        <v>15.1</v>
      </c>
      <c r="D20" s="86">
        <v>17.168980000000001</v>
      </c>
      <c r="E20" s="93">
        <f>Table4111314151618192786[[#This Row],[IIR/2025]]/Table4111314151618192786[[#This Row],[IR/2025]]-1</f>
        <v>0.13701854304635774</v>
      </c>
    </row>
    <row r="21" spans="1:5" x14ac:dyDescent="0.25">
      <c r="A21" s="98">
        <v>20</v>
      </c>
      <c r="B21" s="88" t="s">
        <v>31</v>
      </c>
      <c r="C21" s="89">
        <v>12.158899999999999</v>
      </c>
      <c r="D21" s="89">
        <v>16.094999999999999</v>
      </c>
      <c r="E21" s="146">
        <f>Table4111314151618192786[[#This Row],[IIR/2025]]/Table4111314151618192786[[#This Row],[IR/2025]]-1</f>
        <v>0.32372171824753893</v>
      </c>
    </row>
    <row r="22" spans="1:5" x14ac:dyDescent="0.25">
      <c r="A22" s="98">
        <v>21</v>
      </c>
      <c r="B22" s="87" t="s">
        <v>4</v>
      </c>
      <c r="C22" s="89">
        <v>7.3520000000000003</v>
      </c>
      <c r="D22" s="89">
        <v>7.4509999999999996</v>
      </c>
      <c r="E22" s="93">
        <f>Table4111314151618192786[[#This Row],[IIR/2025]]/Table4111314151618192786[[#This Row],[IR/2025]]-1</f>
        <v>1.3465723612622327E-2</v>
      </c>
    </row>
    <row r="23" spans="1:5" x14ac:dyDescent="0.25">
      <c r="A23" s="98">
        <v>22</v>
      </c>
      <c r="B23" s="76" t="s">
        <v>7</v>
      </c>
      <c r="C23" s="124">
        <v>2.4807399999999999</v>
      </c>
      <c r="D23" s="124">
        <v>1.8412299999999999</v>
      </c>
      <c r="E23" s="139">
        <f>Table4111314151618192786[[#This Row],[IIR/2025]]/Table4111314151618192786[[#This Row],[IR/2025]]-1</f>
        <v>-0.25779001426993564</v>
      </c>
    </row>
  </sheetData>
  <hyperlinks>
    <hyperlink ref="G1" location="Mündəricat!A1" display="Mündəricat" xr:uid="{14A0379E-447E-447F-894A-AEA02B932729}"/>
  </hyperlinks>
  <pageMargins left="0.7" right="0.7" top="0.75" bottom="0.75" header="0.3" footer="0.3"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939BB-E1CB-4B18-9823-4465322EF6B3}">
  <dimension ref="A1:G23"/>
  <sheetViews>
    <sheetView zoomScale="85" zoomScaleNormal="85" workbookViewId="0">
      <selection activeCell="A2" sqref="A2:A23"/>
    </sheetView>
  </sheetViews>
  <sheetFormatPr defaultRowHeight="15" x14ac:dyDescent="0.25"/>
  <cols>
    <col min="2" max="2" width="35.28515625" customWidth="1"/>
    <col min="3" max="3" width="16.28515625" customWidth="1"/>
    <col min="4" max="4" width="16.7109375" customWidth="1"/>
    <col min="5" max="5" width="18.140625" customWidth="1"/>
    <col min="7" max="7" width="15.7109375" customWidth="1"/>
  </cols>
  <sheetData>
    <row r="1" spans="1:7" x14ac:dyDescent="0.25">
      <c r="A1" s="17" t="s">
        <v>0</v>
      </c>
      <c r="B1" s="18" t="s">
        <v>21</v>
      </c>
      <c r="C1" s="25" t="s">
        <v>80</v>
      </c>
      <c r="D1" s="25" t="s">
        <v>85</v>
      </c>
      <c r="E1" s="18" t="s">
        <v>68</v>
      </c>
      <c r="G1" s="50" t="s">
        <v>43</v>
      </c>
    </row>
    <row r="2" spans="1:7" x14ac:dyDescent="0.25">
      <c r="A2" s="98">
        <v>1</v>
      </c>
      <c r="B2" s="6" t="s">
        <v>60</v>
      </c>
      <c r="C2" s="85">
        <v>1452.9570000000001</v>
      </c>
      <c r="D2" s="106">
        <v>1474.6971100000001</v>
      </c>
      <c r="E2" s="146">
        <f>Table411131415161819278612[[#This Row],[IIR/2025]]/Table411131415161819278612[[#This Row],[IR/2025]]-1</f>
        <v>1.4962665791210528E-2</v>
      </c>
    </row>
    <row r="3" spans="1:7" x14ac:dyDescent="0.25">
      <c r="A3" s="98">
        <v>2</v>
      </c>
      <c r="B3" s="88" t="s">
        <v>11</v>
      </c>
      <c r="C3" s="89">
        <v>607.76099999999997</v>
      </c>
      <c r="D3" s="106">
        <v>602.61800000000005</v>
      </c>
      <c r="E3" s="150">
        <f>Table411131415161819278612[[#This Row],[IIR/2025]]/Table411131415161819278612[[#This Row],[IR/2025]]-1</f>
        <v>-8.46220800610753E-3</v>
      </c>
    </row>
    <row r="4" spans="1:7" x14ac:dyDescent="0.25">
      <c r="A4" s="98">
        <v>3</v>
      </c>
      <c r="B4" s="88" t="s">
        <v>18</v>
      </c>
      <c r="C4" s="89">
        <v>476.608</v>
      </c>
      <c r="D4" s="10">
        <v>505.488</v>
      </c>
      <c r="E4" s="150">
        <f>Table411131415161819278612[[#This Row],[IIR/2025]]/Table411131415161819278612[[#This Row],[IR/2025]]-1</f>
        <v>6.0594870417617797E-2</v>
      </c>
    </row>
    <row r="5" spans="1:7" x14ac:dyDescent="0.25">
      <c r="A5" s="98">
        <v>4</v>
      </c>
      <c r="B5" s="88" t="s">
        <v>14</v>
      </c>
      <c r="C5" s="85">
        <v>217.916</v>
      </c>
      <c r="D5" s="51">
        <v>232.12799999999999</v>
      </c>
      <c r="E5" s="150">
        <f>Table411131415161819278612[[#This Row],[IIR/2025]]/Table411131415161819278612[[#This Row],[IR/2025]]-1</f>
        <v>6.5217790341232318E-2</v>
      </c>
    </row>
    <row r="6" spans="1:7" x14ac:dyDescent="0.25">
      <c r="A6" s="98">
        <v>5</v>
      </c>
      <c r="B6" s="6" t="s">
        <v>3</v>
      </c>
      <c r="C6" s="85">
        <v>200.51300000000001</v>
      </c>
      <c r="D6" s="51">
        <v>202.69399999999999</v>
      </c>
      <c r="E6" s="93">
        <f>Table411131415161819278612[[#This Row],[IIR/2025]]/Table411131415161819278612[[#This Row],[IR/2025]]-1</f>
        <v>1.0877100237889792E-2</v>
      </c>
    </row>
    <row r="7" spans="1:7" x14ac:dyDescent="0.25">
      <c r="A7" s="98">
        <v>6</v>
      </c>
      <c r="B7" s="88" t="s">
        <v>6</v>
      </c>
      <c r="C7" s="85">
        <v>190.96</v>
      </c>
      <c r="D7" s="51">
        <v>189.16900000000001</v>
      </c>
      <c r="E7" s="93">
        <f>Table411131415161819278612[[#This Row],[IIR/2025]]/Table411131415161819278612[[#This Row],[IR/2025]]-1</f>
        <v>-9.3789275240887537E-3</v>
      </c>
    </row>
    <row r="8" spans="1:7" x14ac:dyDescent="0.25">
      <c r="A8" s="98">
        <v>7</v>
      </c>
      <c r="B8" s="88" t="s">
        <v>15</v>
      </c>
      <c r="C8" s="85">
        <v>166.65114000000003</v>
      </c>
      <c r="D8" s="10">
        <v>172.5</v>
      </c>
      <c r="E8" s="150">
        <f>Table411131415161819278612[[#This Row],[IIR/2025]]/Table411131415161819278612[[#This Row],[IR/2025]]-1</f>
        <v>3.5096429583379773E-2</v>
      </c>
    </row>
    <row r="9" spans="1:7" x14ac:dyDescent="0.25">
      <c r="A9" s="98">
        <v>8</v>
      </c>
      <c r="B9" s="104" t="s">
        <v>8</v>
      </c>
      <c r="C9" s="89">
        <v>151.50755000000001</v>
      </c>
      <c r="D9" s="10">
        <v>159.48400000000001</v>
      </c>
      <c r="E9" s="93">
        <f>Table411131415161819278612[[#This Row],[IIR/2025]]/Table411131415161819278612[[#This Row],[IR/2025]]-1</f>
        <v>5.2647211310591358E-2</v>
      </c>
    </row>
    <row r="10" spans="1:7" x14ac:dyDescent="0.25">
      <c r="A10" s="98">
        <v>9</v>
      </c>
      <c r="B10" s="104" t="s">
        <v>16</v>
      </c>
      <c r="C10" s="85">
        <v>132.54900000000001</v>
      </c>
      <c r="D10" s="51">
        <v>134.292</v>
      </c>
      <c r="E10" s="150">
        <f>Table411131415161819278612[[#This Row],[IIR/2025]]/Table411131415161819278612[[#This Row],[IR/2025]]-1</f>
        <v>1.3149854016250462E-2</v>
      </c>
    </row>
    <row r="11" spans="1:7" x14ac:dyDescent="0.25">
      <c r="A11" s="98">
        <v>10</v>
      </c>
      <c r="B11" s="88" t="s">
        <v>10</v>
      </c>
      <c r="C11" s="89">
        <v>116.684</v>
      </c>
      <c r="D11" s="51">
        <v>117.83799999999999</v>
      </c>
      <c r="E11" s="93">
        <f>Table411131415161819278612[[#This Row],[IIR/2025]]/Table411131415161819278612[[#This Row],[IR/2025]]-1</f>
        <v>9.8899592060608388E-3</v>
      </c>
    </row>
    <row r="12" spans="1:7" x14ac:dyDescent="0.25">
      <c r="A12" s="98">
        <v>11</v>
      </c>
      <c r="B12" s="104" t="s">
        <v>17</v>
      </c>
      <c r="C12" s="85">
        <v>100.32599999999999</v>
      </c>
      <c r="D12" s="51">
        <v>100.46</v>
      </c>
      <c r="E12" s="150">
        <f>Table411131415161819278612[[#This Row],[IIR/2025]]/Table411131415161819278612[[#This Row],[IR/2025]]-1</f>
        <v>1.3356457947093503E-3</v>
      </c>
    </row>
    <row r="13" spans="1:7" x14ac:dyDescent="0.25">
      <c r="A13" s="98">
        <v>12</v>
      </c>
      <c r="B13" s="6" t="s">
        <v>37</v>
      </c>
      <c r="C13" s="89">
        <v>88.824430000000007</v>
      </c>
      <c r="D13" s="51">
        <v>90.782179999999997</v>
      </c>
      <c r="E13" s="150">
        <f>Table411131415161819278612[[#This Row],[IIR/2025]]/Table411131415161819278612[[#This Row],[IR/2025]]-1</f>
        <v>2.2040670567770482E-2</v>
      </c>
    </row>
    <row r="14" spans="1:7" x14ac:dyDescent="0.25">
      <c r="A14" s="98">
        <v>13</v>
      </c>
      <c r="B14" s="88" t="s">
        <v>34</v>
      </c>
      <c r="C14" s="94">
        <v>75.417000000000002</v>
      </c>
      <c r="D14" s="10">
        <v>74.846000000000004</v>
      </c>
      <c r="E14" s="150">
        <f>Table411131415161819278612[[#This Row],[IIR/2025]]/Table411131415161819278612[[#This Row],[IR/2025]]-1</f>
        <v>-7.5712372541999473E-3</v>
      </c>
    </row>
    <row r="15" spans="1:7" x14ac:dyDescent="0.25">
      <c r="A15" s="98">
        <v>14</v>
      </c>
      <c r="B15" s="6" t="s">
        <v>2</v>
      </c>
      <c r="C15" s="89">
        <v>69.895750000000007</v>
      </c>
      <c r="D15" s="51">
        <v>69.262630000000001</v>
      </c>
      <c r="E15" s="93">
        <f>Table411131415161819278612[[#This Row],[IIR/2025]]/Table411131415161819278612[[#This Row],[IR/2025]]-1</f>
        <v>-9.0580614701181172E-3</v>
      </c>
    </row>
    <row r="16" spans="1:7" x14ac:dyDescent="0.25">
      <c r="A16" s="98">
        <v>15</v>
      </c>
      <c r="B16" s="88" t="s">
        <v>9</v>
      </c>
      <c r="C16" s="89">
        <v>59.603999999999999</v>
      </c>
      <c r="D16" s="51">
        <v>61.469000000000001</v>
      </c>
      <c r="E16" s="93">
        <f>Table411131415161819278612[[#This Row],[IIR/2025]]/Table411131415161819278612[[#This Row],[IR/2025]]-1</f>
        <v>3.1289846319038972E-2</v>
      </c>
    </row>
    <row r="17" spans="1:5" x14ac:dyDescent="0.25">
      <c r="A17" s="98">
        <v>16</v>
      </c>
      <c r="B17" s="87" t="s">
        <v>5</v>
      </c>
      <c r="C17" s="85">
        <v>57.329900000000002</v>
      </c>
      <c r="D17" s="51">
        <v>58.534309999999998</v>
      </c>
      <c r="E17" s="93">
        <f>Table411131415161819278612[[#This Row],[IIR/2025]]/Table411131415161819278612[[#This Row],[IR/2025]]-1</f>
        <v>2.1008409224505753E-2</v>
      </c>
    </row>
    <row r="18" spans="1:5" x14ac:dyDescent="0.25">
      <c r="A18" s="98">
        <v>17</v>
      </c>
      <c r="B18" s="87" t="s">
        <v>19</v>
      </c>
      <c r="C18" s="89">
        <v>52.566330000000001</v>
      </c>
      <c r="D18" s="51">
        <v>55.617829999999998</v>
      </c>
      <c r="E18" s="151">
        <f>Table411131415161819278612[[#This Row],[IIR/2025]]/Table411131415161819278612[[#This Row],[IR/2025]]-1</f>
        <v>5.8050466905336551E-2</v>
      </c>
    </row>
    <row r="19" spans="1:5" x14ac:dyDescent="0.25">
      <c r="A19" s="98">
        <v>18</v>
      </c>
      <c r="B19" s="104" t="s">
        <v>35</v>
      </c>
      <c r="C19" s="89">
        <v>50.474220000000003</v>
      </c>
      <c r="D19" s="51">
        <v>53.37097</v>
      </c>
      <c r="E19" s="93">
        <f>Table411131415161819278612[[#This Row],[IIR/2025]]/Table411131415161819278612[[#This Row],[IR/2025]]-1</f>
        <v>5.7390683798580699E-2</v>
      </c>
    </row>
    <row r="20" spans="1:5" x14ac:dyDescent="0.25">
      <c r="A20" s="98">
        <v>19</v>
      </c>
      <c r="B20" s="88" t="s">
        <v>31</v>
      </c>
      <c r="C20" s="90">
        <v>30.4541</v>
      </c>
      <c r="D20" s="51">
        <v>33.068100000000001</v>
      </c>
      <c r="E20" s="146">
        <f>Table411131415161819278612[[#This Row],[IIR/2025]]/Table411131415161819278612[[#This Row],[IR/2025]]-1</f>
        <v>8.5834091304619164E-2</v>
      </c>
    </row>
    <row r="21" spans="1:5" x14ac:dyDescent="0.25">
      <c r="A21" s="98">
        <v>20</v>
      </c>
      <c r="B21" s="87" t="s">
        <v>4</v>
      </c>
      <c r="C21" s="89">
        <v>23.096</v>
      </c>
      <c r="D21" s="51">
        <v>23.556000000000001</v>
      </c>
      <c r="E21" s="93">
        <f>Table411131415161819278612[[#This Row],[IIR/2025]]/Table411131415161819278612[[#This Row],[IR/2025]]-1</f>
        <v>1.9916868721856718E-2</v>
      </c>
    </row>
    <row r="22" spans="1:5" x14ac:dyDescent="0.25">
      <c r="A22" s="98">
        <v>21</v>
      </c>
      <c r="B22" s="6" t="s">
        <v>1</v>
      </c>
      <c r="C22" s="85">
        <v>16.381</v>
      </c>
      <c r="D22" s="10">
        <v>18.236000000000001</v>
      </c>
      <c r="E22" s="93">
        <f>Table411131415161819278612[[#This Row],[IIR/2025]]/Table411131415161819278612[[#This Row],[IR/2025]]-1</f>
        <v>0.11324094988095967</v>
      </c>
    </row>
    <row r="23" spans="1:5" x14ac:dyDescent="0.25">
      <c r="A23" s="98">
        <v>22</v>
      </c>
      <c r="B23" s="76" t="s">
        <v>7</v>
      </c>
      <c r="C23" s="124">
        <v>5.8319999999999997E-2</v>
      </c>
      <c r="D23" s="10">
        <v>0.15032000000000001</v>
      </c>
      <c r="E23" s="139">
        <f>Table411131415161819278612[[#This Row],[IIR/2025]]/Table411131415161819278612[[#This Row],[IR/2025]]-1</f>
        <v>1.5775034293552817</v>
      </c>
    </row>
  </sheetData>
  <hyperlinks>
    <hyperlink ref="G1" location="Mündəricat!A1" display="Mündəricat" xr:uid="{296187F0-F9F5-41EF-A7B5-5C07FB6D2090}"/>
  </hyperlinks>
  <pageMargins left="0.7" right="0.7" top="0.75" bottom="0.75" header="0.3" footer="0.3"/>
  <tableParts count="1"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10"/>
  <dimension ref="A1:L26"/>
  <sheetViews>
    <sheetView zoomScale="115" zoomScaleNormal="115" workbookViewId="0">
      <pane xSplit="2" ySplit="1" topLeftCell="C11" activePane="bottomRight" state="frozen"/>
      <selection activeCell="G15" sqref="G15"/>
      <selection pane="topRight" activeCell="G15" sqref="G15"/>
      <selection pane="bottomLeft" activeCell="G15" sqref="G15"/>
      <selection pane="bottomRight" activeCell="D19" sqref="D19"/>
    </sheetView>
  </sheetViews>
  <sheetFormatPr defaultColWidth="9.28515625" defaultRowHeight="15" x14ac:dyDescent="0.25"/>
  <cols>
    <col min="2" max="2" width="41.42578125" customWidth="1"/>
    <col min="3" max="3" width="24.5703125" customWidth="1"/>
    <col min="4" max="4" width="21" customWidth="1"/>
    <col min="5" max="5" width="9.140625" customWidth="1"/>
    <col min="6" max="6" width="13.140625" customWidth="1"/>
    <col min="7" max="7" width="9.140625" style="5" customWidth="1"/>
    <col min="8" max="8" width="9" customWidth="1"/>
    <col min="9" max="9" width="7.140625" hidden="1" customWidth="1"/>
    <col min="10" max="10" width="9.140625" hidden="1" customWidth="1"/>
    <col min="11" max="13" width="9.140625" customWidth="1"/>
    <col min="14" max="14" width="9.28515625" customWidth="1"/>
  </cols>
  <sheetData>
    <row r="1" spans="1:12" x14ac:dyDescent="0.25">
      <c r="A1" s="17" t="s">
        <v>0</v>
      </c>
      <c r="B1" s="18" t="s">
        <v>21</v>
      </c>
      <c r="C1" s="25" t="s">
        <v>80</v>
      </c>
      <c r="D1" s="25" t="s">
        <v>85</v>
      </c>
      <c r="F1" s="38" t="s">
        <v>43</v>
      </c>
    </row>
    <row r="2" spans="1:12" x14ac:dyDescent="0.25">
      <c r="A2" s="98">
        <v>1</v>
      </c>
      <c r="B2" s="88" t="s">
        <v>11</v>
      </c>
      <c r="C2" s="85">
        <v>9003.8829999999998</v>
      </c>
      <c r="D2" s="85">
        <v>9477.3520000000008</v>
      </c>
      <c r="H2" s="4"/>
      <c r="I2" s="57">
        <f>J2/Table41113141516181926[[#This Row],[IR/2025]]</f>
        <v>5.2584979169542849E-2</v>
      </c>
      <c r="J2" s="3">
        <f>Table41113141516181926[[#This Row],[IIR/2025]]-Table41113141516181926[[#This Row],[IR/2025]]</f>
        <v>473.46900000000096</v>
      </c>
    </row>
    <row r="3" spans="1:12" x14ac:dyDescent="0.25">
      <c r="A3" s="98">
        <v>2</v>
      </c>
      <c r="B3" s="6" t="s">
        <v>60</v>
      </c>
      <c r="C3" s="85">
        <v>10128.401470000001</v>
      </c>
      <c r="D3" s="85">
        <v>9068.1904200000008</v>
      </c>
      <c r="H3" s="4"/>
      <c r="I3" s="57">
        <f>J3/Table41113141516181926[[#This Row],[IR/2025]]</f>
        <v>-0.10467703646427434</v>
      </c>
      <c r="J3" s="3">
        <f>Table41113141516181926[[#This Row],[IIR/2025]]-Table41113141516181926[[#This Row],[IR/2025]]</f>
        <v>-1060.2110499999999</v>
      </c>
    </row>
    <row r="4" spans="1:12" x14ac:dyDescent="0.25">
      <c r="A4" s="98">
        <v>3</v>
      </c>
      <c r="B4" s="88" t="s">
        <v>14</v>
      </c>
      <c r="C4" s="85">
        <v>6320.8010000000004</v>
      </c>
      <c r="D4" s="85">
        <v>6707.85</v>
      </c>
      <c r="H4" s="4"/>
      <c r="I4" s="57">
        <f>J4/Table41113141516181926[[#This Row],[IR/2025]]</f>
        <v>6.1234169530095944E-2</v>
      </c>
      <c r="J4" s="3">
        <f>Table41113141516181926[[#This Row],[IIR/2025]]-Table41113141516181926[[#This Row],[IR/2025]]</f>
        <v>387.04899999999998</v>
      </c>
    </row>
    <row r="5" spans="1:12" x14ac:dyDescent="0.25">
      <c r="A5" s="98">
        <v>4</v>
      </c>
      <c r="B5" s="88" t="s">
        <v>18</v>
      </c>
      <c r="C5" s="85">
        <v>1818.77539</v>
      </c>
      <c r="D5" s="85">
        <v>1835.3844799999999</v>
      </c>
      <c r="H5" s="49"/>
      <c r="I5" s="57">
        <f>J5/Table41113141516181926[[#This Row],[IR/2025]]</f>
        <v>9.1320182202376966E-3</v>
      </c>
      <c r="J5" s="3">
        <f>Table41113141516181926[[#This Row],[IIR/2025]]-Table41113141516181926[[#This Row],[IR/2025]]</f>
        <v>16.609089999999924</v>
      </c>
    </row>
    <row r="6" spans="1:12" x14ac:dyDescent="0.25">
      <c r="A6" s="98">
        <v>5</v>
      </c>
      <c r="B6" s="104" t="s">
        <v>8</v>
      </c>
      <c r="C6" s="85">
        <v>1212.2414699999999</v>
      </c>
      <c r="D6" s="85">
        <v>1429.6805999999999</v>
      </c>
      <c r="H6" s="4"/>
      <c r="I6" s="57">
        <f>J6/Table41113141516181926[[#This Row],[IR/2025]]</f>
        <v>0.17936948650997725</v>
      </c>
      <c r="J6" s="3">
        <f>Table41113141516181926[[#This Row],[IIR/2025]]-Table41113141516181926[[#This Row],[IR/2025]]</f>
        <v>217.43912999999998</v>
      </c>
      <c r="L6" s="3"/>
    </row>
    <row r="7" spans="1:12" x14ac:dyDescent="0.25">
      <c r="A7" s="98">
        <v>6</v>
      </c>
      <c r="B7" s="104" t="s">
        <v>17</v>
      </c>
      <c r="C7" s="85">
        <v>1205.28</v>
      </c>
      <c r="D7" s="85">
        <v>1245.193</v>
      </c>
      <c r="H7" s="4"/>
      <c r="I7" s="57">
        <f>J7/Table41113141516181926[[#This Row],[IR/2025]]</f>
        <v>3.3115126775521052E-2</v>
      </c>
      <c r="J7" s="3">
        <f>Table41113141516181926[[#This Row],[IIR/2025]]-Table41113141516181926[[#This Row],[IR/2025]]</f>
        <v>39.913000000000011</v>
      </c>
    </row>
    <row r="8" spans="1:12" x14ac:dyDescent="0.25">
      <c r="A8" s="98">
        <v>7</v>
      </c>
      <c r="B8" s="6" t="s">
        <v>3</v>
      </c>
      <c r="C8" s="85">
        <v>1382.231</v>
      </c>
      <c r="D8" s="85">
        <v>1144.6500000000001</v>
      </c>
      <c r="H8" s="4"/>
      <c r="I8" s="57">
        <f>J8/Table41113141516181926[[#This Row],[IR/2025]]</f>
        <v>-0.17188226859331032</v>
      </c>
      <c r="J8" s="3">
        <f>Table41113141516181926[[#This Row],[IIR/2025]]-Table41113141516181926[[#This Row],[IR/2025]]</f>
        <v>-237.5809999999999</v>
      </c>
    </row>
    <row r="9" spans="1:12" x14ac:dyDescent="0.25">
      <c r="A9" s="98">
        <v>8</v>
      </c>
      <c r="B9" s="6" t="s">
        <v>1</v>
      </c>
      <c r="C9" s="85">
        <v>1060.152</v>
      </c>
      <c r="D9" s="85">
        <v>1066.9090000000001</v>
      </c>
      <c r="H9" s="4"/>
      <c r="I9" s="57">
        <f>J9/Table41113141516181926[[#This Row],[IR/2025]]</f>
        <v>6.3736143496404872E-3</v>
      </c>
      <c r="J9" s="3">
        <f>Table41113141516181926[[#This Row],[IIR/2025]]-Table41113141516181926[[#This Row],[IR/2025]]</f>
        <v>6.7570000000000618</v>
      </c>
    </row>
    <row r="10" spans="1:12" x14ac:dyDescent="0.25">
      <c r="A10" s="98">
        <v>9</v>
      </c>
      <c r="B10" s="6" t="s">
        <v>37</v>
      </c>
      <c r="C10" s="85">
        <v>913.47789999999998</v>
      </c>
      <c r="D10" s="85">
        <v>948.38491999999997</v>
      </c>
      <c r="H10" s="4"/>
      <c r="I10" s="57">
        <f>J10/Table41113141516181926[[#This Row],[IR/2025]]</f>
        <v>3.8213316381272046E-2</v>
      </c>
      <c r="J10" s="3">
        <f>Table41113141516181926[[#This Row],[IIR/2025]]-Table41113141516181926[[#This Row],[IR/2025]]</f>
        <v>34.907019999999989</v>
      </c>
    </row>
    <row r="11" spans="1:12" x14ac:dyDescent="0.25">
      <c r="A11" s="98">
        <v>10</v>
      </c>
      <c r="B11" s="104" t="s">
        <v>35</v>
      </c>
      <c r="C11" s="85">
        <v>618.46726000000001</v>
      </c>
      <c r="D11" s="85">
        <v>886.57284000000004</v>
      </c>
      <c r="H11" s="4"/>
      <c r="I11" s="57">
        <f>J11/Table41113141516181926[[#This Row],[IR/2025]]</f>
        <v>0.43350003684916161</v>
      </c>
      <c r="J11" s="3">
        <f>Table41113141516181926[[#This Row],[IIR/2025]]-Table41113141516181926[[#This Row],[IR/2025]]</f>
        <v>268.10558000000003</v>
      </c>
    </row>
    <row r="12" spans="1:12" x14ac:dyDescent="0.25">
      <c r="A12" s="98">
        <v>11</v>
      </c>
      <c r="B12" s="88" t="s">
        <v>15</v>
      </c>
      <c r="C12" s="85">
        <v>690.05600000000004</v>
      </c>
      <c r="D12" s="85">
        <v>689.68700000000001</v>
      </c>
      <c r="H12" s="4"/>
      <c r="I12" s="57">
        <f>J12/Table41113141516181926[[#This Row],[IR/2025]]</f>
        <v>-5.347392095714379E-4</v>
      </c>
      <c r="J12" s="3">
        <f>Table41113141516181926[[#This Row],[IIR/2025]]-Table41113141516181926[[#This Row],[IR/2025]]</f>
        <v>-0.36900000000002819</v>
      </c>
    </row>
    <row r="13" spans="1:12" x14ac:dyDescent="0.25">
      <c r="A13" s="98">
        <v>12</v>
      </c>
      <c r="B13" s="88" t="s">
        <v>31</v>
      </c>
      <c r="C13" s="85">
        <v>472.15856000000002</v>
      </c>
      <c r="D13" s="85">
        <v>566.71117000000004</v>
      </c>
      <c r="H13" s="4"/>
      <c r="I13" s="57">
        <f>J13/Table41113141516181926[[#This Row],[IR/2025]]</f>
        <v>0.20025605381378664</v>
      </c>
      <c r="J13" s="3">
        <f>Table41113141516181926[[#This Row],[IIR/2025]]-Table41113141516181926[[#This Row],[IR/2025]]</f>
        <v>94.552610000000016</v>
      </c>
    </row>
    <row r="14" spans="1:12" x14ac:dyDescent="0.25">
      <c r="A14" s="98">
        <v>13</v>
      </c>
      <c r="B14" s="87" t="s">
        <v>4</v>
      </c>
      <c r="C14" s="85">
        <v>483.30705</v>
      </c>
      <c r="D14" s="85">
        <v>490.69303000000002</v>
      </c>
      <c r="H14" s="4"/>
      <c r="I14" s="57">
        <f>J14/Table41113141516181926[[#This Row],[IR/2025]]</f>
        <v>1.52821689648434E-2</v>
      </c>
      <c r="J14" s="3">
        <f>Table41113141516181926[[#This Row],[IIR/2025]]-Table41113141516181926[[#This Row],[IR/2025]]</f>
        <v>7.3859800000000178</v>
      </c>
    </row>
    <row r="15" spans="1:12" x14ac:dyDescent="0.25">
      <c r="A15" s="98">
        <v>14</v>
      </c>
      <c r="B15" s="104" t="s">
        <v>16</v>
      </c>
      <c r="C15" s="85">
        <v>437.82600000000002</v>
      </c>
      <c r="D15" s="85">
        <v>466.904</v>
      </c>
      <c r="H15" s="4"/>
      <c r="I15" s="57">
        <f>J15/Table41113141516181926[[#This Row],[IR/2025]]</f>
        <v>6.6414511700995313E-2</v>
      </c>
      <c r="J15" s="3">
        <f>Table41113141516181926[[#This Row],[IIR/2025]]-Table41113141516181926[[#This Row],[IR/2025]]</f>
        <v>29.077999999999975</v>
      </c>
    </row>
    <row r="16" spans="1:12" x14ac:dyDescent="0.25">
      <c r="A16" s="98">
        <v>15</v>
      </c>
      <c r="B16" s="87" t="s">
        <v>19</v>
      </c>
      <c r="C16" s="85">
        <v>387.08004</v>
      </c>
      <c r="D16" s="85">
        <v>392.98910000000001</v>
      </c>
      <c r="H16" s="4"/>
      <c r="I16" s="57">
        <f>J16/Table41113141516181926[[#This Row],[IR/2025]]</f>
        <v>1.5265731604243946E-2</v>
      </c>
      <c r="J16" s="3">
        <f>Table41113141516181926[[#This Row],[IIR/2025]]-Table41113141516181926[[#This Row],[IR/2025]]</f>
        <v>5.9090600000000109</v>
      </c>
    </row>
    <row r="17" spans="1:10" x14ac:dyDescent="0.25">
      <c r="A17" s="98">
        <v>16</v>
      </c>
      <c r="B17" s="88" t="s">
        <v>34</v>
      </c>
      <c r="C17" s="85">
        <v>401.34500000000003</v>
      </c>
      <c r="D17" s="85">
        <v>368.16499999999996</v>
      </c>
      <c r="H17" s="4"/>
      <c r="I17" s="57">
        <f>J17/Table41113141516181926[[#This Row],[IR/2025]]</f>
        <v>-8.2672015348391192E-2</v>
      </c>
      <c r="J17" s="3">
        <f>Table41113141516181926[[#This Row],[IIR/2025]]-Table41113141516181926[[#This Row],[IR/2025]]</f>
        <v>-33.180000000000064</v>
      </c>
    </row>
    <row r="18" spans="1:10" x14ac:dyDescent="0.25">
      <c r="A18" s="98">
        <v>17</v>
      </c>
      <c r="B18" s="88" t="s">
        <v>10</v>
      </c>
      <c r="C18" s="85">
        <v>258.959</v>
      </c>
      <c r="D18" s="85">
        <v>277.80900000000003</v>
      </c>
      <c r="H18" s="4"/>
      <c r="I18" s="57">
        <f>J18/Table41113141516181926[[#This Row],[IR/2025]]</f>
        <v>7.279144575009952E-2</v>
      </c>
      <c r="J18" s="3">
        <f>Table41113141516181926[[#This Row],[IIR/2025]]-Table41113141516181926[[#This Row],[IR/2025]]</f>
        <v>18.850000000000023</v>
      </c>
    </row>
    <row r="19" spans="1:10" x14ac:dyDescent="0.25">
      <c r="A19" s="98">
        <v>18</v>
      </c>
      <c r="B19" s="6" t="s">
        <v>2</v>
      </c>
      <c r="C19" s="85">
        <v>130.76534000000001</v>
      </c>
      <c r="D19" s="85">
        <v>140.94647000000001</v>
      </c>
      <c r="F19" s="57"/>
      <c r="G19" s="174"/>
      <c r="H19" s="4"/>
      <c r="I19" s="57">
        <f>J19/Table41113141516181926[[#This Row],[IR/2025]]</f>
        <v>7.7858016504985153E-2</v>
      </c>
      <c r="J19" s="3">
        <f>Table41113141516181926[[#This Row],[IIR/2025]]-Table41113141516181926[[#This Row],[IR/2025]]</f>
        <v>10.181129999999996</v>
      </c>
    </row>
    <row r="20" spans="1:10" x14ac:dyDescent="0.25">
      <c r="A20" s="98">
        <v>19</v>
      </c>
      <c r="B20" s="88" t="s">
        <v>6</v>
      </c>
      <c r="C20" s="85">
        <v>146.90799999999999</v>
      </c>
      <c r="D20" s="85">
        <v>144.624</v>
      </c>
      <c r="H20" s="4"/>
      <c r="I20" s="57">
        <f>J20/Table41113141516181926[[#This Row],[IR/2025]]</f>
        <v>-1.5547145152067907E-2</v>
      </c>
      <c r="J20" s="3">
        <f>Table41113141516181926[[#This Row],[IIR/2025]]-Table41113141516181926[[#This Row],[IR/2025]]</f>
        <v>-2.2839999999999918</v>
      </c>
    </row>
    <row r="21" spans="1:10" x14ac:dyDescent="0.25">
      <c r="A21" s="98">
        <v>20</v>
      </c>
      <c r="B21" s="88" t="s">
        <v>9</v>
      </c>
      <c r="C21" s="85">
        <v>128.357</v>
      </c>
      <c r="D21" s="85">
        <v>140.38499999999999</v>
      </c>
      <c r="H21" s="4"/>
      <c r="I21" s="57">
        <f>J21/Table41113141516181926[[#This Row],[IR/2025]]</f>
        <v>9.370739422080597E-2</v>
      </c>
      <c r="J21" s="3">
        <f>Table41113141516181926[[#This Row],[IIR/2025]]-Table41113141516181926[[#This Row],[IR/2025]]</f>
        <v>12.027999999999992</v>
      </c>
    </row>
    <row r="22" spans="1:10" x14ac:dyDescent="0.25">
      <c r="A22" s="98">
        <v>21</v>
      </c>
      <c r="B22" s="87" t="s">
        <v>5</v>
      </c>
      <c r="C22" s="85">
        <v>57.380119999999998</v>
      </c>
      <c r="D22" s="85">
        <v>53.377090000000003</v>
      </c>
      <c r="H22" s="4"/>
      <c r="I22" s="57">
        <f>J22/Table41113141516181926[[#This Row],[IR/2025]]</f>
        <v>-6.9763360550657544E-2</v>
      </c>
      <c r="J22" s="3">
        <f>Table41113141516181926[[#This Row],[IIR/2025]]-Table41113141516181926[[#This Row],[IR/2025]]</f>
        <v>-4.0030299999999954</v>
      </c>
    </row>
    <row r="23" spans="1:10" x14ac:dyDescent="0.25">
      <c r="A23" s="98">
        <v>22</v>
      </c>
      <c r="B23" s="76" t="s">
        <v>7</v>
      </c>
      <c r="C23" s="123">
        <v>35.256267950000002</v>
      </c>
      <c r="D23" s="123">
        <v>36.1676</v>
      </c>
      <c r="H23" s="4"/>
      <c r="I23" s="57">
        <f>J23/Table41113141516181926[[#This Row],[IR/2025]]</f>
        <v>2.5848795206924294E-2</v>
      </c>
      <c r="J23" s="3">
        <f>Table41113141516181926[[#This Row],[IIR/2025]]-Table41113141516181926[[#This Row],[IR/2025]]</f>
        <v>0.91133204999999862</v>
      </c>
    </row>
    <row r="24" spans="1:10" x14ac:dyDescent="0.25">
      <c r="H24" s="4"/>
    </row>
    <row r="25" spans="1:10" x14ac:dyDescent="0.25">
      <c r="H25" s="4"/>
    </row>
    <row r="26" spans="1:10" x14ac:dyDescent="0.25">
      <c r="B26" s="62"/>
    </row>
  </sheetData>
  <hyperlinks>
    <hyperlink ref="F1" location="Mündəricat!A1" display="Mündəricat" xr:uid="{00000000-0004-0000-0700-000000000000}"/>
  </hyperlinks>
  <pageMargins left="0.7" right="0.7" top="0.75" bottom="0.75" header="0.3" footer="0.3"/>
  <tableParts count="1">
    <tablePart r:id="rId1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1"/>
  <dimension ref="A1:F26"/>
  <sheetViews>
    <sheetView topLeftCell="A2" zoomScale="80" zoomScaleNormal="80" workbookViewId="0">
      <selection activeCell="C24" sqref="C24"/>
    </sheetView>
  </sheetViews>
  <sheetFormatPr defaultRowHeight="15" x14ac:dyDescent="0.25"/>
  <cols>
    <col min="2" max="2" width="39.7109375" customWidth="1"/>
    <col min="3" max="4" width="30.7109375" customWidth="1"/>
    <col min="6" max="6" width="19.5703125" customWidth="1"/>
  </cols>
  <sheetData>
    <row r="1" spans="1:6" ht="30" x14ac:dyDescent="0.25">
      <c r="A1" s="19" t="s">
        <v>0</v>
      </c>
      <c r="B1" s="20" t="s">
        <v>21</v>
      </c>
      <c r="C1" s="20" t="s">
        <v>92</v>
      </c>
      <c r="D1" s="21" t="s">
        <v>91</v>
      </c>
      <c r="F1" s="38" t="s">
        <v>43</v>
      </c>
    </row>
    <row r="2" spans="1:6" x14ac:dyDescent="0.25">
      <c r="A2" s="98">
        <v>1</v>
      </c>
      <c r="B2" s="6" t="s">
        <v>11</v>
      </c>
      <c r="C2" s="2">
        <v>5.2584979169542849E-2</v>
      </c>
      <c r="D2" s="3">
        <v>473.46900000000096</v>
      </c>
    </row>
    <row r="3" spans="1:6" x14ac:dyDescent="0.25">
      <c r="A3" s="98">
        <v>2</v>
      </c>
      <c r="B3" s="6" t="s">
        <v>14</v>
      </c>
      <c r="C3" s="147">
        <v>6.1234169530095944E-2</v>
      </c>
      <c r="D3" s="3">
        <v>387.04899999999998</v>
      </c>
    </row>
    <row r="4" spans="1:6" x14ac:dyDescent="0.25">
      <c r="A4" s="98">
        <v>3</v>
      </c>
      <c r="B4" s="6" t="s">
        <v>35</v>
      </c>
      <c r="C4" s="2">
        <v>0.43350003684916161</v>
      </c>
      <c r="D4" s="3">
        <v>268.10558000000003</v>
      </c>
    </row>
    <row r="5" spans="1:6" x14ac:dyDescent="0.25">
      <c r="A5" s="98">
        <v>4</v>
      </c>
      <c r="B5" s="6" t="s">
        <v>8</v>
      </c>
      <c r="C5" s="2">
        <v>0.17936948650997725</v>
      </c>
      <c r="D5" s="3">
        <v>217.43912999999998</v>
      </c>
    </row>
    <row r="6" spans="1:6" x14ac:dyDescent="0.25">
      <c r="A6" s="98">
        <v>5</v>
      </c>
      <c r="B6" s="6" t="s">
        <v>31</v>
      </c>
      <c r="C6" s="147">
        <v>0.20025605381378664</v>
      </c>
      <c r="D6" s="3">
        <v>94.552610000000016</v>
      </c>
    </row>
    <row r="7" spans="1:6" x14ac:dyDescent="0.25">
      <c r="A7" s="98">
        <v>6</v>
      </c>
      <c r="B7" s="6" t="s">
        <v>17</v>
      </c>
      <c r="C7" s="2">
        <v>3.3115126775521052E-2</v>
      </c>
      <c r="D7" s="3">
        <v>39.913000000000011</v>
      </c>
    </row>
    <row r="8" spans="1:6" x14ac:dyDescent="0.25">
      <c r="A8" s="98">
        <v>7</v>
      </c>
      <c r="B8" s="6" t="s">
        <v>37</v>
      </c>
      <c r="C8" s="2">
        <v>3.8213316381272046E-2</v>
      </c>
      <c r="D8" s="3">
        <v>34.907019999999989</v>
      </c>
    </row>
    <row r="9" spans="1:6" x14ac:dyDescent="0.25">
      <c r="A9" s="98">
        <v>8</v>
      </c>
      <c r="B9" s="6" t="s">
        <v>16</v>
      </c>
      <c r="C9" s="2">
        <v>6.6414511700995313E-2</v>
      </c>
      <c r="D9" s="3">
        <v>29.077999999999975</v>
      </c>
    </row>
    <row r="10" spans="1:6" x14ac:dyDescent="0.25">
      <c r="A10" s="98">
        <v>9</v>
      </c>
      <c r="B10" s="6" t="s">
        <v>10</v>
      </c>
      <c r="C10" s="2">
        <v>7.279144575009952E-2</v>
      </c>
      <c r="D10" s="3">
        <v>18.850000000000023</v>
      </c>
    </row>
    <row r="11" spans="1:6" x14ac:dyDescent="0.25">
      <c r="A11" s="98">
        <v>10</v>
      </c>
      <c r="B11" s="6" t="s">
        <v>18</v>
      </c>
      <c r="C11" s="147">
        <v>9.1320182202376966E-3</v>
      </c>
      <c r="D11" s="3">
        <v>16.609089999999924</v>
      </c>
    </row>
    <row r="12" spans="1:6" x14ac:dyDescent="0.25">
      <c r="A12" s="98">
        <v>11</v>
      </c>
      <c r="B12" s="6" t="s">
        <v>9</v>
      </c>
      <c r="C12" s="2">
        <v>9.370739422080597E-2</v>
      </c>
      <c r="D12" s="3">
        <v>12.027999999999992</v>
      </c>
    </row>
    <row r="13" spans="1:6" x14ac:dyDescent="0.25">
      <c r="A13" s="98">
        <v>12</v>
      </c>
      <c r="B13" s="6" t="s">
        <v>2</v>
      </c>
      <c r="C13" s="2">
        <v>7.7858016504985139E-2</v>
      </c>
      <c r="D13" s="3">
        <v>10.181129999999996</v>
      </c>
    </row>
    <row r="14" spans="1:6" x14ac:dyDescent="0.25">
      <c r="A14" s="98">
        <v>13</v>
      </c>
      <c r="B14" s="6" t="s">
        <v>4</v>
      </c>
      <c r="C14" s="2">
        <v>1.52821689648434E-2</v>
      </c>
      <c r="D14" s="3">
        <v>7.3859800000000178</v>
      </c>
    </row>
    <row r="15" spans="1:6" x14ac:dyDescent="0.25">
      <c r="A15" s="98">
        <v>14</v>
      </c>
      <c r="B15" s="6" t="s">
        <v>1</v>
      </c>
      <c r="C15" s="2">
        <v>6.3736143496404872E-3</v>
      </c>
      <c r="D15" s="3">
        <v>6.7570000000000618</v>
      </c>
    </row>
    <row r="16" spans="1:6" x14ac:dyDescent="0.25">
      <c r="A16" s="98">
        <v>15</v>
      </c>
      <c r="B16" s="6" t="s">
        <v>19</v>
      </c>
      <c r="C16" s="147">
        <v>1.5265731604243946E-2</v>
      </c>
      <c r="D16" s="3">
        <v>5.9090600000000109</v>
      </c>
    </row>
    <row r="17" spans="1:4" x14ac:dyDescent="0.25">
      <c r="A17" s="98">
        <v>16</v>
      </c>
      <c r="B17" s="6" t="s">
        <v>7</v>
      </c>
      <c r="C17" s="2">
        <v>2.5848795206924294E-2</v>
      </c>
      <c r="D17" s="3">
        <v>0.91133204999999862</v>
      </c>
    </row>
    <row r="18" spans="1:4" x14ac:dyDescent="0.25">
      <c r="A18" s="98">
        <v>17</v>
      </c>
      <c r="B18" s="6" t="s">
        <v>15</v>
      </c>
      <c r="C18" s="2">
        <v>-5.347392095714379E-4</v>
      </c>
      <c r="D18" s="3">
        <v>-0.36900000000002819</v>
      </c>
    </row>
    <row r="19" spans="1:4" x14ac:dyDescent="0.25">
      <c r="A19" s="98">
        <v>18</v>
      </c>
      <c r="B19" s="6" t="s">
        <v>6</v>
      </c>
      <c r="C19" s="2">
        <v>-1.5547145152067907E-2</v>
      </c>
      <c r="D19" s="3">
        <v>-2.2839999999999918</v>
      </c>
    </row>
    <row r="20" spans="1:4" x14ac:dyDescent="0.25">
      <c r="A20" s="98">
        <v>19</v>
      </c>
      <c r="B20" s="6" t="s">
        <v>5</v>
      </c>
      <c r="C20" s="2">
        <v>-6.9763360550657544E-2</v>
      </c>
      <c r="D20" s="3">
        <v>-4.0030299999999954</v>
      </c>
    </row>
    <row r="21" spans="1:4" x14ac:dyDescent="0.25">
      <c r="A21" s="98">
        <v>20</v>
      </c>
      <c r="B21" s="6" t="s">
        <v>34</v>
      </c>
      <c r="C21" s="2">
        <v>-8.2672015348391192E-2</v>
      </c>
      <c r="D21" s="3">
        <v>-33.180000000000064</v>
      </c>
    </row>
    <row r="22" spans="1:4" x14ac:dyDescent="0.25">
      <c r="A22" s="98">
        <v>21</v>
      </c>
      <c r="B22" s="6" t="s">
        <v>3</v>
      </c>
      <c r="C22" s="2">
        <v>-0.17188226859331032</v>
      </c>
      <c r="D22" s="3">
        <v>-237.5809999999999</v>
      </c>
    </row>
    <row r="23" spans="1:4" x14ac:dyDescent="0.25">
      <c r="A23" s="98">
        <v>22</v>
      </c>
      <c r="B23" s="14" t="s">
        <v>60</v>
      </c>
      <c r="C23" s="140">
        <v>-0.10467703646427434</v>
      </c>
      <c r="D23" s="141">
        <v>-1060.2110499999999</v>
      </c>
    </row>
    <row r="26" spans="1:4" x14ac:dyDescent="0.25">
      <c r="B26" s="62"/>
    </row>
  </sheetData>
  <conditionalFormatting sqref="C2:C14">
    <cfRule type="dataBar" priority="23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{59C805C9-AAF7-4ED6-92EE-4F81BE90AE1C}</x14:id>
        </ext>
      </extLst>
    </cfRule>
    <cfRule type="dataBar" priority="23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{08CECFE5-4DDB-4071-8848-722C2A60CFCE}</x14:id>
        </ext>
      </extLst>
    </cfRule>
    <cfRule type="dataBar" priority="23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{F0DA324D-2A42-4EAF-B6F6-46CA3FD48BB0}</x14:id>
        </ext>
      </extLst>
    </cfRule>
    <cfRule type="dataBar" priority="23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{31006D51-E1CB-4953-B004-231CA24123CD}</x14:id>
        </ext>
      </extLst>
    </cfRule>
  </conditionalFormatting>
  <conditionalFormatting sqref="C2:C19">
    <cfRule type="dataBar" priority="30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{F6E1A79C-2070-4855-B87F-890ABCCCC475}</x14:id>
        </ext>
      </extLst>
    </cfRule>
  </conditionalFormatting>
  <conditionalFormatting sqref="C2:C23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{5108FE77-9FBB-4CB2-999B-E4C1E7527139}</x14:id>
        </ext>
      </extLst>
    </cfRule>
  </conditionalFormatting>
  <conditionalFormatting sqref="C2:D14">
    <cfRule type="dataBar" priority="24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{0F9503D7-D048-478A-A52B-9AA27FE2D8DE}</x14:id>
        </ext>
      </extLst>
    </cfRule>
  </conditionalFormatting>
  <conditionalFormatting sqref="C2:D23">
    <cfRule type="dataBar" priority="31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{D1C5CB26-442E-41F4-A496-96CC8593FAC7}</x14:id>
        </ext>
      </extLst>
    </cfRule>
  </conditionalFormatting>
  <conditionalFormatting sqref="D2:D14">
    <cfRule type="dataBar" priority="25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{7A9B8E62-8257-4C44-93F8-7E2E2814F202}</x14:id>
        </ext>
      </extLst>
    </cfRule>
    <cfRule type="dataBar" priority="25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{5D41D887-9A38-4806-93FA-102314FCA9E9}</x14:id>
        </ext>
      </extLst>
    </cfRule>
  </conditionalFormatting>
  <conditionalFormatting sqref="D2:D19">
    <cfRule type="dataBar" priority="31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{A76EC67C-92BD-4F28-AD70-85EE7BDB2AB4}</x14:id>
        </ext>
      </extLst>
    </cfRule>
  </conditionalFormatting>
  <conditionalFormatting sqref="D2:D23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{C958F4A3-7A79-43E3-86DA-3210C0F4A9D3}</x14:id>
        </ext>
      </extLst>
    </cfRule>
  </conditionalFormatting>
  <hyperlinks>
    <hyperlink ref="F1" location="Mündəricat!A1" display="Mündəricat" xr:uid="{00000000-0004-0000-0800-000000000000}"/>
  </hyperlinks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59C805C9-AAF7-4ED6-92EE-4F81BE90AE1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08CECFE5-4DDB-4071-8848-722C2A60CFC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F0DA324D-2A42-4EAF-B6F6-46CA3FD48BB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31006D51-E1CB-4953-B004-231CA24123C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C2:C14</xm:sqref>
        </x14:conditionalFormatting>
        <x14:conditionalFormatting xmlns:xm="http://schemas.microsoft.com/office/excel/2006/main">
          <x14:cfRule type="dataBar" id="{F6E1A79C-2070-4855-B87F-890ABCCCC475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C2:C19</xm:sqref>
        </x14:conditionalFormatting>
        <x14:conditionalFormatting xmlns:xm="http://schemas.microsoft.com/office/excel/2006/main">
          <x14:cfRule type="dataBar" id="{5108FE77-9FBB-4CB2-999B-E4C1E752713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C2:C23</xm:sqref>
        </x14:conditionalFormatting>
        <x14:conditionalFormatting xmlns:xm="http://schemas.microsoft.com/office/excel/2006/main">
          <x14:cfRule type="dataBar" id="{0F9503D7-D048-478A-A52B-9AA27FE2D8D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C2:D14</xm:sqref>
        </x14:conditionalFormatting>
        <x14:conditionalFormatting xmlns:xm="http://schemas.microsoft.com/office/excel/2006/main">
          <x14:cfRule type="dataBar" id="{D1C5CB26-442E-41F4-A496-96CC8593FAC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C2:D23</xm:sqref>
        </x14:conditionalFormatting>
        <x14:conditionalFormatting xmlns:xm="http://schemas.microsoft.com/office/excel/2006/main">
          <x14:cfRule type="dataBar" id="{7A9B8E62-8257-4C44-93F8-7E2E2814F20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5D41D887-9A38-4806-93FA-102314FCA9E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D2:D14</xm:sqref>
        </x14:conditionalFormatting>
        <x14:conditionalFormatting xmlns:xm="http://schemas.microsoft.com/office/excel/2006/main">
          <x14:cfRule type="dataBar" id="{A76EC67C-92BD-4F28-AD70-85EE7BDB2AB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D2:D19</xm:sqref>
        </x14:conditionalFormatting>
        <x14:conditionalFormatting xmlns:xm="http://schemas.microsoft.com/office/excel/2006/main">
          <x14:cfRule type="dataBar" id="{C958F4A3-7A79-43E3-86DA-3210C0F4A9D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D2:D23</xm:sqref>
        </x14:conditionalFormatting>
      </x14:conditionalFormatting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898A9E-D073-455A-8DC3-14761F0F6BF1}">
  <dimension ref="A1:G23"/>
  <sheetViews>
    <sheetView zoomScaleNormal="100" workbookViewId="0">
      <selection activeCell="A2" sqref="A2:A23"/>
    </sheetView>
  </sheetViews>
  <sheetFormatPr defaultRowHeight="15" x14ac:dyDescent="0.25"/>
  <cols>
    <col min="2" max="2" width="35.7109375" customWidth="1"/>
    <col min="3" max="3" width="17.7109375" customWidth="1"/>
    <col min="4" max="4" width="16.28515625" customWidth="1"/>
    <col min="5" max="5" width="16.85546875" customWidth="1"/>
    <col min="7" max="7" width="13.28515625" customWidth="1"/>
  </cols>
  <sheetData>
    <row r="1" spans="1:7" x14ac:dyDescent="0.25">
      <c r="A1" s="17" t="s">
        <v>0</v>
      </c>
      <c r="B1" s="18" t="s">
        <v>21</v>
      </c>
      <c r="C1" s="25" t="s">
        <v>80</v>
      </c>
      <c r="D1" s="25" t="s">
        <v>85</v>
      </c>
      <c r="E1" s="18" t="s">
        <v>68</v>
      </c>
      <c r="G1" s="50" t="s">
        <v>43</v>
      </c>
    </row>
    <row r="2" spans="1:7" x14ac:dyDescent="0.25">
      <c r="A2" s="98">
        <v>1</v>
      </c>
      <c r="B2" s="6" t="s">
        <v>11</v>
      </c>
      <c r="C2" s="85">
        <v>3152.924</v>
      </c>
      <c r="D2" s="85">
        <v>3076.2359999999999</v>
      </c>
      <c r="E2" s="148">
        <f>Table411131415161819278616[[#This Row],[IIR/2025]]/Table411131415161819278616[[#This Row],[IR/2025]]-1</f>
        <v>-2.432281907207412E-2</v>
      </c>
    </row>
    <row r="3" spans="1:7" x14ac:dyDescent="0.25">
      <c r="A3" s="98">
        <v>2</v>
      </c>
      <c r="B3" s="6" t="s">
        <v>60</v>
      </c>
      <c r="C3" s="85">
        <v>2718.8910599999999</v>
      </c>
      <c r="D3" s="85">
        <v>2990.7307900000001</v>
      </c>
      <c r="E3" s="148">
        <f>Table411131415161819278616[[#This Row],[IIR/2025]]/Table411131415161819278616[[#This Row],[IR/2025]]-1</f>
        <v>9.9981839654877502E-2</v>
      </c>
    </row>
    <row r="4" spans="1:7" x14ac:dyDescent="0.25">
      <c r="A4" s="98">
        <v>3</v>
      </c>
      <c r="B4" s="6" t="s">
        <v>14</v>
      </c>
      <c r="C4" s="85">
        <v>1781.7180000000001</v>
      </c>
      <c r="D4" s="85">
        <v>1766.0150000000001</v>
      </c>
      <c r="E4" s="148">
        <f>Table411131415161819278616[[#This Row],[IIR/2025]]/Table411131415161819278616[[#This Row],[IR/2025]]-1</f>
        <v>-8.8134036923912529E-3</v>
      </c>
    </row>
    <row r="5" spans="1:7" x14ac:dyDescent="0.25">
      <c r="A5" s="98">
        <v>4</v>
      </c>
      <c r="B5" s="6" t="s">
        <v>17</v>
      </c>
      <c r="C5" s="85">
        <v>964.06899999999996</v>
      </c>
      <c r="D5" s="85">
        <v>1017.201</v>
      </c>
      <c r="E5" s="148">
        <f>Table411131415161819278616[[#This Row],[IIR/2025]]/Table411131415161819278616[[#This Row],[IR/2025]]-1</f>
        <v>5.5112237817002807E-2</v>
      </c>
    </row>
    <row r="6" spans="1:7" x14ac:dyDescent="0.25">
      <c r="A6" s="98">
        <v>5</v>
      </c>
      <c r="B6" s="6" t="s">
        <v>1</v>
      </c>
      <c r="C6" s="85">
        <v>827.50900000000001</v>
      </c>
      <c r="D6" s="85">
        <v>834.16800000000001</v>
      </c>
      <c r="E6" s="148">
        <f>Table411131415161819278616[[#This Row],[IIR/2025]]/Table411131415161819278616[[#This Row],[IR/2025]]-1</f>
        <v>8.0470423886629394E-3</v>
      </c>
    </row>
    <row r="7" spans="1:7" x14ac:dyDescent="0.25">
      <c r="A7" s="98">
        <v>6</v>
      </c>
      <c r="B7" s="88" t="s">
        <v>37</v>
      </c>
      <c r="C7" s="85">
        <v>739.99373000000003</v>
      </c>
      <c r="D7" s="85">
        <v>793.64234999999996</v>
      </c>
      <c r="E7" s="148">
        <f>Table411131415161819278616[[#This Row],[IIR/2025]]/Table411131415161819278616[[#This Row],[IR/2025]]-1</f>
        <v>7.24987494150795E-2</v>
      </c>
    </row>
    <row r="8" spans="1:7" x14ac:dyDescent="0.25">
      <c r="A8" s="98">
        <v>7</v>
      </c>
      <c r="B8" s="6" t="s">
        <v>18</v>
      </c>
      <c r="C8" s="89">
        <v>896.60001999999997</v>
      </c>
      <c r="D8" s="89">
        <v>773.07329000000004</v>
      </c>
      <c r="E8" s="148">
        <f>Table411131415161819278616[[#This Row],[IIR/2025]]/Table411131415161819278616[[#This Row],[IR/2025]]-1</f>
        <v>-0.13777239264393493</v>
      </c>
    </row>
    <row r="9" spans="1:7" x14ac:dyDescent="0.25">
      <c r="A9" s="98">
        <v>8</v>
      </c>
      <c r="B9" s="6" t="s">
        <v>35</v>
      </c>
      <c r="C9" s="85">
        <v>556.49199999999996</v>
      </c>
      <c r="D9" s="85">
        <v>661.37527</v>
      </c>
      <c r="E9" s="167">
        <f>Table411131415161819278616[[#This Row],[IIR/2025]]/Table411131415161819278616[[#This Row],[IR/2025]]-1</f>
        <v>0.18847219726429132</v>
      </c>
    </row>
    <row r="10" spans="1:7" x14ac:dyDescent="0.25">
      <c r="A10" s="98">
        <v>9</v>
      </c>
      <c r="B10" s="6" t="s">
        <v>8</v>
      </c>
      <c r="C10" s="85">
        <v>616.34833000000003</v>
      </c>
      <c r="D10" s="85">
        <v>626.20385999999996</v>
      </c>
      <c r="E10" s="148">
        <f>Table411131415161819278616[[#This Row],[IIR/2025]]/Table411131415161819278616[[#This Row],[IR/2025]]-1</f>
        <v>1.5990195024946141E-2</v>
      </c>
    </row>
    <row r="11" spans="1:7" x14ac:dyDescent="0.25">
      <c r="A11" s="98">
        <v>10</v>
      </c>
      <c r="B11" s="6" t="s">
        <v>15</v>
      </c>
      <c r="C11" s="85">
        <v>469.48500000000001</v>
      </c>
      <c r="D11" s="85">
        <v>499.69799999999998</v>
      </c>
      <c r="E11" s="148">
        <f>Table411131415161819278616[[#This Row],[IIR/2025]]/Table411131415161819278616[[#This Row],[IR/2025]]-1</f>
        <v>6.4353493721844179E-2</v>
      </c>
    </row>
    <row r="12" spans="1:7" x14ac:dyDescent="0.25">
      <c r="A12" s="98">
        <v>11</v>
      </c>
      <c r="B12" s="6" t="s">
        <v>16</v>
      </c>
      <c r="C12" s="85">
        <v>368.55500000000001</v>
      </c>
      <c r="D12" s="85">
        <v>376.40600000000001</v>
      </c>
      <c r="E12" s="148">
        <f>Table411131415161819278616[[#This Row],[IIR/2025]]/Table411131415161819278616[[#This Row],[IR/2025]]-1</f>
        <v>2.1302112303455356E-2</v>
      </c>
    </row>
    <row r="13" spans="1:7" x14ac:dyDescent="0.25">
      <c r="A13" s="98">
        <v>12</v>
      </c>
      <c r="B13" s="88" t="s">
        <v>4</v>
      </c>
      <c r="C13" s="85">
        <v>300.40892000000002</v>
      </c>
      <c r="D13" s="85">
        <v>313.60332999999997</v>
      </c>
      <c r="E13" s="148">
        <f>Table411131415161819278616[[#This Row],[IIR/2025]]/Table411131415161819278616[[#This Row],[IR/2025]]-1</f>
        <v>4.3921498735789655E-2</v>
      </c>
    </row>
    <row r="14" spans="1:7" x14ac:dyDescent="0.25">
      <c r="A14" s="98">
        <v>13</v>
      </c>
      <c r="B14" s="6" t="s">
        <v>34</v>
      </c>
      <c r="C14" s="94">
        <v>318.15100000000001</v>
      </c>
      <c r="D14" s="94">
        <v>311.55099999999999</v>
      </c>
      <c r="E14" s="148">
        <f>Table411131415161819278616[[#This Row],[IIR/2025]]/Table411131415161819278616[[#This Row],[IR/2025]]-1</f>
        <v>-2.0744866431348652E-2</v>
      </c>
    </row>
    <row r="15" spans="1:7" x14ac:dyDescent="0.25">
      <c r="A15" s="98">
        <v>14</v>
      </c>
      <c r="B15" s="88" t="s">
        <v>10</v>
      </c>
      <c r="C15" s="85">
        <v>218.66900000000001</v>
      </c>
      <c r="D15" s="85">
        <v>237.191</v>
      </c>
      <c r="E15" s="148">
        <f>Table411131415161819278616[[#This Row],[IIR/2025]]/Table411131415161819278616[[#This Row],[IR/2025]]-1</f>
        <v>8.4703364445806173E-2</v>
      </c>
    </row>
    <row r="16" spans="1:7" x14ac:dyDescent="0.25">
      <c r="A16" s="98">
        <v>15</v>
      </c>
      <c r="B16" s="6" t="s">
        <v>3</v>
      </c>
      <c r="C16" s="85">
        <v>203.78200000000001</v>
      </c>
      <c r="D16" s="85">
        <v>210.708</v>
      </c>
      <c r="E16" s="148">
        <f>Table411131415161819278616[[#This Row],[IIR/2025]]/Table411131415161819278616[[#This Row],[IR/2025]]-1</f>
        <v>3.3987300154086242E-2</v>
      </c>
    </row>
    <row r="17" spans="1:5" x14ac:dyDescent="0.25">
      <c r="A17" s="98">
        <v>16</v>
      </c>
      <c r="B17" s="88" t="s">
        <v>31</v>
      </c>
      <c r="C17" s="85">
        <v>206.43628000000001</v>
      </c>
      <c r="D17" s="85">
        <v>200.47741000000002</v>
      </c>
      <c r="E17" s="148">
        <f>Table411131415161819278616[[#This Row],[IIR/2025]]/Table411131415161819278616[[#This Row],[IR/2025]]-1</f>
        <v>-2.8865420361188443E-2</v>
      </c>
    </row>
    <row r="18" spans="1:5" x14ac:dyDescent="0.25">
      <c r="A18" s="98">
        <v>17</v>
      </c>
      <c r="B18" s="88" t="s">
        <v>6</v>
      </c>
      <c r="C18" s="85">
        <v>140.41463999999999</v>
      </c>
      <c r="D18" s="85">
        <v>140.93935999999999</v>
      </c>
      <c r="E18" s="148">
        <f>Table411131415161819278616[[#This Row],[IIR/2025]]/Table411131415161819278616[[#This Row],[IR/2025]]-1</f>
        <v>3.7369322742983879E-3</v>
      </c>
    </row>
    <row r="19" spans="1:5" x14ac:dyDescent="0.25">
      <c r="A19" s="98">
        <v>18</v>
      </c>
      <c r="B19" s="6" t="s">
        <v>19</v>
      </c>
      <c r="C19" s="85">
        <v>89.209379999999996</v>
      </c>
      <c r="D19" s="85">
        <v>97.505399999999995</v>
      </c>
      <c r="E19" s="148">
        <f>Table411131415161819278616[[#This Row],[IIR/2025]]/Table411131415161819278616[[#This Row],[IR/2025]]-1</f>
        <v>9.2994929456969633E-2</v>
      </c>
    </row>
    <row r="20" spans="1:5" x14ac:dyDescent="0.25">
      <c r="A20" s="98">
        <v>19</v>
      </c>
      <c r="B20" s="88" t="s">
        <v>2</v>
      </c>
      <c r="C20" s="160">
        <v>49.1783</v>
      </c>
      <c r="D20" s="160">
        <v>75.919160000000005</v>
      </c>
      <c r="E20" s="148">
        <f>Table411131415161819278616[[#This Row],[IIR/2025]]/Table411131415161819278616[[#This Row],[IR/2025]]-1</f>
        <v>0.54375324075862741</v>
      </c>
    </row>
    <row r="21" spans="1:5" x14ac:dyDescent="0.25">
      <c r="A21" s="98">
        <v>20</v>
      </c>
      <c r="B21" s="88" t="s">
        <v>9</v>
      </c>
      <c r="C21" s="85">
        <v>70.337999999999994</v>
      </c>
      <c r="D21" s="85">
        <v>73.399000000000001</v>
      </c>
      <c r="E21" s="148">
        <f>Table411131415161819278616[[#This Row],[IIR/2025]]/Table411131415161819278616[[#This Row],[IR/2025]]-1</f>
        <v>4.3518439534817599E-2</v>
      </c>
    </row>
    <row r="22" spans="1:5" x14ac:dyDescent="0.25">
      <c r="A22" s="98">
        <v>21</v>
      </c>
      <c r="B22" s="88" t="s">
        <v>5</v>
      </c>
      <c r="C22" s="85">
        <v>54.208919999999999</v>
      </c>
      <c r="D22" s="85">
        <v>49.750549999999997</v>
      </c>
      <c r="E22" s="148">
        <f>Table411131415161819278616[[#This Row],[IIR/2025]]/Table411131415161819278616[[#This Row],[IR/2025]]-1</f>
        <v>-8.2244213682914236E-2</v>
      </c>
    </row>
    <row r="23" spans="1:5" x14ac:dyDescent="0.25">
      <c r="A23" s="98">
        <v>22</v>
      </c>
      <c r="B23" s="76" t="s">
        <v>7</v>
      </c>
      <c r="C23" s="161"/>
      <c r="D23" s="161"/>
      <c r="E23" s="168"/>
    </row>
  </sheetData>
  <hyperlinks>
    <hyperlink ref="G1" location="Mündəricat!A1" display="Mündəricat" xr:uid="{33C93527-E384-4B5A-A518-3AF0051FC618}"/>
  </hyperlinks>
  <pageMargins left="0.7" right="0.7" top="0.75" bottom="0.75" header="0.3" footer="0.3"/>
  <tableParts count="1">
    <tablePart r:id="rId1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3"/>
  <dimension ref="A1:J26"/>
  <sheetViews>
    <sheetView zoomScale="70" zoomScaleNormal="70" workbookViewId="0">
      <pane xSplit="2" ySplit="1" topLeftCell="C2" activePane="bottomRight" state="frozen"/>
      <selection activeCell="G15" sqref="G15"/>
      <selection pane="topRight" activeCell="G15" sqref="G15"/>
      <selection pane="bottomLeft" activeCell="G15" sqref="G15"/>
      <selection pane="bottomRight" activeCell="H1" sqref="H1:I1048576"/>
    </sheetView>
  </sheetViews>
  <sheetFormatPr defaultColWidth="9.28515625" defaultRowHeight="15" x14ac:dyDescent="0.25"/>
  <cols>
    <col min="2" max="2" width="41.42578125" customWidth="1"/>
    <col min="3" max="3" width="20.7109375" customWidth="1"/>
    <col min="4" max="4" width="21.42578125" customWidth="1"/>
    <col min="5" max="5" width="12.7109375" customWidth="1"/>
    <col min="6" max="6" width="21" customWidth="1"/>
    <col min="7" max="7" width="9.28515625" customWidth="1"/>
    <col min="8" max="8" width="7.28515625" hidden="1" customWidth="1"/>
    <col min="9" max="9" width="6.7109375" hidden="1" customWidth="1"/>
    <col min="10" max="10" width="13" style="5" customWidth="1"/>
  </cols>
  <sheetData>
    <row r="1" spans="1:9" x14ac:dyDescent="0.25">
      <c r="A1" s="23" t="s">
        <v>0</v>
      </c>
      <c r="B1" s="24" t="s">
        <v>21</v>
      </c>
      <c r="C1" s="25" t="s">
        <v>80</v>
      </c>
      <c r="D1" s="25" t="s">
        <v>85</v>
      </c>
      <c r="F1" s="38" t="s">
        <v>43</v>
      </c>
    </row>
    <row r="2" spans="1:9" x14ac:dyDescent="0.25">
      <c r="A2" s="98">
        <v>1</v>
      </c>
      <c r="B2" s="6" t="s">
        <v>60</v>
      </c>
      <c r="C2" s="85">
        <v>2122.3030199999998</v>
      </c>
      <c r="D2" s="85">
        <v>2003.14174</v>
      </c>
      <c r="G2" s="3"/>
      <c r="H2" s="57">
        <f>I2/Table41113141516181924[[#This Row],[IR/2025]]</f>
        <v>-5.614715659218155E-2</v>
      </c>
      <c r="I2" s="3">
        <f>Table41113141516181924[[#This Row],[IIR/2025]]-Table41113141516181924[[#This Row],[IR/2025]]</f>
        <v>-119.16127999999981</v>
      </c>
    </row>
    <row r="3" spans="1:9" x14ac:dyDescent="0.25">
      <c r="A3" s="98">
        <v>2</v>
      </c>
      <c r="B3" s="88" t="s">
        <v>11</v>
      </c>
      <c r="C3" s="85">
        <v>1007.365</v>
      </c>
      <c r="D3" s="85">
        <v>1105.3150000000001</v>
      </c>
      <c r="G3" s="3"/>
      <c r="H3" s="57">
        <f>I3/Table41113141516181924[[#This Row],[IR/2025]]</f>
        <v>9.7233872528825246E-2</v>
      </c>
      <c r="I3" s="3">
        <f>Table41113141516181924[[#This Row],[IIR/2025]]-Table41113141516181924[[#This Row],[IR/2025]]</f>
        <v>97.950000000000045</v>
      </c>
    </row>
    <row r="4" spans="1:9" x14ac:dyDescent="0.25">
      <c r="A4" s="98">
        <v>3</v>
      </c>
      <c r="B4" s="88" t="s">
        <v>14</v>
      </c>
      <c r="C4" s="85">
        <v>957.85299999999995</v>
      </c>
      <c r="D4" s="85">
        <v>954.08900000000006</v>
      </c>
      <c r="G4" s="3"/>
      <c r="H4" s="57">
        <f>I4/Table41113141516181924[[#This Row],[IR/2025]]</f>
        <v>-3.9296217686846484E-3</v>
      </c>
      <c r="I4" s="3">
        <f>Table41113141516181924[[#This Row],[IIR/2025]]-Table41113141516181924[[#This Row],[IR/2025]]</f>
        <v>-3.7639999999998963</v>
      </c>
    </row>
    <row r="5" spans="1:9" x14ac:dyDescent="0.25">
      <c r="A5" s="98">
        <v>4</v>
      </c>
      <c r="B5" s="88" t="s">
        <v>18</v>
      </c>
      <c r="C5" s="85">
        <v>519.13910999999996</v>
      </c>
      <c r="D5" s="85">
        <v>534.04843000000005</v>
      </c>
      <c r="G5" s="3"/>
      <c r="H5" s="57">
        <f>I5/Table41113141516181924[[#This Row],[IR/2025]]</f>
        <v>2.8719315714818894E-2</v>
      </c>
      <c r="I5" s="3">
        <f>Table41113141516181924[[#This Row],[IIR/2025]]-Table41113141516181924[[#This Row],[IR/2025]]</f>
        <v>14.909320000000093</v>
      </c>
    </row>
    <row r="6" spans="1:9" x14ac:dyDescent="0.25">
      <c r="A6" s="98">
        <v>5</v>
      </c>
      <c r="B6" s="104" t="s">
        <v>8</v>
      </c>
      <c r="C6" s="85">
        <v>200.50867</v>
      </c>
      <c r="D6" s="85">
        <v>214.40620999999999</v>
      </c>
      <c r="G6" s="3"/>
      <c r="H6" s="57">
        <f>I6/Table41113141516181924[[#This Row],[IR/2025]]</f>
        <v>6.9311416808061174E-2</v>
      </c>
      <c r="I6" s="3">
        <f>Table41113141516181924[[#This Row],[IIR/2025]]-Table41113141516181924[[#This Row],[IR/2025]]</f>
        <v>13.897539999999992</v>
      </c>
    </row>
    <row r="7" spans="1:9" x14ac:dyDescent="0.25">
      <c r="A7" s="98">
        <v>6</v>
      </c>
      <c r="B7" s="6" t="s">
        <v>1</v>
      </c>
      <c r="C7" s="85">
        <v>191.59399999999999</v>
      </c>
      <c r="D7" s="85">
        <v>202.83500000000001</v>
      </c>
      <c r="G7" s="3"/>
      <c r="H7" s="57">
        <f>I7/Table41113141516181924[[#This Row],[IR/2025]]</f>
        <v>5.8670939591010232E-2</v>
      </c>
      <c r="I7" s="3">
        <f>Table41113141516181924[[#This Row],[IIR/2025]]-Table41113141516181924[[#This Row],[IR/2025]]</f>
        <v>11.241000000000014</v>
      </c>
    </row>
    <row r="8" spans="1:9" x14ac:dyDescent="0.25">
      <c r="A8" s="98">
        <v>7</v>
      </c>
      <c r="B8" s="88" t="s">
        <v>34</v>
      </c>
      <c r="C8" s="85">
        <v>180.22200000000001</v>
      </c>
      <c r="D8" s="85">
        <v>193.86600000000001</v>
      </c>
      <c r="G8" s="3"/>
      <c r="H8" s="57">
        <f>I8/Table41113141516181924[[#This Row],[IR/2025]]</f>
        <v>7.5706628491527136E-2</v>
      </c>
      <c r="I8" s="3">
        <f>Table41113141516181924[[#This Row],[IIR/2025]]-Table41113141516181924[[#This Row],[IR/2025]]</f>
        <v>13.644000000000005</v>
      </c>
    </row>
    <row r="9" spans="1:9" x14ac:dyDescent="0.25">
      <c r="A9" s="98">
        <v>8</v>
      </c>
      <c r="B9" s="104" t="s">
        <v>17</v>
      </c>
      <c r="C9" s="85">
        <v>170.09899999999999</v>
      </c>
      <c r="D9" s="85">
        <v>173.66499999999999</v>
      </c>
      <c r="G9" s="3"/>
      <c r="H9" s="57">
        <f>I9/Table41113141516181924[[#This Row],[IR/2025]]</f>
        <v>2.0964261988606649E-2</v>
      </c>
      <c r="I9" s="3">
        <f>Table41113141516181924[[#This Row],[IIR/2025]]-Table41113141516181924[[#This Row],[IR/2025]]</f>
        <v>3.5660000000000025</v>
      </c>
    </row>
    <row r="10" spans="1:9" x14ac:dyDescent="0.25">
      <c r="A10" s="98">
        <v>10</v>
      </c>
      <c r="B10" s="6" t="s">
        <v>37</v>
      </c>
      <c r="C10" s="85">
        <v>155.07543000000001</v>
      </c>
      <c r="D10" s="85">
        <v>163.77726000000001</v>
      </c>
      <c r="G10" s="3"/>
      <c r="H10" s="57">
        <f>I10/Table41113141516181924[[#This Row],[IR/2025]]</f>
        <v>5.6113531331172195E-2</v>
      </c>
      <c r="I10" s="3">
        <f>Table41113141516181924[[#This Row],[IIR/2025]]-Table41113141516181924[[#This Row],[IR/2025]]</f>
        <v>8.7018300000000011</v>
      </c>
    </row>
    <row r="11" spans="1:9" x14ac:dyDescent="0.25">
      <c r="A11" s="98">
        <v>9</v>
      </c>
      <c r="B11" s="104" t="s">
        <v>35</v>
      </c>
      <c r="C11" s="85">
        <v>163.03355999999999</v>
      </c>
      <c r="D11" s="85">
        <v>158.37801999999999</v>
      </c>
      <c r="G11" s="3"/>
      <c r="H11" s="57">
        <f>I11/Table41113141516181924[[#This Row],[IR/2025]]</f>
        <v>-2.8555715767968278E-2</v>
      </c>
      <c r="I11" s="3">
        <f>Table41113141516181924[[#This Row],[IIR/2025]]-Table41113141516181924[[#This Row],[IR/2025]]</f>
        <v>-4.655540000000002</v>
      </c>
    </row>
    <row r="12" spans="1:9" x14ac:dyDescent="0.25">
      <c r="A12" s="98">
        <v>11</v>
      </c>
      <c r="B12" s="88" t="s">
        <v>10</v>
      </c>
      <c r="C12" s="85">
        <v>138.94200000000001</v>
      </c>
      <c r="D12" s="85">
        <v>138.203</v>
      </c>
      <c r="G12" s="3"/>
      <c r="H12" s="57">
        <f>I12/Table41113141516181924[[#This Row],[IR/2025]]</f>
        <v>-5.318766103841922E-3</v>
      </c>
      <c r="I12" s="3">
        <f>Table41113141516181924[[#This Row],[IIR/2025]]-Table41113141516181924[[#This Row],[IR/2025]]</f>
        <v>-0.73900000000000432</v>
      </c>
    </row>
    <row r="13" spans="1:9" x14ac:dyDescent="0.25">
      <c r="A13" s="98">
        <v>12</v>
      </c>
      <c r="B13" s="88" t="s">
        <v>31</v>
      </c>
      <c r="C13" s="85">
        <v>137.93450000000001</v>
      </c>
      <c r="D13" s="85">
        <v>133.36028999999999</v>
      </c>
      <c r="G13" s="3"/>
      <c r="H13" s="57">
        <f>I13/Table41113141516181924[[#This Row],[IR/2025]]</f>
        <v>-3.3162189299993997E-2</v>
      </c>
      <c r="I13" s="3">
        <f>Table41113141516181924[[#This Row],[IIR/2025]]-Table41113141516181924[[#This Row],[IR/2025]]</f>
        <v>-4.5742100000000221</v>
      </c>
    </row>
    <row r="14" spans="1:9" x14ac:dyDescent="0.25">
      <c r="A14" s="98">
        <v>13</v>
      </c>
      <c r="B14" s="88" t="s">
        <v>15</v>
      </c>
      <c r="C14" s="94">
        <v>127.866</v>
      </c>
      <c r="D14" s="94">
        <v>125.691</v>
      </c>
      <c r="G14" s="3"/>
      <c r="H14" s="57">
        <f>I14/Table41113141516181924[[#This Row],[IR/2025]]</f>
        <v>-1.7009994838346372E-2</v>
      </c>
      <c r="I14" s="3">
        <f>Table41113141516181924[[#This Row],[IIR/2025]]-Table41113141516181924[[#This Row],[IR/2025]]</f>
        <v>-2.1749999999999972</v>
      </c>
    </row>
    <row r="15" spans="1:9" x14ac:dyDescent="0.25">
      <c r="A15" s="98">
        <v>14</v>
      </c>
      <c r="B15" s="87" t="s">
        <v>4</v>
      </c>
      <c r="C15" s="85">
        <v>117.57025</v>
      </c>
      <c r="D15" s="85">
        <v>118.69197</v>
      </c>
      <c r="G15" s="3"/>
      <c r="H15" s="57">
        <f>I15/Table41113141516181924[[#This Row],[IR/2025]]</f>
        <v>9.5408489817789474E-3</v>
      </c>
      <c r="I15" s="3">
        <f>Table41113141516181924[[#This Row],[IIR/2025]]-Table41113141516181924[[#This Row],[IR/2025]]</f>
        <v>1.1217199999999963</v>
      </c>
    </row>
    <row r="16" spans="1:9" x14ac:dyDescent="0.25">
      <c r="A16" s="98">
        <v>15</v>
      </c>
      <c r="B16" s="87" t="s">
        <v>19</v>
      </c>
      <c r="C16" s="85">
        <v>112.672</v>
      </c>
      <c r="D16" s="85">
        <v>116.5137</v>
      </c>
      <c r="G16" s="3"/>
      <c r="H16" s="57">
        <f>I16/Table41113141516181924[[#This Row],[IR/2025]]</f>
        <v>3.409631496733885E-2</v>
      </c>
      <c r="I16" s="3">
        <f>Table41113141516181924[[#This Row],[IIR/2025]]-Table41113141516181924[[#This Row],[IR/2025]]</f>
        <v>3.841700000000003</v>
      </c>
    </row>
    <row r="17" spans="1:9" x14ac:dyDescent="0.25">
      <c r="A17" s="98">
        <v>16</v>
      </c>
      <c r="B17" s="6" t="s">
        <v>3</v>
      </c>
      <c r="C17" s="85">
        <v>110.71899999999999</v>
      </c>
      <c r="D17" s="85">
        <v>113.919</v>
      </c>
      <c r="G17" s="3"/>
      <c r="H17" s="57">
        <f>I17/Table41113141516181924[[#This Row],[IR/2025]]</f>
        <v>2.8901995140852094E-2</v>
      </c>
      <c r="I17" s="3">
        <f>Table41113141516181924[[#This Row],[IIR/2025]]-Table41113141516181924[[#This Row],[IR/2025]]</f>
        <v>3.2000000000000028</v>
      </c>
    </row>
    <row r="18" spans="1:9" x14ac:dyDescent="0.25">
      <c r="A18" s="98">
        <v>17</v>
      </c>
      <c r="B18" s="88" t="s">
        <v>9</v>
      </c>
      <c r="C18" s="85">
        <v>104.715</v>
      </c>
      <c r="D18" s="85">
        <v>107.855</v>
      </c>
      <c r="G18" s="3"/>
      <c r="H18" s="57">
        <f>I18/Table41113141516181924[[#This Row],[IR/2025]]</f>
        <v>2.9986152891180829E-2</v>
      </c>
      <c r="I18" s="3">
        <f>Table41113141516181924[[#This Row],[IIR/2025]]-Table41113141516181924[[#This Row],[IR/2025]]</f>
        <v>3.1400000000000006</v>
      </c>
    </row>
    <row r="19" spans="1:9" x14ac:dyDescent="0.25">
      <c r="A19" s="98">
        <v>18</v>
      </c>
      <c r="B19" s="104" t="s">
        <v>16</v>
      </c>
      <c r="C19" s="85">
        <v>103.22</v>
      </c>
      <c r="D19" s="85">
        <v>105.422</v>
      </c>
      <c r="G19" s="3"/>
      <c r="H19" s="57">
        <f>I19/Table41113141516181924[[#This Row],[IR/2025]]</f>
        <v>2.1333074985467916E-2</v>
      </c>
      <c r="I19" s="3">
        <f>Table41113141516181924[[#This Row],[IIR/2025]]-Table41113141516181924[[#This Row],[IR/2025]]</f>
        <v>2.2019999999999982</v>
      </c>
    </row>
    <row r="20" spans="1:9" x14ac:dyDescent="0.25">
      <c r="A20" s="98">
        <v>19</v>
      </c>
      <c r="B20" s="87" t="s">
        <v>5</v>
      </c>
      <c r="C20" s="85">
        <v>86.494879999999995</v>
      </c>
      <c r="D20" s="85">
        <v>88.967489999999998</v>
      </c>
      <c r="G20" s="3"/>
      <c r="H20" s="57">
        <f>I20/Table41113141516181924[[#This Row],[IR/2025]]</f>
        <v>2.8586778778119621E-2</v>
      </c>
      <c r="I20" s="3">
        <f>Table41113141516181924[[#This Row],[IIR/2025]]-Table41113141516181924[[#This Row],[IR/2025]]</f>
        <v>2.4726100000000031</v>
      </c>
    </row>
    <row r="21" spans="1:9" x14ac:dyDescent="0.25">
      <c r="A21" s="98">
        <v>20</v>
      </c>
      <c r="B21" s="6" t="s">
        <v>2</v>
      </c>
      <c r="C21" s="85">
        <v>79.532880000000006</v>
      </c>
      <c r="D21" s="85">
        <v>75.381969999999995</v>
      </c>
      <c r="G21" s="3"/>
      <c r="H21" s="57">
        <f>I21/Table41113141516181924[[#This Row],[IR/2025]]</f>
        <v>-5.2191118943511285E-2</v>
      </c>
      <c r="I21" s="3">
        <f>Table41113141516181924[[#This Row],[IIR/2025]]-Table41113141516181924[[#This Row],[IR/2025]]</f>
        <v>-4.1509100000000103</v>
      </c>
    </row>
    <row r="22" spans="1:9" x14ac:dyDescent="0.25">
      <c r="A22" s="98">
        <v>22</v>
      </c>
      <c r="B22" s="88" t="s">
        <v>7</v>
      </c>
      <c r="C22" s="8">
        <v>50.470610440000002</v>
      </c>
      <c r="D22" s="85">
        <v>52.165829000000002</v>
      </c>
      <c r="G22" s="3"/>
      <c r="H22" s="57">
        <f>I22/Table41113141516181924[[#This Row],[IR/2025]]</f>
        <v>3.3588231749550453E-2</v>
      </c>
      <c r="I22" s="3">
        <f>Table41113141516181924[[#This Row],[IIR/2025]]-Table41113141516181924[[#This Row],[IR/2025]]</f>
        <v>1.6952185600000007</v>
      </c>
    </row>
    <row r="23" spans="1:9" x14ac:dyDescent="0.25">
      <c r="A23" s="98">
        <v>21</v>
      </c>
      <c r="B23" s="76" t="s">
        <v>6</v>
      </c>
      <c r="C23" s="123">
        <v>52.350999999999999</v>
      </c>
      <c r="D23" s="123">
        <v>49.750999999999998</v>
      </c>
      <c r="G23" s="3"/>
      <c r="H23" s="57">
        <f>I23/Table41113141516181924[[#This Row],[IR/2025]]</f>
        <v>-4.9664762850757417E-2</v>
      </c>
      <c r="I23" s="3">
        <f>Table41113141516181924[[#This Row],[IIR/2025]]-Table41113141516181924[[#This Row],[IR/2025]]</f>
        <v>-2.6000000000000014</v>
      </c>
    </row>
    <row r="24" spans="1:9" x14ac:dyDescent="0.25">
      <c r="G24" s="3"/>
    </row>
    <row r="25" spans="1:9" x14ac:dyDescent="0.25">
      <c r="G25" s="3"/>
    </row>
    <row r="26" spans="1:9" x14ac:dyDescent="0.25">
      <c r="B26" s="62"/>
    </row>
  </sheetData>
  <hyperlinks>
    <hyperlink ref="F1" location="Mündəricat!A1" display="Mündəricat" xr:uid="{00000000-0004-0000-0900-000000000000}"/>
  </hyperlinks>
  <pageMargins left="0.7" right="0.7" top="0.75" bottom="0.75" header="0.3" footer="0.3"/>
  <tableParts count="1">
    <tablePart r:id="rId1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4"/>
  <dimension ref="A1:F26"/>
  <sheetViews>
    <sheetView zoomScale="85" zoomScaleNormal="85" workbookViewId="0">
      <selection activeCell="C2" sqref="C2:D23"/>
    </sheetView>
  </sheetViews>
  <sheetFormatPr defaultRowHeight="15" x14ac:dyDescent="0.25"/>
  <cols>
    <col min="2" max="2" width="40.28515625" customWidth="1"/>
    <col min="3" max="3" width="31.28515625" customWidth="1"/>
    <col min="4" max="4" width="29.7109375" customWidth="1"/>
    <col min="6" max="6" width="17.7109375" customWidth="1"/>
  </cols>
  <sheetData>
    <row r="1" spans="1:6" ht="30" x14ac:dyDescent="0.25">
      <c r="A1" s="19" t="s">
        <v>0</v>
      </c>
      <c r="B1" s="20" t="s">
        <v>21</v>
      </c>
      <c r="C1" s="20" t="s">
        <v>92</v>
      </c>
      <c r="D1" s="21" t="s">
        <v>91</v>
      </c>
      <c r="F1" s="38" t="s">
        <v>43</v>
      </c>
    </row>
    <row r="2" spans="1:6" x14ac:dyDescent="0.25">
      <c r="A2" s="98">
        <v>1</v>
      </c>
      <c r="B2" s="6" t="s">
        <v>11</v>
      </c>
      <c r="C2" s="66">
        <v>9.7233872528825246E-2</v>
      </c>
      <c r="D2" s="68">
        <v>97.950000000000045</v>
      </c>
    </row>
    <row r="3" spans="1:6" x14ac:dyDescent="0.25">
      <c r="A3" s="98">
        <v>6</v>
      </c>
      <c r="B3" s="6" t="s">
        <v>18</v>
      </c>
      <c r="C3" s="66">
        <v>2.8719315714818894E-2</v>
      </c>
      <c r="D3" s="68">
        <v>14.909320000000093</v>
      </c>
    </row>
    <row r="4" spans="1:6" x14ac:dyDescent="0.25">
      <c r="A4" s="98">
        <v>16</v>
      </c>
      <c r="B4" s="6" t="s">
        <v>8</v>
      </c>
      <c r="C4" s="66">
        <v>6.9311416808061174E-2</v>
      </c>
      <c r="D4" s="68">
        <v>13.897539999999992</v>
      </c>
    </row>
    <row r="5" spans="1:6" x14ac:dyDescent="0.25">
      <c r="A5" s="98">
        <v>14</v>
      </c>
      <c r="B5" s="6" t="s">
        <v>34</v>
      </c>
      <c r="C5" s="65">
        <v>7.5706628491527136E-2</v>
      </c>
      <c r="D5" s="67">
        <v>13.644000000000005</v>
      </c>
    </row>
    <row r="6" spans="1:6" x14ac:dyDescent="0.25">
      <c r="A6" s="98">
        <v>5</v>
      </c>
      <c r="B6" s="6" t="s">
        <v>1</v>
      </c>
      <c r="C6" s="66">
        <v>5.8670939591010232E-2</v>
      </c>
      <c r="D6" s="68">
        <v>11.241000000000014</v>
      </c>
    </row>
    <row r="7" spans="1:6" x14ac:dyDescent="0.25">
      <c r="A7" s="98">
        <v>4</v>
      </c>
      <c r="B7" s="6" t="s">
        <v>37</v>
      </c>
      <c r="C7" s="65">
        <v>5.6113531331172195E-2</v>
      </c>
      <c r="D7" s="67">
        <v>8.7018300000000011</v>
      </c>
    </row>
    <row r="8" spans="1:6" x14ac:dyDescent="0.25">
      <c r="A8" s="98">
        <v>13</v>
      </c>
      <c r="B8" s="6" t="s">
        <v>19</v>
      </c>
      <c r="C8" s="65">
        <v>3.409631496733885E-2</v>
      </c>
      <c r="D8" s="67">
        <v>3.841700000000003</v>
      </c>
    </row>
    <row r="9" spans="1:6" x14ac:dyDescent="0.25">
      <c r="A9" s="98">
        <v>12</v>
      </c>
      <c r="B9" s="6" t="s">
        <v>17</v>
      </c>
      <c r="C9" s="66">
        <v>2.0964261988606649E-2</v>
      </c>
      <c r="D9" s="68">
        <v>3.5660000000000025</v>
      </c>
    </row>
    <row r="10" spans="1:6" x14ac:dyDescent="0.25">
      <c r="A10" s="98">
        <v>10</v>
      </c>
      <c r="B10" s="6" t="s">
        <v>3</v>
      </c>
      <c r="C10" s="66">
        <v>2.8901995140852094E-2</v>
      </c>
      <c r="D10" s="68">
        <v>3.2000000000000028</v>
      </c>
    </row>
    <row r="11" spans="1:6" x14ac:dyDescent="0.25">
      <c r="A11" s="98">
        <v>11</v>
      </c>
      <c r="B11" s="6" t="s">
        <v>9</v>
      </c>
      <c r="C11" s="65">
        <v>2.9986152891180829E-2</v>
      </c>
      <c r="D11" s="67">
        <v>3.1400000000000006</v>
      </c>
    </row>
    <row r="12" spans="1:6" x14ac:dyDescent="0.25">
      <c r="A12" s="98">
        <v>17</v>
      </c>
      <c r="B12" s="6" t="s">
        <v>5</v>
      </c>
      <c r="C12" s="66">
        <v>2.8586778778119621E-2</v>
      </c>
      <c r="D12" s="68">
        <v>2.4726100000000031</v>
      </c>
    </row>
    <row r="13" spans="1:6" x14ac:dyDescent="0.25">
      <c r="A13" s="98">
        <v>19</v>
      </c>
      <c r="B13" s="6" t="s">
        <v>16</v>
      </c>
      <c r="C13" s="66">
        <v>2.1333074985467916E-2</v>
      </c>
      <c r="D13" s="68">
        <v>2.2019999999999982</v>
      </c>
    </row>
    <row r="14" spans="1:6" x14ac:dyDescent="0.25">
      <c r="A14" s="98">
        <v>18</v>
      </c>
      <c r="B14" s="6" t="s">
        <v>7</v>
      </c>
      <c r="C14" s="66">
        <v>3.3588231749550453E-2</v>
      </c>
      <c r="D14" s="68">
        <v>1.6952185600000007</v>
      </c>
    </row>
    <row r="15" spans="1:6" x14ac:dyDescent="0.25">
      <c r="A15" s="98">
        <v>22</v>
      </c>
      <c r="B15" s="6" t="s">
        <v>4</v>
      </c>
      <c r="C15" s="66">
        <v>9.5408489817789474E-3</v>
      </c>
      <c r="D15" s="68">
        <v>1.1217199999999963</v>
      </c>
    </row>
    <row r="16" spans="1:6" x14ac:dyDescent="0.25">
      <c r="A16" s="98">
        <v>21</v>
      </c>
      <c r="B16" s="6" t="s">
        <v>10</v>
      </c>
      <c r="C16" s="65">
        <v>-5.318766103841922E-3</v>
      </c>
      <c r="D16" s="67">
        <v>-0.73900000000000432</v>
      </c>
    </row>
    <row r="17" spans="1:4" x14ac:dyDescent="0.25">
      <c r="A17" s="98">
        <v>8</v>
      </c>
      <c r="B17" s="6" t="s">
        <v>15</v>
      </c>
      <c r="C17" s="66">
        <v>-1.7009994838346372E-2</v>
      </c>
      <c r="D17" s="68">
        <v>-2.1749999999999972</v>
      </c>
    </row>
    <row r="18" spans="1:4" x14ac:dyDescent="0.25">
      <c r="A18" s="98">
        <v>20</v>
      </c>
      <c r="B18" s="6" t="s">
        <v>6</v>
      </c>
      <c r="C18" s="66">
        <v>-4.9664762850757417E-2</v>
      </c>
      <c r="D18" s="68">
        <v>-2.6000000000000014</v>
      </c>
    </row>
    <row r="19" spans="1:4" x14ac:dyDescent="0.25">
      <c r="A19" s="98">
        <v>3</v>
      </c>
      <c r="B19" s="6" t="s">
        <v>14</v>
      </c>
      <c r="C19" s="66">
        <v>-3.9296217686846484E-3</v>
      </c>
      <c r="D19" s="68">
        <v>-3.7639999999998963</v>
      </c>
    </row>
    <row r="20" spans="1:4" x14ac:dyDescent="0.25">
      <c r="A20" s="98">
        <v>15</v>
      </c>
      <c r="B20" s="6" t="s">
        <v>2</v>
      </c>
      <c r="C20" s="66">
        <v>-5.2191118943511285E-2</v>
      </c>
      <c r="D20" s="68">
        <v>-4.1509100000000103</v>
      </c>
    </row>
    <row r="21" spans="1:4" x14ac:dyDescent="0.25">
      <c r="A21" s="98">
        <v>9</v>
      </c>
      <c r="B21" s="6" t="s">
        <v>31</v>
      </c>
      <c r="C21" s="66">
        <v>-3.3162189299993997E-2</v>
      </c>
      <c r="D21" s="68">
        <v>-4.5742100000000221</v>
      </c>
    </row>
    <row r="22" spans="1:4" x14ac:dyDescent="0.25">
      <c r="A22" s="98">
        <v>7</v>
      </c>
      <c r="B22" s="6" t="s">
        <v>35</v>
      </c>
      <c r="C22" s="66">
        <v>-2.8555715767968278E-2</v>
      </c>
      <c r="D22" s="68">
        <v>-4.655540000000002</v>
      </c>
    </row>
    <row r="23" spans="1:4" x14ac:dyDescent="0.25">
      <c r="A23" s="98">
        <v>2</v>
      </c>
      <c r="B23" s="14" t="s">
        <v>60</v>
      </c>
      <c r="C23" s="142">
        <v>-5.614715659218155E-2</v>
      </c>
      <c r="D23" s="143">
        <v>-119.16127999999981</v>
      </c>
    </row>
    <row r="26" spans="1:4" x14ac:dyDescent="0.25">
      <c r="B26" s="62"/>
    </row>
  </sheetData>
  <conditionalFormatting sqref="C2:C16">
    <cfRule type="dataBar" priority="31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{F234CA5E-2612-4E7F-BA53-C433DDA4AA64}</x14:id>
        </ext>
      </extLst>
    </cfRule>
  </conditionalFormatting>
  <conditionalFormatting sqref="C2:C23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{C01BF3A5-3954-4D58-81B7-4EC5895AEA20}</x14:id>
        </ext>
      </extLst>
    </cfRule>
  </conditionalFormatting>
  <conditionalFormatting sqref="C2:D16">
    <cfRule type="dataBar" priority="32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{2EF63BA7-DD44-4DA8-AB8A-A413810F965F}</x14:id>
        </ext>
      </extLst>
    </cfRule>
  </conditionalFormatting>
  <conditionalFormatting sqref="C2:D23">
    <cfRule type="dataBar" priority="32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{71D42750-8D11-42E7-987D-73B3299CA086}</x14:id>
        </ext>
      </extLst>
    </cfRule>
  </conditionalFormatting>
  <conditionalFormatting sqref="C21:D21 C2:C23">
    <cfRule type="dataBar" priority="1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{CE791CAE-0E0D-4EEC-B854-959AA5E99EC5}</x14:id>
        </ext>
      </extLst>
    </cfRule>
  </conditionalFormatting>
  <conditionalFormatting sqref="D2:D16">
    <cfRule type="dataBar" priority="32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{03E6F8CF-2411-4D83-9D2B-B058CACAD8F8}</x14:id>
        </ext>
      </extLst>
    </cfRule>
  </conditionalFormatting>
  <conditionalFormatting sqref="D2:D23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{473457AE-2ADD-4FE8-8CB7-48342F51233C}</x14:id>
        </ext>
      </extLst>
    </cfRule>
  </conditionalFormatting>
  <hyperlinks>
    <hyperlink ref="F1" location="Mündəricat!A1" display="Mündəricat" xr:uid="{00000000-0004-0000-0A00-000000000000}"/>
  </hyperlinks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F234CA5E-2612-4E7F-BA53-C433DDA4AA6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C2:C16</xm:sqref>
        </x14:conditionalFormatting>
        <x14:conditionalFormatting xmlns:xm="http://schemas.microsoft.com/office/excel/2006/main">
          <x14:cfRule type="dataBar" id="{C01BF3A5-3954-4D58-81B7-4EC5895AEA2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C2:C23</xm:sqref>
        </x14:conditionalFormatting>
        <x14:conditionalFormatting xmlns:xm="http://schemas.microsoft.com/office/excel/2006/main">
          <x14:cfRule type="dataBar" id="{2EF63BA7-DD44-4DA8-AB8A-A413810F965F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C2:D16</xm:sqref>
        </x14:conditionalFormatting>
        <x14:conditionalFormatting xmlns:xm="http://schemas.microsoft.com/office/excel/2006/main">
          <x14:cfRule type="dataBar" id="{71D42750-8D11-42E7-987D-73B3299CA086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C2:D23</xm:sqref>
        </x14:conditionalFormatting>
        <x14:conditionalFormatting xmlns:xm="http://schemas.microsoft.com/office/excel/2006/main">
          <x14:cfRule type="dataBar" id="{CE791CAE-0E0D-4EEC-B854-959AA5E99EC5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C21:D21 C2:C23</xm:sqref>
        </x14:conditionalFormatting>
        <x14:conditionalFormatting xmlns:xm="http://schemas.microsoft.com/office/excel/2006/main">
          <x14:cfRule type="dataBar" id="{03E6F8CF-2411-4D83-9D2B-B058CACAD8F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D2:D16</xm:sqref>
        </x14:conditionalFormatting>
        <x14:conditionalFormatting xmlns:xm="http://schemas.microsoft.com/office/excel/2006/main">
          <x14:cfRule type="dataBar" id="{473457AE-2ADD-4FE8-8CB7-48342F51233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D2:D23</xm:sqref>
        </x14:conditionalFormatting>
      </x14:conditionalFormattings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5"/>
  <dimension ref="A1:G23"/>
  <sheetViews>
    <sheetView zoomScale="85" zoomScaleNormal="85" workbookViewId="0">
      <selection activeCell="B34" sqref="B34"/>
    </sheetView>
  </sheetViews>
  <sheetFormatPr defaultRowHeight="15" x14ac:dyDescent="0.25"/>
  <cols>
    <col min="2" max="2" width="45.28515625" customWidth="1"/>
    <col min="3" max="4" width="22.28515625" customWidth="1"/>
    <col min="5" max="5" width="25.7109375" customWidth="1"/>
    <col min="7" max="7" width="17.7109375" customWidth="1"/>
  </cols>
  <sheetData>
    <row r="1" spans="1:7" ht="34.5" customHeight="1" x14ac:dyDescent="0.25">
      <c r="A1" s="23" t="s">
        <v>0</v>
      </c>
      <c r="B1" s="24" t="s">
        <v>21</v>
      </c>
      <c r="C1" s="29" t="s">
        <v>81</v>
      </c>
      <c r="D1" s="29" t="s">
        <v>86</v>
      </c>
      <c r="E1" s="30" t="s">
        <v>69</v>
      </c>
      <c r="G1" s="38" t="s">
        <v>43</v>
      </c>
    </row>
    <row r="2" spans="1:7" x14ac:dyDescent="0.25">
      <c r="A2" s="98">
        <v>1</v>
      </c>
      <c r="B2" s="6" t="s">
        <v>60</v>
      </c>
      <c r="C2" s="85">
        <v>1281.2713900000001</v>
      </c>
      <c r="D2" s="85">
        <v>1281.2713900000001</v>
      </c>
      <c r="E2" s="52">
        <f>Table8[[#This Row],[2025 IIR Nizamnamə Kapitalı (mln. manat)2]]-Table8[[#This Row],[2025 IR Nizamnamə Kapitalı (mln. manat)]]</f>
        <v>0</v>
      </c>
    </row>
    <row r="3" spans="1:7" x14ac:dyDescent="0.25">
      <c r="A3" s="98">
        <v>3</v>
      </c>
      <c r="B3" s="88" t="s">
        <v>18</v>
      </c>
      <c r="C3" s="89">
        <v>415.59674000000001</v>
      </c>
      <c r="D3" s="85">
        <v>415.5967</v>
      </c>
      <c r="E3" s="52">
        <f>Table8[[#This Row],[2025 IIR Nizamnamə Kapitalı (mln. manat)2]]-Table8[[#This Row],[2025 IR Nizamnamə Kapitalı (mln. manat)]]</f>
        <v>-4.0000000012696546E-5</v>
      </c>
    </row>
    <row r="4" spans="1:7" x14ac:dyDescent="0.25">
      <c r="A4" s="98">
        <v>2</v>
      </c>
      <c r="B4" s="6" t="s">
        <v>37</v>
      </c>
      <c r="C4" s="85">
        <v>378</v>
      </c>
      <c r="D4" s="85">
        <v>378</v>
      </c>
      <c r="E4" s="52">
        <f>Table8[[#This Row],[2025 IIR Nizamnamə Kapitalı (mln. manat)2]]-Table8[[#This Row],[2025 IR Nizamnamə Kapitalı (mln. manat)]]</f>
        <v>0</v>
      </c>
    </row>
    <row r="5" spans="1:7" x14ac:dyDescent="0.25">
      <c r="A5" s="98">
        <v>4</v>
      </c>
      <c r="B5" s="88" t="s">
        <v>14</v>
      </c>
      <c r="C5" s="85">
        <v>354.512</v>
      </c>
      <c r="D5" s="85">
        <v>354.512</v>
      </c>
      <c r="E5" s="52">
        <f>Table8[[#This Row],[2025 IIR Nizamnamə Kapitalı (mln. manat)2]]-Table8[[#This Row],[2025 IR Nizamnamə Kapitalı (mln. manat)]]</f>
        <v>0</v>
      </c>
    </row>
    <row r="6" spans="1:7" x14ac:dyDescent="0.25">
      <c r="A6" s="98">
        <v>5</v>
      </c>
      <c r="B6" s="88" t="s">
        <v>9</v>
      </c>
      <c r="C6" s="85">
        <v>315.815</v>
      </c>
      <c r="D6" s="85">
        <v>315.815</v>
      </c>
      <c r="E6" s="52">
        <f>Table8[[#This Row],[2025 IIR Nizamnamə Kapitalı (mln. manat)2]]-Table8[[#This Row],[2025 IR Nizamnamə Kapitalı (mln. manat)]]</f>
        <v>0</v>
      </c>
    </row>
    <row r="7" spans="1:7" x14ac:dyDescent="0.25">
      <c r="A7" s="98">
        <v>6</v>
      </c>
      <c r="B7" s="88" t="s">
        <v>11</v>
      </c>
      <c r="C7" s="85">
        <v>265.85000000000002</v>
      </c>
      <c r="D7" s="85">
        <v>265.85000000000002</v>
      </c>
      <c r="E7" s="52">
        <f>Table8[[#This Row],[2025 IIR Nizamnamə Kapitalı (mln. manat)2]]-Table8[[#This Row],[2025 IR Nizamnamə Kapitalı (mln. manat)]]</f>
        <v>0</v>
      </c>
    </row>
    <row r="8" spans="1:7" x14ac:dyDescent="0.25">
      <c r="A8" s="98">
        <v>7</v>
      </c>
      <c r="B8" s="88" t="s">
        <v>34</v>
      </c>
      <c r="C8" s="85">
        <v>154.601</v>
      </c>
      <c r="D8" s="85">
        <v>174.601</v>
      </c>
      <c r="E8" s="52">
        <f>Table8[[#This Row],[2025 IIR Nizamnamə Kapitalı (mln. manat)2]]-Table8[[#This Row],[2025 IR Nizamnamə Kapitalı (mln. manat)]]</f>
        <v>20</v>
      </c>
    </row>
    <row r="9" spans="1:7" x14ac:dyDescent="0.25">
      <c r="A9" s="98">
        <v>8</v>
      </c>
      <c r="B9" s="104" t="s">
        <v>17</v>
      </c>
      <c r="C9" s="85">
        <v>138.19999999999999</v>
      </c>
      <c r="D9" s="85">
        <v>138.19999999999999</v>
      </c>
      <c r="E9" s="52">
        <f>Table8[[#This Row],[2025 IIR Nizamnamə Kapitalı (mln. manat)2]]-Table8[[#This Row],[2025 IR Nizamnamə Kapitalı (mln. manat)]]</f>
        <v>0</v>
      </c>
    </row>
    <row r="10" spans="1:7" x14ac:dyDescent="0.25">
      <c r="A10" s="98">
        <v>9</v>
      </c>
      <c r="B10" s="6" t="s">
        <v>1</v>
      </c>
      <c r="C10" s="85">
        <v>121.75</v>
      </c>
      <c r="D10" s="89">
        <v>121.75</v>
      </c>
      <c r="E10" s="52">
        <f>Table8[[#This Row],[2025 IIR Nizamnamə Kapitalı (mln. manat)2]]-Table8[[#This Row],[2025 IR Nizamnamə Kapitalı (mln. manat)]]</f>
        <v>0</v>
      </c>
    </row>
    <row r="11" spans="1:7" x14ac:dyDescent="0.25">
      <c r="A11" s="98">
        <v>10</v>
      </c>
      <c r="B11" s="88" t="s">
        <v>10</v>
      </c>
      <c r="C11" s="85">
        <v>112.545</v>
      </c>
      <c r="D11" s="85">
        <v>112.545</v>
      </c>
      <c r="E11" s="52">
        <f>Table8[[#This Row],[2025 IIR Nizamnamə Kapitalı (mln. manat)2]]-Table8[[#This Row],[2025 IR Nizamnamə Kapitalı (mln. manat)]]</f>
        <v>0</v>
      </c>
    </row>
    <row r="12" spans="1:7" x14ac:dyDescent="0.25">
      <c r="A12" s="98">
        <v>11</v>
      </c>
      <c r="B12" s="88" t="s">
        <v>15</v>
      </c>
      <c r="C12" s="85">
        <v>101.3</v>
      </c>
      <c r="D12" s="85">
        <v>101.3</v>
      </c>
      <c r="E12" s="52">
        <f>Table8[[#This Row],[2025 IIR Nizamnamə Kapitalı (mln. manat)2]]-Table8[[#This Row],[2025 IR Nizamnamə Kapitalı (mln. manat)]]</f>
        <v>0</v>
      </c>
    </row>
    <row r="13" spans="1:7" x14ac:dyDescent="0.25">
      <c r="A13" s="98">
        <v>12</v>
      </c>
      <c r="B13" s="104" t="s">
        <v>16</v>
      </c>
      <c r="C13" s="85">
        <v>100.006</v>
      </c>
      <c r="D13" s="85">
        <v>100.006</v>
      </c>
      <c r="E13" s="52">
        <f>Table8[[#This Row],[2025 IIR Nizamnamə Kapitalı (mln. manat)2]]-Table8[[#This Row],[2025 IR Nizamnamə Kapitalı (mln. manat)]]</f>
        <v>0</v>
      </c>
    </row>
    <row r="14" spans="1:7" x14ac:dyDescent="0.25">
      <c r="A14" s="98">
        <v>22</v>
      </c>
      <c r="B14" s="6" t="s">
        <v>3</v>
      </c>
      <c r="C14" s="85">
        <v>79</v>
      </c>
      <c r="D14" s="85">
        <v>79</v>
      </c>
      <c r="E14" s="163">
        <f>Table8[[#This Row],[2025 IIR Nizamnamə Kapitalı (mln. manat)2]]-Table8[[#This Row],[2025 IR Nizamnamə Kapitalı (mln. manat)]]</f>
        <v>0</v>
      </c>
    </row>
    <row r="15" spans="1:7" x14ac:dyDescent="0.25">
      <c r="A15" s="98">
        <v>13</v>
      </c>
      <c r="B15" s="104" t="s">
        <v>8</v>
      </c>
      <c r="C15" s="85">
        <v>73.961089999999999</v>
      </c>
      <c r="D15" s="85">
        <v>73.961089999999999</v>
      </c>
      <c r="E15" s="52">
        <f>Table8[[#This Row],[2025 IIR Nizamnamə Kapitalı (mln. manat)2]]-Table8[[#This Row],[2025 IR Nizamnamə Kapitalı (mln. manat)]]</f>
        <v>0</v>
      </c>
    </row>
    <row r="16" spans="1:7" x14ac:dyDescent="0.25">
      <c r="A16" s="98">
        <v>14</v>
      </c>
      <c r="B16" s="88" t="s">
        <v>7</v>
      </c>
      <c r="C16" s="85">
        <v>73.611171440000007</v>
      </c>
      <c r="D16" s="85">
        <v>73.611170999999999</v>
      </c>
      <c r="E16" s="52">
        <f>Table8[[#This Row],[2025 IIR Nizamnamə Kapitalı (mln. manat)2]]-Table8[[#This Row],[2025 IR Nizamnamə Kapitalı (mln. manat)]]</f>
        <v>-4.4000000798405381E-7</v>
      </c>
    </row>
    <row r="17" spans="1:5" x14ac:dyDescent="0.25">
      <c r="A17" s="98">
        <v>15</v>
      </c>
      <c r="B17" s="87" t="s">
        <v>5</v>
      </c>
      <c r="C17" s="85">
        <v>71.8</v>
      </c>
      <c r="D17" s="85">
        <v>71.8</v>
      </c>
      <c r="E17" s="52">
        <f>Table8[[#This Row],[2025 IIR Nizamnamə Kapitalı (mln. manat)2]]-Table8[[#This Row],[2025 IR Nizamnamə Kapitalı (mln. manat)]]</f>
        <v>0</v>
      </c>
    </row>
    <row r="18" spans="1:5" x14ac:dyDescent="0.25">
      <c r="A18" s="98">
        <v>16</v>
      </c>
      <c r="B18" s="88" t="s">
        <v>6</v>
      </c>
      <c r="C18" s="85">
        <v>71.45</v>
      </c>
      <c r="D18" s="85">
        <v>71.45</v>
      </c>
      <c r="E18" s="52">
        <f>Table8[[#This Row],[2025 IIR Nizamnamə Kapitalı (mln. manat)2]]-Table8[[#This Row],[2025 IR Nizamnamə Kapitalı (mln. manat)]]</f>
        <v>0</v>
      </c>
    </row>
    <row r="19" spans="1:5" x14ac:dyDescent="0.25">
      <c r="A19" s="98">
        <v>17</v>
      </c>
      <c r="B19" s="6" t="s">
        <v>2</v>
      </c>
      <c r="C19" s="51">
        <v>70.393460000000005</v>
      </c>
      <c r="D19" s="51">
        <v>70.393460000000005</v>
      </c>
      <c r="E19" s="52">
        <f>Table8[[#This Row],[2025 IIR Nizamnamə Kapitalı (mln. manat)2]]-Table8[[#This Row],[2025 IR Nizamnamə Kapitalı (mln. manat)]]</f>
        <v>0</v>
      </c>
    </row>
    <row r="20" spans="1:5" x14ac:dyDescent="0.25">
      <c r="A20" s="98">
        <v>18</v>
      </c>
      <c r="B20" s="88" t="s">
        <v>31</v>
      </c>
      <c r="C20" s="85">
        <v>65.5</v>
      </c>
      <c r="D20" s="85">
        <v>65.5</v>
      </c>
      <c r="E20" s="52">
        <f>Table8[[#This Row],[2025 IIR Nizamnamə Kapitalı (mln. manat)2]]-Table8[[#This Row],[2025 IR Nizamnamə Kapitalı (mln. manat)]]</f>
        <v>0</v>
      </c>
    </row>
    <row r="21" spans="1:5" x14ac:dyDescent="0.25">
      <c r="A21" s="98">
        <v>19</v>
      </c>
      <c r="B21" s="87" t="s">
        <v>4</v>
      </c>
      <c r="C21" s="85">
        <v>60</v>
      </c>
      <c r="D21" s="85">
        <v>60</v>
      </c>
      <c r="E21" s="52">
        <f>Table8[[#This Row],[2025 IIR Nizamnamə Kapitalı (mln. manat)2]]-Table8[[#This Row],[2025 IR Nizamnamə Kapitalı (mln. manat)]]</f>
        <v>0</v>
      </c>
    </row>
    <row r="22" spans="1:5" x14ac:dyDescent="0.25">
      <c r="A22" s="98">
        <v>20</v>
      </c>
      <c r="B22" s="87" t="s">
        <v>19</v>
      </c>
      <c r="C22" s="85">
        <v>55.380699999999997</v>
      </c>
      <c r="D22" s="85">
        <v>55.380699999999997</v>
      </c>
      <c r="E22" s="52">
        <f>Table8[[#This Row],[2025 IIR Nizamnamə Kapitalı (mln. manat)2]]-Table8[[#This Row],[2025 IR Nizamnamə Kapitalı (mln. manat)]]</f>
        <v>0</v>
      </c>
    </row>
    <row r="23" spans="1:5" x14ac:dyDescent="0.25">
      <c r="A23" s="98">
        <v>21</v>
      </c>
      <c r="B23" s="162" t="s">
        <v>35</v>
      </c>
      <c r="C23" s="123">
        <v>52.87</v>
      </c>
      <c r="D23" s="123">
        <v>52.87</v>
      </c>
      <c r="E23" s="52">
        <f>Table8[[#This Row],[2025 IIR Nizamnamə Kapitalı (mln. manat)2]]-Table8[[#This Row],[2025 IR Nizamnamə Kapitalı (mln. manat)]]</f>
        <v>0</v>
      </c>
    </row>
  </sheetData>
  <hyperlinks>
    <hyperlink ref="G1" location="Mündəricat!A1" display="Mündəricat" xr:uid="{00000000-0004-0000-0B00-000000000000}"/>
  </hyperlinks>
  <pageMargins left="0.7" right="0.7" top="0.75" bottom="0.75" header="0.3" footer="0.3"/>
  <pageSetup orientation="portrait" r:id="rId1"/>
  <tableParts count="1">
    <tablePart r:id="rId2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27"/>
  <dimension ref="A1:AL24"/>
  <sheetViews>
    <sheetView zoomScale="85" zoomScaleNormal="85" workbookViewId="0">
      <pane xSplit="2" ySplit="1" topLeftCell="C2" activePane="bottomRight" state="frozen"/>
      <selection activeCell="G15" sqref="G15"/>
      <selection pane="topRight" activeCell="G15" sqref="G15"/>
      <selection pane="bottomLeft" activeCell="G15" sqref="G15"/>
      <selection pane="bottomRight" activeCell="E28" sqref="E28"/>
    </sheetView>
  </sheetViews>
  <sheetFormatPr defaultColWidth="9.28515625" defaultRowHeight="15" x14ac:dyDescent="0.25"/>
  <cols>
    <col min="2" max="2" width="42.7109375" customWidth="1"/>
    <col min="3" max="3" width="17" customWidth="1"/>
    <col min="4" max="4" width="19" customWidth="1"/>
    <col min="5" max="5" width="22.7109375" customWidth="1"/>
    <col min="6" max="6" width="18.7109375" customWidth="1"/>
  </cols>
  <sheetData>
    <row r="1" spans="1:38" x14ac:dyDescent="0.25">
      <c r="A1" s="31" t="s">
        <v>0</v>
      </c>
      <c r="B1" s="32" t="s">
        <v>21</v>
      </c>
      <c r="C1" s="41" t="s">
        <v>80</v>
      </c>
      <c r="D1" s="41" t="s">
        <v>85</v>
      </c>
      <c r="F1" s="38" t="s">
        <v>43</v>
      </c>
    </row>
    <row r="2" spans="1:38" x14ac:dyDescent="0.25">
      <c r="A2" s="98">
        <v>1</v>
      </c>
      <c r="B2" s="6" t="s">
        <v>60</v>
      </c>
      <c r="C2" s="8">
        <v>65.664540000000002</v>
      </c>
      <c r="D2" s="8">
        <v>155.47206</v>
      </c>
    </row>
    <row r="3" spans="1:38" x14ac:dyDescent="0.25">
      <c r="A3" s="98">
        <v>2</v>
      </c>
      <c r="B3" s="88" t="s">
        <v>11</v>
      </c>
      <c r="C3" s="8">
        <v>54.886000000000003</v>
      </c>
      <c r="D3" s="8">
        <v>153.96700000000001</v>
      </c>
    </row>
    <row r="4" spans="1:38" x14ac:dyDescent="0.25">
      <c r="A4" s="98">
        <v>3</v>
      </c>
      <c r="B4" s="88" t="s">
        <v>14</v>
      </c>
      <c r="C4" s="8">
        <v>44.017000000000003</v>
      </c>
      <c r="D4" s="8">
        <v>91.584999999999994</v>
      </c>
    </row>
    <row r="5" spans="1:38" x14ac:dyDescent="0.25">
      <c r="A5" s="98">
        <v>4</v>
      </c>
      <c r="B5" s="104" t="s">
        <v>8</v>
      </c>
      <c r="C5" s="8">
        <v>14.473549999999999</v>
      </c>
      <c r="D5" s="8">
        <v>27.89931</v>
      </c>
    </row>
    <row r="6" spans="1:38" x14ac:dyDescent="0.25">
      <c r="A6" s="98">
        <v>5</v>
      </c>
      <c r="B6" s="88" t="s">
        <v>18</v>
      </c>
      <c r="C6" s="8">
        <v>11.85788</v>
      </c>
      <c r="D6" s="8">
        <v>26.622</v>
      </c>
    </row>
    <row r="7" spans="1:38" x14ac:dyDescent="0.25">
      <c r="A7" s="98">
        <v>7</v>
      </c>
      <c r="B7" s="6" t="s">
        <v>1</v>
      </c>
      <c r="C7" s="8">
        <v>10.048999999999999</v>
      </c>
      <c r="D7" s="8">
        <v>20.94</v>
      </c>
    </row>
    <row r="8" spans="1:38" x14ac:dyDescent="0.25">
      <c r="A8" s="98">
        <v>6</v>
      </c>
      <c r="B8" s="6" t="s">
        <v>37</v>
      </c>
      <c r="C8" s="8">
        <v>11.199619999999999</v>
      </c>
      <c r="D8" s="8">
        <v>19.70205</v>
      </c>
    </row>
    <row r="9" spans="1:38" x14ac:dyDescent="0.25">
      <c r="A9" s="98">
        <v>8</v>
      </c>
      <c r="B9" s="104" t="s">
        <v>35</v>
      </c>
      <c r="C9" s="8">
        <v>7.1433499999999999</v>
      </c>
      <c r="D9" s="8">
        <v>14.135160000000001</v>
      </c>
    </row>
    <row r="10" spans="1:38" x14ac:dyDescent="0.25">
      <c r="A10" s="98">
        <v>11</v>
      </c>
      <c r="B10" s="88" t="s">
        <v>31</v>
      </c>
      <c r="C10" s="8">
        <v>3.5720000000000001</v>
      </c>
      <c r="D10" s="8">
        <v>10.1363</v>
      </c>
    </row>
    <row r="11" spans="1:38" x14ac:dyDescent="0.25">
      <c r="A11" s="98">
        <v>10</v>
      </c>
      <c r="B11" s="6" t="s">
        <v>3</v>
      </c>
      <c r="C11" s="8">
        <v>3.8279999999999998</v>
      </c>
      <c r="D11" s="8">
        <v>6.9240000000000004</v>
      </c>
    </row>
    <row r="12" spans="1:38" x14ac:dyDescent="0.25">
      <c r="A12" s="98">
        <v>13</v>
      </c>
      <c r="B12" s="104" t="s">
        <v>17</v>
      </c>
      <c r="C12" s="8">
        <v>2.8</v>
      </c>
      <c r="D12" s="8">
        <v>6.8879999999999999</v>
      </c>
    </row>
    <row r="13" spans="1:38" s="54" customFormat="1" x14ac:dyDescent="0.25">
      <c r="A13" s="98">
        <v>9</v>
      </c>
      <c r="B13" s="88" t="s">
        <v>15</v>
      </c>
      <c r="C13" s="8">
        <v>4.657</v>
      </c>
      <c r="D13" s="8">
        <v>6.8310000000000004</v>
      </c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</row>
    <row r="14" spans="1:38" x14ac:dyDescent="0.25">
      <c r="A14" s="98">
        <v>12</v>
      </c>
      <c r="B14" s="88" t="s">
        <v>9</v>
      </c>
      <c r="C14" s="8">
        <v>3.306</v>
      </c>
      <c r="D14" s="8">
        <v>6.319</v>
      </c>
    </row>
    <row r="15" spans="1:38" x14ac:dyDescent="0.25">
      <c r="A15" s="98">
        <v>19</v>
      </c>
      <c r="B15" s="88" t="s">
        <v>34</v>
      </c>
      <c r="C15" s="8">
        <v>1.5820000000000001</v>
      </c>
      <c r="D15" s="8">
        <v>6.3090000000000002</v>
      </c>
    </row>
    <row r="16" spans="1:38" x14ac:dyDescent="0.25">
      <c r="A16" s="98">
        <v>16</v>
      </c>
      <c r="B16" s="87" t="s">
        <v>19</v>
      </c>
      <c r="C16" s="8">
        <v>2.2808099999999998</v>
      </c>
      <c r="D16" s="8">
        <v>4.8814099999999998</v>
      </c>
    </row>
    <row r="17" spans="1:4" x14ac:dyDescent="0.25">
      <c r="A17" s="98">
        <v>17</v>
      </c>
      <c r="B17" s="87" t="s">
        <v>5</v>
      </c>
      <c r="C17" s="8">
        <v>1.9769099999999999</v>
      </c>
      <c r="D17" s="8">
        <v>4.41683</v>
      </c>
    </row>
    <row r="18" spans="1:4" x14ac:dyDescent="0.25">
      <c r="A18" s="98">
        <v>14</v>
      </c>
      <c r="B18" s="88" t="s">
        <v>10</v>
      </c>
      <c r="C18" s="8">
        <v>2.4199799999999998</v>
      </c>
      <c r="D18" s="8">
        <v>4.2978500000000004</v>
      </c>
    </row>
    <row r="19" spans="1:4" x14ac:dyDescent="0.25">
      <c r="A19" s="98">
        <v>20</v>
      </c>
      <c r="B19" s="88" t="s">
        <v>7</v>
      </c>
      <c r="C19" s="8">
        <v>1.5293362500000001</v>
      </c>
      <c r="D19" s="8">
        <v>3.2245555600000002</v>
      </c>
    </row>
    <row r="20" spans="1:4" x14ac:dyDescent="0.25">
      <c r="A20" s="98">
        <v>18</v>
      </c>
      <c r="B20" s="87" t="s">
        <v>4</v>
      </c>
      <c r="C20" s="8">
        <v>1.73994</v>
      </c>
      <c r="D20" s="8">
        <v>2.8616600000000001</v>
      </c>
    </row>
    <row r="21" spans="1:4" x14ac:dyDescent="0.25">
      <c r="A21" s="98">
        <v>15</v>
      </c>
      <c r="B21" s="6" t="s">
        <v>2</v>
      </c>
      <c r="C21" s="8">
        <v>2.32158</v>
      </c>
      <c r="D21" s="8">
        <v>2.7184499999999998</v>
      </c>
    </row>
    <row r="22" spans="1:4" x14ac:dyDescent="0.25">
      <c r="A22" s="98">
        <v>21</v>
      </c>
      <c r="B22" s="104" t="s">
        <v>16</v>
      </c>
      <c r="C22" s="13">
        <v>1.216</v>
      </c>
      <c r="D22" s="13">
        <v>2.173</v>
      </c>
    </row>
    <row r="23" spans="1:4" x14ac:dyDescent="0.25">
      <c r="A23" s="98">
        <v>22</v>
      </c>
      <c r="B23" s="76" t="s">
        <v>6</v>
      </c>
      <c r="C23" s="164">
        <v>0.81399999999999995</v>
      </c>
      <c r="D23" s="164"/>
    </row>
    <row r="24" spans="1:4" x14ac:dyDescent="0.25">
      <c r="B24" s="62"/>
    </row>
  </sheetData>
  <hyperlinks>
    <hyperlink ref="F1" location="Mündəricat!A1" display="Mündəricat" xr:uid="{00000000-0004-0000-0C00-000000000000}"/>
  </hyperlinks>
  <pageMargins left="0.7" right="0.7" top="0.75" bottom="0.75" header="0.3" footer="0.3"/>
  <pageSetup paperSize="9" orientation="portrait" horizontalDpi="4294967295" verticalDpi="4294967295" r:id="rId1"/>
  <tableParts count="1">
    <tablePart r:id="rId2"/>
  </tablePart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7"/>
  <dimension ref="A1:F26"/>
  <sheetViews>
    <sheetView zoomScale="90" zoomScaleNormal="90" workbookViewId="0">
      <pane xSplit="2" ySplit="1" topLeftCell="C2" activePane="bottomRight" state="frozen"/>
      <selection activeCell="G15" sqref="G15"/>
      <selection pane="topRight" activeCell="G15" sqref="G15"/>
      <selection pane="bottomLeft" activeCell="G15" sqref="G15"/>
      <selection pane="bottomRight" activeCell="C17" sqref="C17"/>
    </sheetView>
  </sheetViews>
  <sheetFormatPr defaultColWidth="9.28515625" defaultRowHeight="15" x14ac:dyDescent="0.25"/>
  <cols>
    <col min="2" max="2" width="42.7109375" customWidth="1"/>
    <col min="3" max="3" width="17" customWidth="1"/>
    <col min="4" max="4" width="19" customWidth="1"/>
    <col min="6" max="6" width="16.28515625" customWidth="1"/>
  </cols>
  <sheetData>
    <row r="1" spans="1:6" x14ac:dyDescent="0.25">
      <c r="A1" s="31" t="s">
        <v>0</v>
      </c>
      <c r="B1" s="32" t="s">
        <v>21</v>
      </c>
      <c r="C1" s="41" t="s">
        <v>80</v>
      </c>
      <c r="D1" s="41" t="s">
        <v>85</v>
      </c>
      <c r="F1" s="38" t="s">
        <v>43</v>
      </c>
    </row>
    <row r="2" spans="1:6" x14ac:dyDescent="0.25">
      <c r="A2" s="98">
        <v>1</v>
      </c>
      <c r="B2" s="6" t="s">
        <v>60</v>
      </c>
      <c r="C2" s="154">
        <v>121.38556</v>
      </c>
      <c r="D2" s="165">
        <v>264.5038899999999</v>
      </c>
    </row>
    <row r="3" spans="1:6" x14ac:dyDescent="0.25">
      <c r="A3" s="98">
        <v>2</v>
      </c>
      <c r="B3" s="88" t="s">
        <v>11</v>
      </c>
      <c r="C3" s="154">
        <v>99.049999999999983</v>
      </c>
      <c r="D3" s="165">
        <v>241.21800000000002</v>
      </c>
    </row>
    <row r="4" spans="1:6" x14ac:dyDescent="0.25">
      <c r="A4" s="98">
        <v>3</v>
      </c>
      <c r="B4" s="88" t="s">
        <v>14</v>
      </c>
      <c r="C4" s="154">
        <v>62.034999999999997</v>
      </c>
      <c r="D4" s="165">
        <v>127.55799999999999</v>
      </c>
    </row>
    <row r="5" spans="1:6" x14ac:dyDescent="0.25">
      <c r="A5" s="98">
        <v>4</v>
      </c>
      <c r="B5" s="88" t="s">
        <v>18</v>
      </c>
      <c r="C5" s="154">
        <v>20.694430000000001</v>
      </c>
      <c r="D5" s="165">
        <v>43.105570000000014</v>
      </c>
    </row>
    <row r="6" spans="1:6" x14ac:dyDescent="0.25">
      <c r="A6" s="98">
        <v>5</v>
      </c>
      <c r="B6" s="104" t="s">
        <v>8</v>
      </c>
      <c r="C6" s="154">
        <v>18.223969999999994</v>
      </c>
      <c r="D6" s="165">
        <v>35.861060000000016</v>
      </c>
    </row>
    <row r="7" spans="1:6" x14ac:dyDescent="0.25">
      <c r="A7" s="98">
        <v>6</v>
      </c>
      <c r="B7" s="6" t="s">
        <v>1</v>
      </c>
      <c r="C7" s="154">
        <v>16.41899999999999</v>
      </c>
      <c r="D7" s="165">
        <v>34.23899999999999</v>
      </c>
    </row>
    <row r="8" spans="1:6" x14ac:dyDescent="0.25">
      <c r="A8" s="98">
        <v>7</v>
      </c>
      <c r="B8" s="104" t="s">
        <v>17</v>
      </c>
      <c r="C8" s="154">
        <v>13.71200000000001</v>
      </c>
      <c r="D8" s="165">
        <v>28.109000000000009</v>
      </c>
    </row>
    <row r="9" spans="1:6" x14ac:dyDescent="0.25">
      <c r="A9" s="98">
        <v>8</v>
      </c>
      <c r="B9" s="6" t="s">
        <v>37</v>
      </c>
      <c r="C9" s="154">
        <v>9.5361000000000011</v>
      </c>
      <c r="D9" s="165">
        <v>21.45984</v>
      </c>
    </row>
    <row r="10" spans="1:6" x14ac:dyDescent="0.25">
      <c r="A10" s="98">
        <v>9</v>
      </c>
      <c r="B10" s="104" t="s">
        <v>35</v>
      </c>
      <c r="C10" s="154">
        <v>9.524160000000002</v>
      </c>
      <c r="D10" s="165">
        <v>18.868580000000016</v>
      </c>
    </row>
    <row r="11" spans="1:6" x14ac:dyDescent="0.25">
      <c r="A11" s="98">
        <v>13</v>
      </c>
      <c r="B11" s="88" t="s">
        <v>31</v>
      </c>
      <c r="C11" s="154">
        <v>6.0800999999999989</v>
      </c>
      <c r="D11" s="165">
        <v>15.922099999999997</v>
      </c>
    </row>
    <row r="12" spans="1:6" x14ac:dyDescent="0.25">
      <c r="A12" s="98">
        <v>10</v>
      </c>
      <c r="B12" s="104" t="s">
        <v>16</v>
      </c>
      <c r="C12" s="154">
        <v>6.9260000000000037</v>
      </c>
      <c r="D12" s="165">
        <v>14.402999999999995</v>
      </c>
    </row>
    <row r="13" spans="1:6" x14ac:dyDescent="0.25">
      <c r="A13" s="98">
        <v>12</v>
      </c>
      <c r="B13" s="88" t="s">
        <v>15</v>
      </c>
      <c r="C13" s="154">
        <v>6.4130000000000003</v>
      </c>
      <c r="D13" s="165">
        <v>12.271000000000001</v>
      </c>
    </row>
    <row r="14" spans="1:6" x14ac:dyDescent="0.25">
      <c r="A14" s="98">
        <v>11</v>
      </c>
      <c r="B14" s="6" t="s">
        <v>3</v>
      </c>
      <c r="C14" s="154">
        <v>6.6709999999999994</v>
      </c>
      <c r="D14" s="165">
        <v>11.868000000000009</v>
      </c>
    </row>
    <row r="15" spans="1:6" x14ac:dyDescent="0.25">
      <c r="A15" s="98">
        <v>14</v>
      </c>
      <c r="B15" s="88" t="s">
        <v>10</v>
      </c>
      <c r="C15" s="154">
        <v>5.0450899999999983</v>
      </c>
      <c r="D15" s="165">
        <v>10.584819999999997</v>
      </c>
    </row>
    <row r="16" spans="1:6" x14ac:dyDescent="0.25">
      <c r="A16" s="98">
        <v>15</v>
      </c>
      <c r="B16" s="87" t="s">
        <v>19</v>
      </c>
      <c r="C16" s="154">
        <v>4.3965600000000009</v>
      </c>
      <c r="D16" s="165">
        <v>8.2483900000000006</v>
      </c>
    </row>
    <row r="17" spans="1:4" x14ac:dyDescent="0.25">
      <c r="A17" s="98">
        <v>16</v>
      </c>
      <c r="B17" s="88" t="s">
        <v>34</v>
      </c>
      <c r="C17" s="154">
        <v>2.8820000000000023</v>
      </c>
      <c r="D17" s="165">
        <v>6.6110000000000024</v>
      </c>
    </row>
    <row r="18" spans="1:4" x14ac:dyDescent="0.25">
      <c r="A18" s="98">
        <v>17</v>
      </c>
      <c r="B18" s="88" t="s">
        <v>9</v>
      </c>
      <c r="C18" s="154">
        <v>2.7350000000000012</v>
      </c>
      <c r="D18" s="165">
        <v>6.0539999999999985</v>
      </c>
    </row>
    <row r="19" spans="1:4" x14ac:dyDescent="0.25">
      <c r="A19" s="98">
        <v>18</v>
      </c>
      <c r="B19" s="87" t="s">
        <v>4</v>
      </c>
      <c r="C19" s="154">
        <v>2.2719300000000002</v>
      </c>
      <c r="D19" s="165">
        <v>3.9842300000000019</v>
      </c>
    </row>
    <row r="20" spans="1:4" x14ac:dyDescent="0.25">
      <c r="A20" s="98">
        <v>19</v>
      </c>
      <c r="B20" s="87" t="s">
        <v>5</v>
      </c>
      <c r="C20" s="154">
        <v>1.8494900000000003</v>
      </c>
      <c r="D20" s="165">
        <v>3.463989999999999</v>
      </c>
    </row>
    <row r="21" spans="1:4" x14ac:dyDescent="0.25">
      <c r="A21" s="98">
        <v>20</v>
      </c>
      <c r="B21" s="88" t="s">
        <v>6</v>
      </c>
      <c r="C21" s="154">
        <v>1.2229999999999994</v>
      </c>
      <c r="D21" s="165">
        <v>2.6149999999999958</v>
      </c>
    </row>
    <row r="22" spans="1:4" x14ac:dyDescent="0.25">
      <c r="A22" s="98">
        <v>22</v>
      </c>
      <c r="B22" s="88" t="s">
        <v>7</v>
      </c>
      <c r="C22" s="154">
        <v>0.99123282000000001</v>
      </c>
      <c r="D22" s="165">
        <v>2.0959941500000001</v>
      </c>
    </row>
    <row r="23" spans="1:4" x14ac:dyDescent="0.25">
      <c r="A23" s="98">
        <v>21</v>
      </c>
      <c r="B23" s="169" t="s">
        <v>2</v>
      </c>
      <c r="C23" s="154">
        <v>1.0879799999999999</v>
      </c>
      <c r="D23" s="165">
        <v>1.0235400000000023</v>
      </c>
    </row>
    <row r="24" spans="1:4" ht="22.5" customHeight="1" x14ac:dyDescent="0.25"/>
    <row r="26" spans="1:4" x14ac:dyDescent="0.25">
      <c r="B26" s="62"/>
    </row>
  </sheetData>
  <hyperlinks>
    <hyperlink ref="F1" location="Mündəricat!A1" display="Mündəricat" xr:uid="{00000000-0004-0000-0D00-000000000000}"/>
  </hyperlinks>
  <pageMargins left="0.7" right="0.7" top="0.75" bottom="0.75" header="0.3" footer="0.3"/>
  <pageSetup paperSize="9" orientation="portrait" horizontalDpi="4294967295" verticalDpi="4294967295" r:id="rId1"/>
  <tableParts count="1">
    <tablePart r:id="rId2"/>
  </tablePart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8"/>
  <dimension ref="A1:I23"/>
  <sheetViews>
    <sheetView zoomScale="90" zoomScaleNormal="90" workbookViewId="0">
      <pane xSplit="2" ySplit="1" topLeftCell="C2" activePane="bottomRight" state="frozen"/>
      <selection activeCell="G15" sqref="G15"/>
      <selection pane="topRight" activeCell="G15" sqref="G15"/>
      <selection pane="bottomLeft" activeCell="G15" sqref="G15"/>
      <selection pane="bottomRight" activeCell="D2" sqref="D2:D23"/>
    </sheetView>
  </sheetViews>
  <sheetFormatPr defaultColWidth="9.28515625" defaultRowHeight="15" x14ac:dyDescent="0.25"/>
  <cols>
    <col min="1" max="1" width="9.5703125" customWidth="1"/>
    <col min="2" max="2" width="44.42578125" customWidth="1"/>
    <col min="3" max="3" width="20.5703125" customWidth="1"/>
    <col min="4" max="4" width="18.7109375" customWidth="1"/>
    <col min="5" max="5" width="13" customWidth="1"/>
    <col min="6" max="6" width="14.42578125" customWidth="1"/>
  </cols>
  <sheetData>
    <row r="1" spans="1:9" x14ac:dyDescent="0.25">
      <c r="A1" s="31" t="s">
        <v>0</v>
      </c>
      <c r="B1" s="32" t="s">
        <v>21</v>
      </c>
      <c r="C1" s="41" t="s">
        <v>80</v>
      </c>
      <c r="D1" s="41" t="s">
        <v>85</v>
      </c>
      <c r="F1" s="38" t="s">
        <v>43</v>
      </c>
      <c r="I1" t="s">
        <v>32</v>
      </c>
    </row>
    <row r="2" spans="1:9" x14ac:dyDescent="0.25">
      <c r="A2" s="98">
        <v>1</v>
      </c>
      <c r="B2" s="88" t="s">
        <v>11</v>
      </c>
      <c r="C2" s="8">
        <v>260.11599999999999</v>
      </c>
      <c r="D2" s="8">
        <v>561.55700000000002</v>
      </c>
    </row>
    <row r="3" spans="1:9" x14ac:dyDescent="0.25">
      <c r="A3" s="98">
        <v>2</v>
      </c>
      <c r="B3" s="6" t="s">
        <v>60</v>
      </c>
      <c r="C3" s="8">
        <v>257.66849999999999</v>
      </c>
      <c r="D3" s="8">
        <v>531.72145999999998</v>
      </c>
    </row>
    <row r="4" spans="1:9" x14ac:dyDescent="0.25">
      <c r="A4" s="98">
        <v>3</v>
      </c>
      <c r="B4" s="88" t="s">
        <v>14</v>
      </c>
      <c r="C4" s="8">
        <v>122.289</v>
      </c>
      <c r="D4" s="8">
        <v>257.589</v>
      </c>
    </row>
    <row r="5" spans="1:9" x14ac:dyDescent="0.25">
      <c r="A5" s="98">
        <v>4</v>
      </c>
      <c r="B5" s="104" t="s">
        <v>8</v>
      </c>
      <c r="C5" s="8">
        <v>65.817629999999994</v>
      </c>
      <c r="D5" s="8">
        <v>138.83627000000001</v>
      </c>
    </row>
    <row r="6" spans="1:9" x14ac:dyDescent="0.25">
      <c r="A6" s="98">
        <v>5</v>
      </c>
      <c r="B6" s="6" t="s">
        <v>1</v>
      </c>
      <c r="C6" s="8">
        <v>58.982999999999997</v>
      </c>
      <c r="D6" s="8">
        <v>121.337</v>
      </c>
    </row>
    <row r="7" spans="1:9" x14ac:dyDescent="0.25">
      <c r="A7" s="98">
        <v>6</v>
      </c>
      <c r="B7" s="104" t="s">
        <v>17</v>
      </c>
      <c r="C7" s="8">
        <v>58.026000000000003</v>
      </c>
      <c r="D7" s="8">
        <v>119.343</v>
      </c>
    </row>
    <row r="8" spans="1:9" x14ac:dyDescent="0.25">
      <c r="A8" s="98">
        <v>7</v>
      </c>
      <c r="B8" s="88" t="s">
        <v>18</v>
      </c>
      <c r="C8" s="8">
        <v>48.614449999999998</v>
      </c>
      <c r="D8" s="8">
        <v>101.60111000000001</v>
      </c>
    </row>
    <row r="9" spans="1:9" x14ac:dyDescent="0.25">
      <c r="A9" s="98">
        <v>8</v>
      </c>
      <c r="B9" s="6" t="s">
        <v>37</v>
      </c>
      <c r="C9" s="8">
        <v>40.789149999999999</v>
      </c>
      <c r="D9" s="8">
        <v>83.865729999999999</v>
      </c>
    </row>
    <row r="10" spans="1:9" x14ac:dyDescent="0.25">
      <c r="A10" s="98">
        <v>9</v>
      </c>
      <c r="B10" s="104" t="s">
        <v>35</v>
      </c>
      <c r="C10" s="8">
        <v>40.72869</v>
      </c>
      <c r="D10" s="8">
        <v>83.626050000000006</v>
      </c>
    </row>
    <row r="11" spans="1:9" x14ac:dyDescent="0.25">
      <c r="A11" s="98">
        <v>10</v>
      </c>
      <c r="B11" s="6" t="s">
        <v>3</v>
      </c>
      <c r="C11" s="8">
        <v>32.302</v>
      </c>
      <c r="D11" s="8">
        <v>66.164000000000001</v>
      </c>
    </row>
    <row r="12" spans="1:9" x14ac:dyDescent="0.25">
      <c r="A12" s="98">
        <v>11</v>
      </c>
      <c r="B12" s="88" t="s">
        <v>15</v>
      </c>
      <c r="C12" s="8">
        <v>31.137</v>
      </c>
      <c r="D12" s="8">
        <v>64.165999999999997</v>
      </c>
    </row>
    <row r="13" spans="1:9" x14ac:dyDescent="0.25">
      <c r="A13" s="98">
        <v>12</v>
      </c>
      <c r="B13" s="104" t="s">
        <v>16</v>
      </c>
      <c r="C13" s="8">
        <v>23.385000000000002</v>
      </c>
      <c r="D13" s="8">
        <v>48.600999999999999</v>
      </c>
    </row>
    <row r="14" spans="1:9" x14ac:dyDescent="0.25">
      <c r="A14" s="98">
        <v>13</v>
      </c>
      <c r="B14" s="88" t="s">
        <v>10</v>
      </c>
      <c r="C14" s="8">
        <v>19.582660000000001</v>
      </c>
      <c r="D14" s="8">
        <v>39.629829999999998</v>
      </c>
    </row>
    <row r="15" spans="1:9" x14ac:dyDescent="0.25">
      <c r="A15" s="98">
        <v>14</v>
      </c>
      <c r="B15" s="88" t="s">
        <v>31</v>
      </c>
      <c r="C15" s="8">
        <v>13.917</v>
      </c>
      <c r="D15" s="8">
        <v>34.080399999999997</v>
      </c>
    </row>
    <row r="16" spans="1:9" x14ac:dyDescent="0.25">
      <c r="A16" s="98">
        <v>15</v>
      </c>
      <c r="B16" s="87" t="s">
        <v>19</v>
      </c>
      <c r="C16" s="8">
        <v>11.53763</v>
      </c>
      <c r="D16" s="8">
        <v>23.149349999999998</v>
      </c>
    </row>
    <row r="17" spans="1:4" x14ac:dyDescent="0.25">
      <c r="A17" s="98">
        <v>16</v>
      </c>
      <c r="B17" s="88" t="s">
        <v>9</v>
      </c>
      <c r="C17" s="8">
        <v>9.9960000000000004</v>
      </c>
      <c r="D17" s="8">
        <v>21.024999999999999</v>
      </c>
    </row>
    <row r="18" spans="1:4" x14ac:dyDescent="0.25">
      <c r="A18" s="98">
        <v>17</v>
      </c>
      <c r="B18" s="87" t="s">
        <v>4</v>
      </c>
      <c r="C18" s="8">
        <v>9.2389600000000005</v>
      </c>
      <c r="D18" s="8">
        <v>18.628209999999999</v>
      </c>
    </row>
    <row r="19" spans="1:4" x14ac:dyDescent="0.25">
      <c r="A19" s="98">
        <v>18</v>
      </c>
      <c r="B19" s="88" t="s">
        <v>34</v>
      </c>
      <c r="C19" s="8">
        <v>8.8510000000000009</v>
      </c>
      <c r="D19" s="8">
        <v>18.111000000000001</v>
      </c>
    </row>
    <row r="20" spans="1:4" x14ac:dyDescent="0.25">
      <c r="A20" s="98">
        <v>19</v>
      </c>
      <c r="B20" s="88" t="s">
        <v>6</v>
      </c>
      <c r="C20" s="8">
        <v>7.9059999999999997</v>
      </c>
      <c r="D20" s="8">
        <v>16.030999999999999</v>
      </c>
    </row>
    <row r="21" spans="1:4" x14ac:dyDescent="0.25">
      <c r="A21" s="98">
        <v>20</v>
      </c>
      <c r="B21" s="6" t="s">
        <v>2</v>
      </c>
      <c r="C21" s="8">
        <v>5.7248599999999996</v>
      </c>
      <c r="D21" s="8">
        <v>10.920260000000001</v>
      </c>
    </row>
    <row r="22" spans="1:4" x14ac:dyDescent="0.25">
      <c r="A22" s="98">
        <v>21</v>
      </c>
      <c r="B22" s="87" t="s">
        <v>5</v>
      </c>
      <c r="C22" s="8">
        <v>3.9614400000000001</v>
      </c>
      <c r="D22" s="8">
        <v>7.99627</v>
      </c>
    </row>
    <row r="23" spans="1:4" x14ac:dyDescent="0.25">
      <c r="A23" s="98">
        <v>22</v>
      </c>
      <c r="B23" s="76" t="s">
        <v>7</v>
      </c>
      <c r="C23" s="70">
        <v>1.38366926</v>
      </c>
      <c r="D23" s="70">
        <v>2.8346064399999999</v>
      </c>
    </row>
  </sheetData>
  <hyperlinks>
    <hyperlink ref="F1" location="Mündəricat!A1" display="Mündəricat" xr:uid="{00000000-0004-0000-0E00-000000000000}"/>
  </hyperlinks>
  <pageMargins left="0.7" right="0.7" top="0.75" bottom="0.75" header="0.3" footer="0.3"/>
  <tableParts count="1">
    <tablePart r:id="rId1"/>
  </tablePart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9"/>
  <dimension ref="A1:F26"/>
  <sheetViews>
    <sheetView zoomScale="90" zoomScaleNormal="90" workbookViewId="0">
      <pane xSplit="2" ySplit="1" topLeftCell="C2" activePane="bottomRight" state="frozen"/>
      <selection activeCell="G15" sqref="G15"/>
      <selection pane="topRight" activeCell="G15" sqref="G15"/>
      <selection pane="bottomLeft" activeCell="G15" sqref="G15"/>
      <selection pane="bottomRight" activeCell="F9" sqref="F9"/>
    </sheetView>
  </sheetViews>
  <sheetFormatPr defaultColWidth="9.28515625" defaultRowHeight="15" x14ac:dyDescent="0.25"/>
  <cols>
    <col min="1" max="1" width="9.42578125" customWidth="1"/>
    <col min="2" max="2" width="40.28515625" customWidth="1"/>
    <col min="3" max="3" width="19.5703125" customWidth="1"/>
    <col min="4" max="4" width="19" customWidth="1"/>
    <col min="6" max="6" width="18.5703125" customWidth="1"/>
  </cols>
  <sheetData>
    <row r="1" spans="1:6" x14ac:dyDescent="0.25">
      <c r="A1" s="31" t="s">
        <v>0</v>
      </c>
      <c r="B1" s="32" t="s">
        <v>21</v>
      </c>
      <c r="C1" s="41" t="s">
        <v>80</v>
      </c>
      <c r="D1" s="41" t="s">
        <v>85</v>
      </c>
      <c r="F1" s="38" t="s">
        <v>43</v>
      </c>
    </row>
    <row r="2" spans="1:6" x14ac:dyDescent="0.25">
      <c r="A2" s="98">
        <v>1</v>
      </c>
      <c r="B2" s="27" t="s">
        <v>11</v>
      </c>
      <c r="C2" s="8">
        <v>90.253</v>
      </c>
      <c r="D2" s="8">
        <v>184.90700000000001</v>
      </c>
    </row>
    <row r="3" spans="1:6" x14ac:dyDescent="0.25">
      <c r="A3" s="98">
        <v>2</v>
      </c>
      <c r="B3" s="27" t="s">
        <v>60</v>
      </c>
      <c r="C3" s="8">
        <v>83.551029999999997</v>
      </c>
      <c r="D3" s="8">
        <v>181.83085</v>
      </c>
    </row>
    <row r="4" spans="1:6" x14ac:dyDescent="0.25">
      <c r="A4" s="98">
        <v>3</v>
      </c>
      <c r="B4" s="27" t="s">
        <v>14</v>
      </c>
      <c r="C4" s="8">
        <v>39.247999999999998</v>
      </c>
      <c r="D4" s="8">
        <v>86.747</v>
      </c>
    </row>
    <row r="5" spans="1:6" x14ac:dyDescent="0.25">
      <c r="A5" s="98">
        <v>4</v>
      </c>
      <c r="B5" s="27" t="s">
        <v>8</v>
      </c>
      <c r="C5" s="8">
        <v>24.890689999999999</v>
      </c>
      <c r="D5" s="8">
        <v>57.240639999999999</v>
      </c>
    </row>
    <row r="6" spans="1:6" x14ac:dyDescent="0.25">
      <c r="A6" s="98">
        <v>5</v>
      </c>
      <c r="B6" s="27" t="s">
        <v>1</v>
      </c>
      <c r="C6" s="8">
        <v>22.791</v>
      </c>
      <c r="D6" s="8">
        <v>47.343000000000004</v>
      </c>
    </row>
    <row r="7" spans="1:6" x14ac:dyDescent="0.25">
      <c r="A7" s="98">
        <v>6</v>
      </c>
      <c r="B7" s="27" t="s">
        <v>17</v>
      </c>
      <c r="C7" s="8">
        <v>22.074999999999999</v>
      </c>
      <c r="D7" s="8">
        <v>47.113999999999997</v>
      </c>
    </row>
    <row r="8" spans="1:6" x14ac:dyDescent="0.25">
      <c r="A8" s="98">
        <v>7</v>
      </c>
      <c r="B8" s="27" t="s">
        <v>3</v>
      </c>
      <c r="C8" s="8">
        <v>18.149999999999999</v>
      </c>
      <c r="D8" s="8">
        <v>35.889000000000003</v>
      </c>
    </row>
    <row r="9" spans="1:6" x14ac:dyDescent="0.25">
      <c r="A9" s="98">
        <v>9</v>
      </c>
      <c r="B9" s="27" t="s">
        <v>18</v>
      </c>
      <c r="C9" s="8">
        <v>15.099399999999999</v>
      </c>
      <c r="D9" s="8">
        <v>34.951000000000001</v>
      </c>
    </row>
    <row r="10" spans="1:6" x14ac:dyDescent="0.25">
      <c r="A10" s="98">
        <v>8</v>
      </c>
      <c r="B10" s="27" t="s">
        <v>35</v>
      </c>
      <c r="C10" s="8">
        <v>15.10004</v>
      </c>
      <c r="D10" s="8">
        <v>32.099139999999998</v>
      </c>
    </row>
    <row r="11" spans="1:6" x14ac:dyDescent="0.25">
      <c r="A11" s="98">
        <v>10</v>
      </c>
      <c r="B11" s="53" t="s">
        <v>37</v>
      </c>
      <c r="C11" s="8">
        <v>13.10543</v>
      </c>
      <c r="D11" s="8">
        <v>28.791</v>
      </c>
    </row>
    <row r="12" spans="1:6" x14ac:dyDescent="0.25">
      <c r="A12" s="98">
        <v>11</v>
      </c>
      <c r="B12" s="27" t="s">
        <v>16</v>
      </c>
      <c r="C12" s="8">
        <v>11.782999999999999</v>
      </c>
      <c r="D12" s="8">
        <v>25.207999999999998</v>
      </c>
    </row>
    <row r="13" spans="1:6" x14ac:dyDescent="0.25">
      <c r="A13" s="98">
        <v>12</v>
      </c>
      <c r="B13" s="27" t="s">
        <v>15</v>
      </c>
      <c r="C13" s="8">
        <v>11.661</v>
      </c>
      <c r="D13" s="8">
        <v>25.006</v>
      </c>
    </row>
    <row r="14" spans="1:6" x14ac:dyDescent="0.25">
      <c r="A14" s="98">
        <v>14</v>
      </c>
      <c r="B14" s="53" t="s">
        <v>31</v>
      </c>
      <c r="C14" s="8">
        <v>6.3977000000000004</v>
      </c>
      <c r="D14" s="8">
        <v>14.8675</v>
      </c>
    </row>
    <row r="15" spans="1:6" x14ac:dyDescent="0.25">
      <c r="A15" s="98">
        <v>13</v>
      </c>
      <c r="B15" s="53" t="s">
        <v>10</v>
      </c>
      <c r="C15" s="8">
        <v>6.56968</v>
      </c>
      <c r="D15" s="8">
        <v>13.486420000000001</v>
      </c>
    </row>
    <row r="16" spans="1:6" x14ac:dyDescent="0.25">
      <c r="A16" s="98">
        <v>15</v>
      </c>
      <c r="B16" s="27" t="s">
        <v>4</v>
      </c>
      <c r="C16" s="8">
        <v>4.6544299999999996</v>
      </c>
      <c r="D16" s="8">
        <v>9.5650600000000008</v>
      </c>
    </row>
    <row r="17" spans="1:4" x14ac:dyDescent="0.25">
      <c r="A17" s="98">
        <v>16</v>
      </c>
      <c r="B17" s="53" t="s">
        <v>6</v>
      </c>
      <c r="C17" s="8">
        <v>4.5890000000000004</v>
      </c>
      <c r="D17" s="8">
        <v>9.3480000000000008</v>
      </c>
    </row>
    <row r="18" spans="1:4" x14ac:dyDescent="0.25">
      <c r="A18" s="98">
        <v>17</v>
      </c>
      <c r="B18" s="27" t="s">
        <v>34</v>
      </c>
      <c r="C18" s="8">
        <v>2.8759999999999999</v>
      </c>
      <c r="D18" s="8">
        <v>5.7549999999999999</v>
      </c>
    </row>
    <row r="19" spans="1:4" x14ac:dyDescent="0.25">
      <c r="A19" s="98">
        <v>18</v>
      </c>
      <c r="B19" s="27" t="s">
        <v>9</v>
      </c>
      <c r="C19" s="8">
        <v>2.2090000000000001</v>
      </c>
      <c r="D19" s="8">
        <v>4.665</v>
      </c>
    </row>
    <row r="20" spans="1:4" x14ac:dyDescent="0.25">
      <c r="A20" s="98">
        <v>19</v>
      </c>
      <c r="B20" s="27" t="s">
        <v>19</v>
      </c>
      <c r="C20" s="8">
        <v>2.0124200000000001</v>
      </c>
      <c r="D20" s="8">
        <v>4.4744299999999999</v>
      </c>
    </row>
    <row r="21" spans="1:4" x14ac:dyDescent="0.25">
      <c r="A21" s="98">
        <v>20</v>
      </c>
      <c r="B21" s="27" t="s">
        <v>2</v>
      </c>
      <c r="C21" s="8">
        <v>1.4227700000000001</v>
      </c>
      <c r="D21" s="8">
        <v>3.2427999999999999</v>
      </c>
    </row>
    <row r="22" spans="1:4" x14ac:dyDescent="0.25">
      <c r="A22" s="98">
        <v>21</v>
      </c>
      <c r="B22" s="27" t="s">
        <v>5</v>
      </c>
      <c r="C22" s="8">
        <v>0.57435999999999998</v>
      </c>
      <c r="D22" s="8">
        <v>1.1834499999999999</v>
      </c>
    </row>
    <row r="23" spans="1:4" x14ac:dyDescent="0.25">
      <c r="A23" s="98">
        <v>22</v>
      </c>
      <c r="B23" s="28" t="s">
        <v>7</v>
      </c>
      <c r="C23" s="70">
        <v>0</v>
      </c>
      <c r="D23" s="70">
        <v>0</v>
      </c>
    </row>
    <row r="26" spans="1:4" x14ac:dyDescent="0.25">
      <c r="B26" s="62"/>
    </row>
  </sheetData>
  <hyperlinks>
    <hyperlink ref="F1" location="Mündəricat!A1" display="Mündəricat" xr:uid="{00000000-0004-0000-0F00-000000000000}"/>
  </hyperlinks>
  <pageMargins left="0.7" right="0.7" top="0.75" bottom="0.75" header="0.3" footer="0.3"/>
  <tableParts count="1">
    <tablePart r:id="rId1"/>
  </tablePart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20"/>
  <dimension ref="A1:F26"/>
  <sheetViews>
    <sheetView zoomScale="85" zoomScaleNormal="85" workbookViewId="0">
      <pane xSplit="2" ySplit="1" topLeftCell="C2" activePane="bottomRight" state="frozen"/>
      <selection activeCell="G15" sqref="G15"/>
      <selection pane="topRight" activeCell="G15" sqref="G15"/>
      <selection pane="bottomLeft" activeCell="G15" sqref="G15"/>
      <selection pane="bottomRight" activeCell="A2" sqref="A2:A23"/>
    </sheetView>
  </sheetViews>
  <sheetFormatPr defaultColWidth="9.28515625" defaultRowHeight="15" x14ac:dyDescent="0.25"/>
  <cols>
    <col min="2" max="2" width="40.7109375" customWidth="1"/>
    <col min="3" max="4" width="18.28515625" customWidth="1"/>
    <col min="6" max="6" width="16.28515625" customWidth="1"/>
  </cols>
  <sheetData>
    <row r="1" spans="1:6" x14ac:dyDescent="0.25">
      <c r="A1" s="31" t="s">
        <v>0</v>
      </c>
      <c r="B1" s="32" t="s">
        <v>21</v>
      </c>
      <c r="C1" s="41" t="s">
        <v>80</v>
      </c>
      <c r="D1" s="41" t="s">
        <v>85</v>
      </c>
      <c r="F1" s="38" t="s">
        <v>43</v>
      </c>
    </row>
    <row r="2" spans="1:6" x14ac:dyDescent="0.25">
      <c r="A2" s="98">
        <v>1</v>
      </c>
      <c r="B2" s="27" t="s">
        <v>11</v>
      </c>
      <c r="C2" s="8">
        <v>139.30600000000001</v>
      </c>
      <c r="D2" s="8">
        <v>311.44</v>
      </c>
    </row>
    <row r="3" spans="1:6" x14ac:dyDescent="0.25">
      <c r="A3" s="98">
        <v>2</v>
      </c>
      <c r="B3" s="27" t="s">
        <v>60</v>
      </c>
      <c r="C3" s="8">
        <v>77.433639999999997</v>
      </c>
      <c r="D3" s="8">
        <v>198.95247000000001</v>
      </c>
    </row>
    <row r="4" spans="1:6" x14ac:dyDescent="0.25">
      <c r="A4" s="98">
        <v>3</v>
      </c>
      <c r="B4" s="27" t="s">
        <v>14</v>
      </c>
      <c r="C4" s="8">
        <v>91.481999999999999</v>
      </c>
      <c r="D4" s="8">
        <v>146.226</v>
      </c>
    </row>
    <row r="5" spans="1:6" x14ac:dyDescent="0.25">
      <c r="A5" s="98">
        <v>4</v>
      </c>
      <c r="B5" s="27" t="s">
        <v>17</v>
      </c>
      <c r="C5" s="8">
        <v>27.219000000000001</v>
      </c>
      <c r="D5" s="8">
        <v>58.462000000000003</v>
      </c>
    </row>
    <row r="6" spans="1:6" x14ac:dyDescent="0.25">
      <c r="A6" s="98">
        <v>5</v>
      </c>
      <c r="B6" s="27" t="s">
        <v>18</v>
      </c>
      <c r="C6" s="8">
        <v>10.39653</v>
      </c>
      <c r="D6" s="8">
        <v>26.414670000000001</v>
      </c>
    </row>
    <row r="7" spans="1:6" x14ac:dyDescent="0.25">
      <c r="A7" s="98">
        <v>6</v>
      </c>
      <c r="B7" s="27" t="s">
        <v>15</v>
      </c>
      <c r="C7" s="8">
        <v>9.5050000000000008</v>
      </c>
      <c r="D7" s="8">
        <v>20.9</v>
      </c>
    </row>
    <row r="8" spans="1:6" x14ac:dyDescent="0.25">
      <c r="A8" s="98">
        <v>7</v>
      </c>
      <c r="B8" s="27" t="s">
        <v>3</v>
      </c>
      <c r="C8" s="8">
        <v>8.4789999999999992</v>
      </c>
      <c r="D8" s="8">
        <v>18.32</v>
      </c>
    </row>
    <row r="9" spans="1:6" x14ac:dyDescent="0.25">
      <c r="A9" s="98">
        <v>8</v>
      </c>
      <c r="B9" s="27" t="s">
        <v>8</v>
      </c>
      <c r="C9" s="8">
        <v>9.4882500000000007</v>
      </c>
      <c r="D9" s="8">
        <v>18.019159999999999</v>
      </c>
    </row>
    <row r="10" spans="1:6" x14ac:dyDescent="0.25">
      <c r="A10" s="98">
        <v>9</v>
      </c>
      <c r="B10" s="27" t="s">
        <v>19</v>
      </c>
      <c r="C10" s="8">
        <v>6.4619200000000001</v>
      </c>
      <c r="D10" s="8">
        <v>13.580069999999999</v>
      </c>
    </row>
    <row r="11" spans="1:6" x14ac:dyDescent="0.25">
      <c r="A11" s="98">
        <v>10</v>
      </c>
      <c r="B11" s="27" t="s">
        <v>16</v>
      </c>
      <c r="C11" s="8">
        <v>5.0460000000000003</v>
      </c>
      <c r="D11" s="8">
        <v>11.523</v>
      </c>
    </row>
    <row r="12" spans="1:6" x14ac:dyDescent="0.25">
      <c r="A12" s="98">
        <v>11</v>
      </c>
      <c r="B12" s="53" t="s">
        <v>31</v>
      </c>
      <c r="C12" s="8">
        <v>5.0315000000000003</v>
      </c>
      <c r="D12" s="8">
        <v>10.6952</v>
      </c>
    </row>
    <row r="13" spans="1:6" x14ac:dyDescent="0.25">
      <c r="A13" s="98">
        <v>12</v>
      </c>
      <c r="B13" s="53" t="s">
        <v>10</v>
      </c>
      <c r="C13" s="8">
        <v>4.1525999999999996</v>
      </c>
      <c r="D13" s="8">
        <v>9.2714300000000005</v>
      </c>
    </row>
    <row r="14" spans="1:6" x14ac:dyDescent="0.25">
      <c r="A14" s="98">
        <v>13</v>
      </c>
      <c r="B14" s="27" t="s">
        <v>35</v>
      </c>
      <c r="C14" s="8">
        <v>4.109</v>
      </c>
      <c r="D14" s="8">
        <v>8.6454299999999993</v>
      </c>
    </row>
    <row r="15" spans="1:6" x14ac:dyDescent="0.25">
      <c r="A15" s="98">
        <v>14</v>
      </c>
      <c r="B15" s="53" t="s">
        <v>37</v>
      </c>
      <c r="C15" s="8">
        <v>4.1135700000000002</v>
      </c>
      <c r="D15" s="8">
        <v>8.1967199999999991</v>
      </c>
    </row>
    <row r="16" spans="1:6" x14ac:dyDescent="0.25">
      <c r="A16" s="98">
        <v>15</v>
      </c>
      <c r="B16" s="27" t="s">
        <v>1</v>
      </c>
      <c r="C16" s="8">
        <v>3.5739999999999998</v>
      </c>
      <c r="D16" s="8">
        <v>8.0370000000000008</v>
      </c>
    </row>
    <row r="17" spans="1:4" x14ac:dyDescent="0.25">
      <c r="A17" s="98">
        <v>16</v>
      </c>
      <c r="B17" s="27" t="s">
        <v>34</v>
      </c>
      <c r="C17" s="8">
        <v>2.9950000000000001</v>
      </c>
      <c r="D17" s="8">
        <v>7.6630000000000003</v>
      </c>
    </row>
    <row r="18" spans="1:4" x14ac:dyDescent="0.25">
      <c r="A18" s="98">
        <v>17</v>
      </c>
      <c r="B18" s="27" t="s">
        <v>4</v>
      </c>
      <c r="C18" s="8">
        <v>3.8201100000000001</v>
      </c>
      <c r="D18" s="8">
        <v>7.6286300000000002</v>
      </c>
    </row>
    <row r="19" spans="1:4" x14ac:dyDescent="0.25">
      <c r="A19" s="98">
        <v>18</v>
      </c>
      <c r="B19" s="27" t="s">
        <v>9</v>
      </c>
      <c r="C19" s="8">
        <v>3.8109999999999999</v>
      </c>
      <c r="D19" s="8">
        <v>7.3109999999999999</v>
      </c>
    </row>
    <row r="20" spans="1:4" x14ac:dyDescent="0.25">
      <c r="A20" s="98">
        <v>19</v>
      </c>
      <c r="B20" s="27" t="s">
        <v>2</v>
      </c>
      <c r="C20" s="8">
        <v>2.11016</v>
      </c>
      <c r="D20" s="8">
        <v>4.4601499999999996</v>
      </c>
    </row>
    <row r="21" spans="1:4" x14ac:dyDescent="0.25">
      <c r="A21" s="98">
        <v>20</v>
      </c>
      <c r="B21" s="53" t="s">
        <v>6</v>
      </c>
      <c r="C21" s="8">
        <v>1.4870000000000001</v>
      </c>
      <c r="D21" s="8">
        <v>3.3239999999999998</v>
      </c>
    </row>
    <row r="22" spans="1:4" x14ac:dyDescent="0.25">
      <c r="A22" s="98">
        <v>21</v>
      </c>
      <c r="B22" s="27" t="s">
        <v>5</v>
      </c>
      <c r="C22" s="8">
        <v>0.71738000000000002</v>
      </c>
      <c r="D22" s="8">
        <v>1.43035</v>
      </c>
    </row>
    <row r="23" spans="1:4" x14ac:dyDescent="0.25">
      <c r="A23" s="98">
        <v>22</v>
      </c>
      <c r="B23" s="28" t="s">
        <v>7</v>
      </c>
      <c r="C23" s="70">
        <v>8.8433909999999991E-2</v>
      </c>
      <c r="D23" s="70">
        <v>0.19274470999999999</v>
      </c>
    </row>
    <row r="26" spans="1:4" x14ac:dyDescent="0.25">
      <c r="B26" s="62"/>
    </row>
  </sheetData>
  <hyperlinks>
    <hyperlink ref="F1" location="Mündəricat!A1" display="Mündəricat" xr:uid="{00000000-0004-0000-1000-000000000000}"/>
  </hyperlinks>
  <pageMargins left="0.7" right="0.7" top="0.75" bottom="0.75" header="0.3" footer="0.3"/>
  <tableParts count="1">
    <tablePart r:id="rId1"/>
  </tablePart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21"/>
  <dimension ref="A1:F26"/>
  <sheetViews>
    <sheetView zoomScale="85" zoomScaleNormal="85" workbookViewId="0">
      <pane xSplit="2" ySplit="1" topLeftCell="C2" activePane="bottomRight" state="frozen"/>
      <selection activeCell="G15" sqref="G15"/>
      <selection pane="topRight" activeCell="G15" sqref="G15"/>
      <selection pane="bottomLeft" activeCell="G15" sqref="G15"/>
      <selection pane="bottomRight" activeCell="G33" sqref="G33"/>
    </sheetView>
  </sheetViews>
  <sheetFormatPr defaultColWidth="9.28515625" defaultRowHeight="15" x14ac:dyDescent="0.25"/>
  <cols>
    <col min="2" max="2" width="40.5703125" customWidth="1"/>
    <col min="3" max="3" width="18.28515625" customWidth="1"/>
    <col min="4" max="4" width="17.7109375" customWidth="1"/>
    <col min="6" max="6" width="16.28515625" customWidth="1"/>
    <col min="12" max="13" width="9.28515625" customWidth="1"/>
  </cols>
  <sheetData>
    <row r="1" spans="1:6" x14ac:dyDescent="0.25">
      <c r="A1" s="31" t="s">
        <v>0</v>
      </c>
      <c r="B1" s="32" t="s">
        <v>21</v>
      </c>
      <c r="C1" s="41" t="s">
        <v>80</v>
      </c>
      <c r="D1" s="41" t="s">
        <v>85</v>
      </c>
      <c r="F1" s="38" t="s">
        <v>43</v>
      </c>
    </row>
    <row r="2" spans="1:6" x14ac:dyDescent="0.25">
      <c r="A2" s="98">
        <v>1</v>
      </c>
      <c r="B2" s="27" t="s">
        <v>11</v>
      </c>
      <c r="C2" s="8">
        <v>210.119</v>
      </c>
      <c r="D2" s="8">
        <v>446.87200000000001</v>
      </c>
    </row>
    <row r="3" spans="1:6" x14ac:dyDescent="0.25">
      <c r="A3" s="98">
        <v>2</v>
      </c>
      <c r="B3" s="27" t="s">
        <v>60</v>
      </c>
      <c r="C3" s="8">
        <v>130.16555</v>
      </c>
      <c r="D3" s="8">
        <v>284.33918999999997</v>
      </c>
    </row>
    <row r="4" spans="1:6" x14ac:dyDescent="0.25">
      <c r="A4" s="98">
        <v>3</v>
      </c>
      <c r="B4" s="27" t="s">
        <v>14</v>
      </c>
      <c r="C4" s="8">
        <v>112.488</v>
      </c>
      <c r="D4" s="8">
        <v>189.51</v>
      </c>
    </row>
    <row r="5" spans="1:6" x14ac:dyDescent="0.25">
      <c r="A5" s="98">
        <v>4</v>
      </c>
      <c r="B5" s="27" t="s">
        <v>17</v>
      </c>
      <c r="C5" s="8">
        <v>49.457999999999998</v>
      </c>
      <c r="D5" s="8">
        <v>102.58199999999999</v>
      </c>
    </row>
    <row r="6" spans="1:6" x14ac:dyDescent="0.25">
      <c r="A6" s="98">
        <v>5</v>
      </c>
      <c r="B6" s="27" t="s">
        <v>8</v>
      </c>
      <c r="C6" s="8">
        <v>32.191220000000001</v>
      </c>
      <c r="D6" s="8">
        <v>63.753729999999997</v>
      </c>
    </row>
    <row r="7" spans="1:6" x14ac:dyDescent="0.25">
      <c r="A7" s="98">
        <v>6</v>
      </c>
      <c r="B7" s="27" t="s">
        <v>18</v>
      </c>
      <c r="C7" s="8">
        <v>23.21715</v>
      </c>
      <c r="D7" s="8">
        <v>49.959209999999999</v>
      </c>
    </row>
    <row r="8" spans="1:6" x14ac:dyDescent="0.25">
      <c r="A8" s="98">
        <v>7</v>
      </c>
      <c r="B8" s="27" t="s">
        <v>1</v>
      </c>
      <c r="C8" s="8">
        <v>23.347000000000001</v>
      </c>
      <c r="D8" s="8">
        <v>47.792000000000002</v>
      </c>
    </row>
    <row r="9" spans="1:6" x14ac:dyDescent="0.25">
      <c r="A9" s="98">
        <v>8</v>
      </c>
      <c r="B9" s="27" t="s">
        <v>15</v>
      </c>
      <c r="C9" s="8">
        <v>22.568000000000001</v>
      </c>
      <c r="D9" s="8">
        <v>47.789000000000001</v>
      </c>
    </row>
    <row r="10" spans="1:6" x14ac:dyDescent="0.25">
      <c r="A10" s="98">
        <v>9</v>
      </c>
      <c r="B10" s="27" t="s">
        <v>37</v>
      </c>
      <c r="C10" s="8">
        <v>22.261189999999999</v>
      </c>
      <c r="D10" s="8">
        <v>41.811610000000002</v>
      </c>
    </row>
    <row r="11" spans="1:6" x14ac:dyDescent="0.25">
      <c r="A11" s="98">
        <v>10</v>
      </c>
      <c r="B11" s="27" t="s">
        <v>35</v>
      </c>
      <c r="C11" s="8">
        <v>20.21349</v>
      </c>
      <c r="D11" s="8">
        <v>41.303759999999997</v>
      </c>
    </row>
    <row r="12" spans="1:6" x14ac:dyDescent="0.25">
      <c r="A12" s="98">
        <v>11</v>
      </c>
      <c r="B12" s="27" t="s">
        <v>3</v>
      </c>
      <c r="C12" s="8">
        <v>15.96</v>
      </c>
      <c r="D12" s="8">
        <v>36.726999999999997</v>
      </c>
    </row>
    <row r="13" spans="1:6" x14ac:dyDescent="0.25">
      <c r="A13" s="98">
        <v>12</v>
      </c>
      <c r="B13" s="27" t="s">
        <v>10</v>
      </c>
      <c r="C13" s="8">
        <v>12.12049</v>
      </c>
      <c r="D13" s="8">
        <v>24.830020000000001</v>
      </c>
    </row>
    <row r="14" spans="1:6" x14ac:dyDescent="0.25">
      <c r="A14" s="98">
        <v>13</v>
      </c>
      <c r="B14" s="53" t="s">
        <v>19</v>
      </c>
      <c r="C14" s="8">
        <v>11.59057</v>
      </c>
      <c r="D14" s="8">
        <v>24.006599999999999</v>
      </c>
    </row>
    <row r="15" spans="1:6" x14ac:dyDescent="0.25">
      <c r="A15" s="98">
        <v>14</v>
      </c>
      <c r="B15" s="27" t="s">
        <v>16</v>
      </c>
      <c r="C15" s="8">
        <v>9.7219999999999995</v>
      </c>
      <c r="D15" s="8">
        <v>20.513000000000002</v>
      </c>
    </row>
    <row r="16" spans="1:6" x14ac:dyDescent="0.25">
      <c r="A16" s="98">
        <v>15</v>
      </c>
      <c r="B16" s="27" t="s">
        <v>9</v>
      </c>
      <c r="C16" s="8">
        <v>8.8629999999999995</v>
      </c>
      <c r="D16" s="8">
        <v>17.617000000000001</v>
      </c>
    </row>
    <row r="17" spans="1:4" x14ac:dyDescent="0.25">
      <c r="A17" s="98">
        <v>16</v>
      </c>
      <c r="B17" s="27" t="s">
        <v>31</v>
      </c>
      <c r="C17" s="8">
        <v>6.4706999999999999</v>
      </c>
      <c r="D17" s="8">
        <v>13.986000000000001</v>
      </c>
    </row>
    <row r="18" spans="1:4" x14ac:dyDescent="0.25">
      <c r="A18" s="98">
        <v>17</v>
      </c>
      <c r="B18" s="27" t="s">
        <v>34</v>
      </c>
      <c r="C18" s="8">
        <v>6.0880000000000001</v>
      </c>
      <c r="D18" s="8">
        <v>13.407999999999999</v>
      </c>
    </row>
    <row r="19" spans="1:4" x14ac:dyDescent="0.25">
      <c r="A19" s="98">
        <v>18</v>
      </c>
      <c r="B19" s="27" t="s">
        <v>4</v>
      </c>
      <c r="C19" s="8">
        <v>6.1327100000000003</v>
      </c>
      <c r="D19" s="8">
        <v>12.707549999999999</v>
      </c>
    </row>
    <row r="20" spans="1:4" x14ac:dyDescent="0.25">
      <c r="A20" s="98">
        <v>19</v>
      </c>
      <c r="B20" s="27" t="s">
        <v>2</v>
      </c>
      <c r="C20" s="8">
        <v>5.3242700000000003</v>
      </c>
      <c r="D20" s="8">
        <v>11.11407</v>
      </c>
    </row>
    <row r="21" spans="1:4" x14ac:dyDescent="0.25">
      <c r="A21" s="98">
        <v>20</v>
      </c>
      <c r="B21" s="53" t="s">
        <v>6</v>
      </c>
      <c r="C21" s="8">
        <v>3.581</v>
      </c>
      <c r="D21" s="8">
        <v>7.3920000000000003</v>
      </c>
    </row>
    <row r="22" spans="1:4" x14ac:dyDescent="0.25">
      <c r="A22" s="98">
        <v>21</v>
      </c>
      <c r="B22" s="27" t="s">
        <v>5</v>
      </c>
      <c r="C22" s="8">
        <v>2.2549700000000001</v>
      </c>
      <c r="D22" s="8">
        <v>4.7791800000000002</v>
      </c>
    </row>
    <row r="23" spans="1:4" x14ac:dyDescent="0.25">
      <c r="A23" s="98">
        <v>22</v>
      </c>
      <c r="B23" s="28" t="s">
        <v>7</v>
      </c>
      <c r="C23" s="70">
        <v>0.48087035</v>
      </c>
      <c r="D23" s="70">
        <v>0.93135699999999999</v>
      </c>
    </row>
    <row r="26" spans="1:4" x14ac:dyDescent="0.25">
      <c r="B26" s="62"/>
    </row>
  </sheetData>
  <hyperlinks>
    <hyperlink ref="F1" location="Mündəricat!A1" display="Mündəricat" xr:uid="{00000000-0004-0000-1100-000000000000}"/>
  </hyperlinks>
  <pageMargins left="0.7" right="0.7" top="0.75" bottom="0.75" header="0.3" footer="0.3"/>
  <tableParts count="1">
    <tablePart r:id="rId1"/>
  </tablePart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C6EB21-5CED-4A75-A39C-ED83BEBFE137}">
  <dimension ref="A1:J25"/>
  <sheetViews>
    <sheetView zoomScale="80" zoomScaleNormal="80" workbookViewId="0">
      <selection activeCell="A2" sqref="A2:A23"/>
    </sheetView>
  </sheetViews>
  <sheetFormatPr defaultRowHeight="15" x14ac:dyDescent="0.25"/>
  <cols>
    <col min="1" max="1" width="8.85546875" customWidth="1"/>
    <col min="2" max="2" width="40.28515625" customWidth="1"/>
    <col min="3" max="3" width="11" customWidth="1"/>
    <col min="8" max="8" width="22.28515625" customWidth="1"/>
    <col min="9" max="9" width="9.140625" customWidth="1"/>
    <col min="11" max="11" width="8.85546875" customWidth="1"/>
    <col min="13" max="13" width="11.7109375" customWidth="1"/>
  </cols>
  <sheetData>
    <row r="1" spans="1:10" ht="45.6" customHeight="1" x14ac:dyDescent="0.25">
      <c r="A1" s="119" t="s">
        <v>0</v>
      </c>
      <c r="B1" s="119" t="s">
        <v>21</v>
      </c>
      <c r="C1" s="102" t="s">
        <v>87</v>
      </c>
      <c r="H1" s="38" t="s">
        <v>43</v>
      </c>
    </row>
    <row r="2" spans="1:10" x14ac:dyDescent="0.25">
      <c r="A2" s="120">
        <v>1</v>
      </c>
      <c r="B2" s="27" t="s">
        <v>7</v>
      </c>
      <c r="C2" s="121">
        <v>5.2106400875437088E-2</v>
      </c>
      <c r="J2" s="3"/>
    </row>
    <row r="3" spans="1:10" x14ac:dyDescent="0.25">
      <c r="A3" s="120">
        <v>2</v>
      </c>
      <c r="B3" s="27" t="s">
        <v>5</v>
      </c>
      <c r="C3" s="121">
        <v>4.5246292929034239E-2</v>
      </c>
      <c r="J3" s="3"/>
    </row>
    <row r="4" spans="1:10" x14ac:dyDescent="0.25">
      <c r="A4" s="120">
        <v>3</v>
      </c>
      <c r="B4" s="53" t="s">
        <v>9</v>
      </c>
      <c r="C4" s="121">
        <v>3.7497366757952393E-2</v>
      </c>
      <c r="J4" s="3"/>
    </row>
    <row r="5" spans="1:10" x14ac:dyDescent="0.25">
      <c r="A5" s="120">
        <v>4</v>
      </c>
      <c r="B5" s="53" t="s">
        <v>37</v>
      </c>
      <c r="C5" s="121">
        <v>2.9768504532232735E-2</v>
      </c>
      <c r="J5" s="3"/>
    </row>
    <row r="6" spans="1:10" x14ac:dyDescent="0.25">
      <c r="A6" s="120">
        <v>5</v>
      </c>
      <c r="B6" s="53" t="s">
        <v>35</v>
      </c>
      <c r="C6" s="121">
        <v>2.7054209994142694E-2</v>
      </c>
      <c r="J6" s="3"/>
    </row>
    <row r="7" spans="1:10" x14ac:dyDescent="0.25">
      <c r="A7" s="120">
        <v>6</v>
      </c>
      <c r="B7" s="27" t="s">
        <v>1</v>
      </c>
      <c r="C7" s="121">
        <v>2.6143676607464684E-2</v>
      </c>
      <c r="J7" s="3"/>
    </row>
    <row r="8" spans="1:10" x14ac:dyDescent="0.25">
      <c r="A8" s="120">
        <v>7</v>
      </c>
      <c r="B8" s="53" t="s">
        <v>11</v>
      </c>
      <c r="C8" s="121">
        <v>2.4219847574169125E-2</v>
      </c>
      <c r="J8" s="3"/>
    </row>
    <row r="9" spans="1:10" x14ac:dyDescent="0.25">
      <c r="A9" s="120">
        <v>8</v>
      </c>
      <c r="B9" s="53" t="s">
        <v>60</v>
      </c>
      <c r="C9" s="121">
        <v>2.213594508529073E-2</v>
      </c>
      <c r="J9" s="3"/>
    </row>
    <row r="10" spans="1:10" x14ac:dyDescent="0.25">
      <c r="A10" s="120">
        <v>9</v>
      </c>
      <c r="B10" s="53" t="s">
        <v>8</v>
      </c>
      <c r="C10" s="121">
        <v>2.0989692936933955E-2</v>
      </c>
      <c r="J10" s="3"/>
    </row>
    <row r="11" spans="1:10" x14ac:dyDescent="0.25">
      <c r="A11" s="120">
        <v>10</v>
      </c>
      <c r="B11" s="27" t="s">
        <v>14</v>
      </c>
      <c r="C11" s="121">
        <v>2.0426438281310987E-2</v>
      </c>
      <c r="J11" s="3"/>
    </row>
    <row r="12" spans="1:10" x14ac:dyDescent="0.25">
      <c r="A12" s="120">
        <v>11</v>
      </c>
      <c r="B12" s="27" t="s">
        <v>34</v>
      </c>
      <c r="C12" s="121">
        <v>1.9466244162672269E-2</v>
      </c>
      <c r="J12" s="3"/>
    </row>
    <row r="13" spans="1:10" x14ac:dyDescent="0.25">
      <c r="A13" s="120">
        <v>12</v>
      </c>
      <c r="B13" s="27" t="s">
        <v>31</v>
      </c>
      <c r="C13" s="121">
        <v>1.8972391467202362E-2</v>
      </c>
      <c r="J13" s="3"/>
    </row>
    <row r="14" spans="1:10" x14ac:dyDescent="0.25">
      <c r="A14" s="120">
        <v>13</v>
      </c>
      <c r="B14" s="27" t="s">
        <v>2</v>
      </c>
      <c r="C14" s="121">
        <v>1.7435864215188883E-2</v>
      </c>
      <c r="J14" s="3"/>
    </row>
    <row r="15" spans="1:10" x14ac:dyDescent="0.25">
      <c r="A15" s="120">
        <v>14</v>
      </c>
      <c r="B15" s="53" t="s">
        <v>19</v>
      </c>
      <c r="C15" s="121">
        <v>1.6493802360192933E-2</v>
      </c>
      <c r="J15" s="3"/>
    </row>
    <row r="16" spans="1:10" x14ac:dyDescent="0.25">
      <c r="A16" s="120">
        <v>15</v>
      </c>
      <c r="B16" s="53" t="s">
        <v>18</v>
      </c>
      <c r="C16" s="121">
        <v>1.5475559010535237E-2</v>
      </c>
      <c r="J16" s="3"/>
    </row>
    <row r="17" spans="1:10" x14ac:dyDescent="0.25">
      <c r="A17" s="120">
        <v>16</v>
      </c>
      <c r="B17" s="53" t="s">
        <v>10</v>
      </c>
      <c r="C17" s="121">
        <v>1.3999146602042946E-2</v>
      </c>
      <c r="J17" s="3"/>
    </row>
    <row r="18" spans="1:10" x14ac:dyDescent="0.25">
      <c r="A18" s="120">
        <v>17</v>
      </c>
      <c r="B18" s="27" t="s">
        <v>15</v>
      </c>
      <c r="C18" s="121">
        <v>1.150017424506432E-2</v>
      </c>
      <c r="J18" s="3"/>
    </row>
    <row r="19" spans="1:10" x14ac:dyDescent="0.25">
      <c r="A19" s="120">
        <v>18</v>
      </c>
      <c r="B19" s="27" t="s">
        <v>17</v>
      </c>
      <c r="C19" s="121">
        <v>7.6014366362097876E-3</v>
      </c>
      <c r="J19" s="3"/>
    </row>
    <row r="20" spans="1:10" x14ac:dyDescent="0.25">
      <c r="A20" s="120">
        <v>19</v>
      </c>
      <c r="B20" s="27" t="s">
        <v>3</v>
      </c>
      <c r="C20" s="121">
        <v>7.2184627510016091E-3</v>
      </c>
      <c r="J20" s="3"/>
    </row>
    <row r="21" spans="1:10" x14ac:dyDescent="0.25">
      <c r="A21" s="120">
        <v>20</v>
      </c>
      <c r="B21" s="27" t="s">
        <v>4</v>
      </c>
      <c r="C21" s="121">
        <v>7.0238335673028065E-3</v>
      </c>
      <c r="J21" s="3"/>
    </row>
    <row r="22" spans="1:10" x14ac:dyDescent="0.25">
      <c r="A22" s="120">
        <v>21</v>
      </c>
      <c r="B22" s="27" t="s">
        <v>16</v>
      </c>
      <c r="C22" s="121">
        <v>4.5845381019843472E-3</v>
      </c>
      <c r="J22" s="3"/>
    </row>
    <row r="23" spans="1:10" x14ac:dyDescent="0.25">
      <c r="A23" s="120">
        <v>22</v>
      </c>
      <c r="B23" s="53" t="s">
        <v>6</v>
      </c>
      <c r="C23" s="152">
        <v>0</v>
      </c>
      <c r="J23" s="3"/>
    </row>
    <row r="25" spans="1:10" x14ac:dyDescent="0.25">
      <c r="B25" t="s">
        <v>79</v>
      </c>
      <c r="C25" t="s">
        <v>89</v>
      </c>
    </row>
  </sheetData>
  <hyperlinks>
    <hyperlink ref="H1" location="Mündəricat!A1" display="Mündəricat" xr:uid="{6B153A94-50B8-4712-BD38-75329E1922D7}"/>
  </hyperlinks>
  <pageMargins left="0.7" right="0.7" top="0.75" bottom="0.75" header="0.3" footer="0.3"/>
  <tableParts count="1">
    <tablePart r:id="rId1"/>
  </tablePart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37C1D1-D7BC-49FB-8B6B-3CDFD0911EA0}">
  <dimension ref="A1:N31"/>
  <sheetViews>
    <sheetView zoomScale="85" zoomScaleNormal="85" workbookViewId="0">
      <selection activeCell="A2" sqref="A2:A23"/>
    </sheetView>
  </sheetViews>
  <sheetFormatPr defaultRowHeight="15" x14ac:dyDescent="0.25"/>
  <cols>
    <col min="2" max="2" width="31.85546875" customWidth="1"/>
    <col min="3" max="3" width="13.7109375" customWidth="1"/>
    <col min="9" max="9" width="17.85546875" customWidth="1"/>
    <col min="10" max="14" width="0" hidden="1" customWidth="1"/>
  </cols>
  <sheetData>
    <row r="1" spans="1:9" ht="47.45" customHeight="1" x14ac:dyDescent="0.25">
      <c r="A1" s="97" t="s">
        <v>0</v>
      </c>
      <c r="B1" s="96" t="s">
        <v>21</v>
      </c>
      <c r="C1" s="102" t="s">
        <v>88</v>
      </c>
      <c r="I1" s="38" t="s">
        <v>43</v>
      </c>
    </row>
    <row r="2" spans="1:9" x14ac:dyDescent="0.25">
      <c r="A2" s="98">
        <v>1</v>
      </c>
      <c r="B2" s="53" t="s">
        <v>11</v>
      </c>
      <c r="C2" s="99">
        <v>0.27859388500110827</v>
      </c>
    </row>
    <row r="3" spans="1:9" x14ac:dyDescent="0.25">
      <c r="A3" s="98">
        <v>2</v>
      </c>
      <c r="B3" s="53" t="s">
        <v>8</v>
      </c>
      <c r="C3" s="99">
        <v>0.26024721951850183</v>
      </c>
    </row>
    <row r="4" spans="1:9" x14ac:dyDescent="0.25">
      <c r="A4" s="98">
        <v>3</v>
      </c>
      <c r="B4" s="53" t="s">
        <v>37</v>
      </c>
      <c r="C4" s="99">
        <v>0.24059567243950714</v>
      </c>
    </row>
    <row r="5" spans="1:9" x14ac:dyDescent="0.25">
      <c r="A5" s="98">
        <v>4</v>
      </c>
      <c r="B5" s="27" t="s">
        <v>1</v>
      </c>
      <c r="C5" s="99">
        <v>0.20647324179752016</v>
      </c>
    </row>
    <row r="6" spans="1:9" x14ac:dyDescent="0.25">
      <c r="A6" s="98">
        <v>5</v>
      </c>
      <c r="B6" s="27" t="s">
        <v>14</v>
      </c>
      <c r="C6" s="99">
        <v>0.19198418596168698</v>
      </c>
    </row>
    <row r="7" spans="1:9" x14ac:dyDescent="0.25">
      <c r="A7" s="98">
        <v>6</v>
      </c>
      <c r="B7" s="53" t="s">
        <v>35</v>
      </c>
      <c r="C7" s="99">
        <v>0.17849901141585178</v>
      </c>
    </row>
    <row r="8" spans="1:9" x14ac:dyDescent="0.25">
      <c r="A8" s="98">
        <v>7</v>
      </c>
      <c r="B8" s="53" t="s">
        <v>60</v>
      </c>
      <c r="C8" s="99">
        <v>0.15522821665130895</v>
      </c>
    </row>
    <row r="9" spans="1:9" x14ac:dyDescent="0.25">
      <c r="A9" s="98">
        <v>8</v>
      </c>
      <c r="B9" s="53" t="s">
        <v>31</v>
      </c>
      <c r="C9" s="99">
        <v>0.15201376661673427</v>
      </c>
    </row>
    <row r="10" spans="1:9" x14ac:dyDescent="0.25">
      <c r="A10" s="98">
        <v>9</v>
      </c>
      <c r="B10" s="27" t="s">
        <v>7</v>
      </c>
      <c r="C10" s="99">
        <v>0.12362711843417652</v>
      </c>
    </row>
    <row r="11" spans="1:9" x14ac:dyDescent="0.25">
      <c r="A11" s="98">
        <v>10</v>
      </c>
      <c r="B11" s="27" t="s">
        <v>3</v>
      </c>
      <c r="C11" s="99">
        <v>0.12156005582914177</v>
      </c>
    </row>
    <row r="12" spans="1:9" x14ac:dyDescent="0.25">
      <c r="A12" s="98">
        <v>11</v>
      </c>
      <c r="B12" s="53" t="s">
        <v>9</v>
      </c>
      <c r="C12" s="99">
        <v>0.1171758379305549</v>
      </c>
    </row>
    <row r="13" spans="1:9" x14ac:dyDescent="0.25">
      <c r="A13" s="98">
        <v>12</v>
      </c>
      <c r="B13" s="27" t="s">
        <v>15</v>
      </c>
      <c r="C13" s="99">
        <v>0.10869513330310046</v>
      </c>
    </row>
    <row r="14" spans="1:9" x14ac:dyDescent="0.25">
      <c r="A14" s="98">
        <v>13</v>
      </c>
      <c r="B14" s="53" t="s">
        <v>18</v>
      </c>
      <c r="C14" s="99">
        <v>9.9698823194742839E-2</v>
      </c>
    </row>
    <row r="15" spans="1:9" x14ac:dyDescent="0.25">
      <c r="A15" s="98">
        <v>14</v>
      </c>
      <c r="B15" s="27" t="s">
        <v>5</v>
      </c>
      <c r="C15" s="118">
        <v>9.9290875801936199E-2</v>
      </c>
    </row>
    <row r="16" spans="1:9" x14ac:dyDescent="0.25">
      <c r="A16" s="98">
        <v>15</v>
      </c>
      <c r="B16" s="53" t="s">
        <v>19</v>
      </c>
      <c r="C16" s="99">
        <v>8.3791176488258456E-2</v>
      </c>
    </row>
    <row r="17" spans="1:14" x14ac:dyDescent="0.25">
      <c r="A17" s="98">
        <v>16</v>
      </c>
      <c r="B17" s="27" t="s">
        <v>17</v>
      </c>
      <c r="C17" s="99">
        <v>7.9325137477327043E-2</v>
      </c>
    </row>
    <row r="18" spans="1:14" x14ac:dyDescent="0.25">
      <c r="A18" s="98">
        <v>17</v>
      </c>
      <c r="B18" s="27" t="s">
        <v>2</v>
      </c>
      <c r="C18" s="99">
        <v>7.2124673844421949E-2</v>
      </c>
    </row>
    <row r="19" spans="1:14" x14ac:dyDescent="0.25">
      <c r="A19" s="98">
        <v>18</v>
      </c>
      <c r="B19" s="27" t="s">
        <v>34</v>
      </c>
      <c r="C19" s="118">
        <v>6.5086193556373989E-2</v>
      </c>
    </row>
    <row r="20" spans="1:14" x14ac:dyDescent="0.25">
      <c r="A20" s="98">
        <v>19</v>
      </c>
      <c r="B20" s="53" t="s">
        <v>10</v>
      </c>
      <c r="C20" s="99">
        <v>6.219618966303192E-2</v>
      </c>
    </row>
    <row r="21" spans="1:14" x14ac:dyDescent="0.25">
      <c r="A21" s="98">
        <v>20</v>
      </c>
      <c r="B21" s="27" t="s">
        <v>4</v>
      </c>
      <c r="C21" s="99">
        <v>4.8219942764451545E-2</v>
      </c>
    </row>
    <row r="22" spans="1:14" x14ac:dyDescent="0.25">
      <c r="A22" s="98">
        <v>21</v>
      </c>
      <c r="B22" s="27" t="s">
        <v>16</v>
      </c>
      <c r="C22" s="99">
        <v>4.1224791789190113E-2</v>
      </c>
    </row>
    <row r="23" spans="1:14" x14ac:dyDescent="0.25">
      <c r="A23" s="98">
        <v>22</v>
      </c>
      <c r="B23" s="53" t="s">
        <v>6</v>
      </c>
      <c r="C23" s="99">
        <v>0</v>
      </c>
    </row>
    <row r="25" spans="1:14" x14ac:dyDescent="0.25">
      <c r="B25" t="s">
        <v>79</v>
      </c>
      <c r="C25" t="s">
        <v>90</v>
      </c>
      <c r="J25" s="51">
        <v>7.8810000000000002</v>
      </c>
      <c r="L25" s="10">
        <v>180.643</v>
      </c>
      <c r="N25" s="5">
        <f t="shared" ref="N25:N31" si="0">J25/3*4/L25</f>
        <v>5.8169981676566493E-2</v>
      </c>
    </row>
    <row r="26" spans="1:14" x14ac:dyDescent="0.25">
      <c r="J26" s="51">
        <v>13.454000000000001</v>
      </c>
      <c r="L26" s="10">
        <v>119.48399999999999</v>
      </c>
      <c r="N26" s="5">
        <f t="shared" si="0"/>
        <v>0.15013446709740774</v>
      </c>
    </row>
    <row r="27" spans="1:14" x14ac:dyDescent="0.25">
      <c r="J27" s="51">
        <v>21.907</v>
      </c>
      <c r="L27" s="51">
        <v>136.929</v>
      </c>
      <c r="N27" s="5">
        <f t="shared" si="0"/>
        <v>0.21331736398668896</v>
      </c>
    </row>
    <row r="28" spans="1:14" x14ac:dyDescent="0.25">
      <c r="J28" s="10">
        <v>53.73639</v>
      </c>
      <c r="L28" s="10">
        <v>502.53865000000002</v>
      </c>
      <c r="N28" s="5">
        <f t="shared" si="0"/>
        <v>0.14257315332860468</v>
      </c>
    </row>
    <row r="29" spans="1:14" x14ac:dyDescent="0.25">
      <c r="J29" s="51">
        <v>10.093450000000001</v>
      </c>
      <c r="L29" s="51">
        <v>94.908339999999995</v>
      </c>
      <c r="N29" s="5">
        <f t="shared" si="0"/>
        <v>0.14179927004658743</v>
      </c>
    </row>
    <row r="30" spans="1:14" x14ac:dyDescent="0.25">
      <c r="J30" s="51">
        <v>13.79599</v>
      </c>
      <c r="L30" s="51">
        <v>91.476399999999998</v>
      </c>
      <c r="N30" s="5">
        <f t="shared" si="0"/>
        <v>0.20108632754823469</v>
      </c>
    </row>
    <row r="31" spans="1:14" x14ac:dyDescent="0.25">
      <c r="J31" s="10">
        <v>6.4135</v>
      </c>
      <c r="L31" s="10">
        <v>114.7317</v>
      </c>
      <c r="N31" s="5">
        <f t="shared" si="0"/>
        <v>7.4533309742061987E-2</v>
      </c>
    </row>
  </sheetData>
  <hyperlinks>
    <hyperlink ref="I1" location="Mündəricat!A1" display="Mündəricat" xr:uid="{CD165857-FE1F-412F-8143-A9D1DDEF28A4}"/>
  </hyperlinks>
  <pageMargins left="0.7" right="0.7" top="0.75" bottom="0.75" header="0.3" footer="0.3"/>
  <tableParts count="1">
    <tablePart r:id="rId1"/>
  </tablePart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22"/>
  <dimension ref="A1:F26"/>
  <sheetViews>
    <sheetView zoomScale="90" zoomScaleNormal="90" workbookViewId="0">
      <pane xSplit="2" ySplit="1" topLeftCell="C2" activePane="bottomRight" state="frozen"/>
      <selection activeCell="G15" sqref="G15"/>
      <selection pane="topRight" activeCell="G15" sqref="G15"/>
      <selection pane="bottomLeft" activeCell="G15" sqref="G15"/>
      <selection pane="bottomRight" activeCell="B28" sqref="B28"/>
    </sheetView>
  </sheetViews>
  <sheetFormatPr defaultColWidth="9.28515625" defaultRowHeight="15" x14ac:dyDescent="0.25"/>
  <cols>
    <col min="2" max="2" width="41.5703125" customWidth="1"/>
    <col min="3" max="3" width="18.28515625" customWidth="1"/>
    <col min="4" max="4" width="18.5703125" customWidth="1"/>
    <col min="6" max="6" width="15.28515625" customWidth="1"/>
  </cols>
  <sheetData>
    <row r="1" spans="1:6" x14ac:dyDescent="0.25">
      <c r="A1" s="31" t="s">
        <v>0</v>
      </c>
      <c r="B1" s="32" t="s">
        <v>21</v>
      </c>
      <c r="C1" s="41" t="s">
        <v>80</v>
      </c>
      <c r="D1" s="41" t="s">
        <v>85</v>
      </c>
      <c r="F1" s="38" t="s">
        <v>43</v>
      </c>
    </row>
    <row r="2" spans="1:6" x14ac:dyDescent="0.25">
      <c r="A2" s="98">
        <v>1</v>
      </c>
      <c r="B2" s="27" t="s">
        <v>60</v>
      </c>
      <c r="C2" s="105">
        <v>36.78389</v>
      </c>
      <c r="D2" s="105">
        <v>65.910390000000007</v>
      </c>
    </row>
    <row r="3" spans="1:6" x14ac:dyDescent="0.25">
      <c r="A3" s="98">
        <v>2</v>
      </c>
      <c r="B3" s="27" t="s">
        <v>11</v>
      </c>
      <c r="C3" s="105">
        <v>23.164999999999999</v>
      </c>
      <c r="D3" s="105">
        <v>43.332000000000001</v>
      </c>
    </row>
    <row r="4" spans="1:6" x14ac:dyDescent="0.25">
      <c r="A4" s="98">
        <v>3</v>
      </c>
      <c r="B4" s="27" t="s">
        <v>17</v>
      </c>
      <c r="C4" s="105">
        <v>8.3759999999999994</v>
      </c>
      <c r="D4" s="105">
        <v>16.28</v>
      </c>
    </row>
    <row r="5" spans="1:6" x14ac:dyDescent="0.25">
      <c r="A5" s="98">
        <v>4</v>
      </c>
      <c r="B5" s="27" t="s">
        <v>16</v>
      </c>
      <c r="C5" s="105">
        <v>5.6589999999999998</v>
      </c>
      <c r="D5" s="105">
        <v>12.103999999999999</v>
      </c>
    </row>
    <row r="6" spans="1:6" x14ac:dyDescent="0.25">
      <c r="A6" s="98">
        <v>5</v>
      </c>
      <c r="B6" s="27" t="s">
        <v>14</v>
      </c>
      <c r="C6" s="105">
        <v>5.1379999999999999</v>
      </c>
      <c r="D6" s="105">
        <v>9.0909999999999993</v>
      </c>
    </row>
    <row r="7" spans="1:6" x14ac:dyDescent="0.25">
      <c r="A7" s="98">
        <v>6</v>
      </c>
      <c r="B7" s="27" t="s">
        <v>1</v>
      </c>
      <c r="C7" s="105">
        <v>3.9249999999999998</v>
      </c>
      <c r="D7" s="105">
        <v>8.1310000000000002</v>
      </c>
    </row>
    <row r="8" spans="1:6" x14ac:dyDescent="0.25">
      <c r="A8" s="98">
        <v>7</v>
      </c>
      <c r="B8" s="27" t="s">
        <v>18</v>
      </c>
      <c r="C8" s="105">
        <v>4.2244299999999999</v>
      </c>
      <c r="D8" s="105">
        <v>7.2579000000000002</v>
      </c>
    </row>
    <row r="9" spans="1:6" x14ac:dyDescent="0.25">
      <c r="A9" s="98">
        <v>8</v>
      </c>
      <c r="B9" s="27" t="s">
        <v>15</v>
      </c>
      <c r="C9" s="105">
        <v>1.756</v>
      </c>
      <c r="D9" s="105">
        <v>5.44</v>
      </c>
    </row>
    <row r="10" spans="1:6" x14ac:dyDescent="0.25">
      <c r="A10" s="98">
        <v>9</v>
      </c>
      <c r="B10" s="53" t="s">
        <v>10</v>
      </c>
      <c r="C10" s="105">
        <v>2.0083899999999999</v>
      </c>
      <c r="D10" s="105">
        <v>5.0178200000000004</v>
      </c>
    </row>
    <row r="11" spans="1:6" x14ac:dyDescent="0.25">
      <c r="A11" s="98">
        <v>10</v>
      </c>
      <c r="B11" s="53" t="s">
        <v>31</v>
      </c>
      <c r="C11" s="170">
        <v>1.831</v>
      </c>
      <c r="D11" s="170">
        <v>3.4674999999999998</v>
      </c>
    </row>
    <row r="12" spans="1:6" x14ac:dyDescent="0.25">
      <c r="A12" s="98">
        <v>11</v>
      </c>
      <c r="B12" s="27" t="s">
        <v>3</v>
      </c>
      <c r="C12" s="105">
        <v>2.0430000000000001</v>
      </c>
      <c r="D12" s="105">
        <v>3.3929999999999998</v>
      </c>
    </row>
    <row r="13" spans="1:6" x14ac:dyDescent="0.25">
      <c r="A13" s="98">
        <v>12</v>
      </c>
      <c r="B13" s="27" t="s">
        <v>19</v>
      </c>
      <c r="C13" s="105">
        <v>1.5948100000000001</v>
      </c>
      <c r="D13" s="105">
        <v>2.48143</v>
      </c>
    </row>
    <row r="14" spans="1:6" x14ac:dyDescent="0.25">
      <c r="A14" s="98">
        <v>13</v>
      </c>
      <c r="B14" s="53" t="s">
        <v>6</v>
      </c>
      <c r="C14" s="105">
        <v>0.35099999999999998</v>
      </c>
      <c r="D14" s="105">
        <v>1.4139999999999999</v>
      </c>
    </row>
    <row r="15" spans="1:6" x14ac:dyDescent="0.25">
      <c r="A15" s="98">
        <v>14</v>
      </c>
      <c r="B15" s="27" t="s">
        <v>8</v>
      </c>
      <c r="C15" s="105">
        <v>0.15042</v>
      </c>
      <c r="D15" s="105">
        <v>0.81174000000000002</v>
      </c>
    </row>
    <row r="16" spans="1:6" x14ac:dyDescent="0.25">
      <c r="A16" s="98">
        <v>15</v>
      </c>
      <c r="B16" s="27" t="s">
        <v>4</v>
      </c>
      <c r="C16" s="105">
        <v>0.11008999999999999</v>
      </c>
      <c r="D16" s="105">
        <v>0.40620000000000001</v>
      </c>
    </row>
    <row r="17" spans="1:4" x14ac:dyDescent="0.25">
      <c r="A17" s="98">
        <v>16</v>
      </c>
      <c r="B17" s="27" t="s">
        <v>34</v>
      </c>
      <c r="C17" s="105">
        <v>1.3009999999999999</v>
      </c>
      <c r="D17" s="105">
        <v>0.30299999999999999</v>
      </c>
    </row>
    <row r="18" spans="1:4" x14ac:dyDescent="0.25">
      <c r="A18" s="98">
        <v>17</v>
      </c>
      <c r="B18" s="27" t="s">
        <v>35</v>
      </c>
      <c r="C18" s="105">
        <v>-0.33893000000000001</v>
      </c>
      <c r="D18" s="105">
        <v>-0.19653000000000001</v>
      </c>
    </row>
    <row r="19" spans="1:4" x14ac:dyDescent="0.25">
      <c r="A19" s="98">
        <v>18</v>
      </c>
      <c r="B19" s="27" t="s">
        <v>9</v>
      </c>
      <c r="C19" s="105">
        <v>-0.80900000000000005</v>
      </c>
      <c r="D19" s="105">
        <v>-0.66900000000000004</v>
      </c>
    </row>
    <row r="20" spans="1:4" x14ac:dyDescent="0.25">
      <c r="A20" s="98">
        <v>19</v>
      </c>
      <c r="B20" s="27" t="s">
        <v>7</v>
      </c>
      <c r="C20" s="105">
        <v>-0.53810426</v>
      </c>
      <c r="D20" s="105">
        <v>-1.1285609999999999</v>
      </c>
    </row>
    <row r="21" spans="1:4" x14ac:dyDescent="0.25">
      <c r="A21" s="98">
        <v>20</v>
      </c>
      <c r="B21" s="27" t="s">
        <v>5</v>
      </c>
      <c r="C21" s="105">
        <v>-0.34225</v>
      </c>
      <c r="D21" s="105">
        <v>-1.3261000000000001</v>
      </c>
    </row>
    <row r="22" spans="1:4" x14ac:dyDescent="0.25">
      <c r="A22" s="98">
        <v>21</v>
      </c>
      <c r="B22" s="27" t="s">
        <v>2</v>
      </c>
      <c r="C22" s="105">
        <v>-1.2336</v>
      </c>
      <c r="D22" s="105">
        <v>-1.6949099999999999</v>
      </c>
    </row>
    <row r="23" spans="1:4" x14ac:dyDescent="0.25">
      <c r="A23" s="98">
        <v>22</v>
      </c>
      <c r="B23" s="117" t="s">
        <v>37</v>
      </c>
      <c r="C23" s="171">
        <v>-3.4480900000000001</v>
      </c>
      <c r="D23" s="171">
        <v>-2.8650099999999998</v>
      </c>
    </row>
    <row r="26" spans="1:4" x14ac:dyDescent="0.25">
      <c r="B26" s="62"/>
    </row>
  </sheetData>
  <hyperlinks>
    <hyperlink ref="F1" location="Mündəricat!A1" display="Mündəricat" xr:uid="{00000000-0004-0000-1200-000000000000}"/>
  </hyperlinks>
  <pageMargins left="0.7" right="0.7" top="0.75" bottom="0.75" header="0.3" footer="0.3"/>
  <tableParts count="1">
    <tablePart r:id="rId1"/>
  </tablePart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E29"/>
  <sheetViews>
    <sheetView zoomScale="70" zoomScaleNormal="70" workbookViewId="0">
      <selection activeCell="C2" sqref="C2"/>
    </sheetView>
  </sheetViews>
  <sheetFormatPr defaultRowHeight="15" x14ac:dyDescent="0.25"/>
  <cols>
    <col min="2" max="2" width="42.7109375" customWidth="1"/>
    <col min="3" max="3" width="43.7109375" customWidth="1"/>
    <col min="4" max="4" width="15.7109375" customWidth="1"/>
    <col min="5" max="5" width="47.28515625" customWidth="1"/>
  </cols>
  <sheetData>
    <row r="1" spans="1:5" ht="42.75" x14ac:dyDescent="0.25">
      <c r="A1" s="31" t="s">
        <v>0</v>
      </c>
      <c r="B1" s="32" t="s">
        <v>21</v>
      </c>
      <c r="C1" s="33" t="s">
        <v>62</v>
      </c>
      <c r="E1" s="59" t="s">
        <v>43</v>
      </c>
    </row>
    <row r="2" spans="1:5" x14ac:dyDescent="0.25">
      <c r="A2" s="26">
        <v>8</v>
      </c>
      <c r="B2" s="27" t="s">
        <v>60</v>
      </c>
      <c r="C2" s="58"/>
    </row>
    <row r="3" spans="1:5" x14ac:dyDescent="0.25">
      <c r="A3" s="26">
        <v>12</v>
      </c>
      <c r="B3" s="27" t="s">
        <v>1</v>
      </c>
      <c r="C3" s="58"/>
    </row>
    <row r="4" spans="1:5" x14ac:dyDescent="0.25">
      <c r="A4" s="26">
        <v>4</v>
      </c>
      <c r="B4" s="27" t="s">
        <v>2</v>
      </c>
      <c r="C4" s="58"/>
    </row>
    <row r="5" spans="1:5" x14ac:dyDescent="0.25">
      <c r="A5" s="26">
        <v>14</v>
      </c>
      <c r="B5" s="27" t="s">
        <v>3</v>
      </c>
      <c r="C5" s="58"/>
    </row>
    <row r="6" spans="1:5" x14ac:dyDescent="0.25">
      <c r="A6" s="26">
        <v>18</v>
      </c>
      <c r="B6" s="27" t="s">
        <v>4</v>
      </c>
      <c r="C6" s="58"/>
    </row>
    <row r="7" spans="1:5" x14ac:dyDescent="0.25">
      <c r="A7" s="26">
        <v>16</v>
      </c>
      <c r="B7" s="27" t="s">
        <v>5</v>
      </c>
      <c r="C7" s="64"/>
    </row>
    <row r="8" spans="1:5" x14ac:dyDescent="0.25">
      <c r="A8" s="26">
        <v>25</v>
      </c>
      <c r="B8" s="27" t="s">
        <v>6</v>
      </c>
      <c r="C8" s="58"/>
    </row>
    <row r="9" spans="1:5" x14ac:dyDescent="0.25">
      <c r="A9" s="26">
        <v>7</v>
      </c>
      <c r="B9" s="27" t="s">
        <v>7</v>
      </c>
      <c r="C9" s="58"/>
    </row>
    <row r="10" spans="1:5" x14ac:dyDescent="0.25">
      <c r="A10" s="26">
        <v>1</v>
      </c>
      <c r="B10" s="27" t="s">
        <v>35</v>
      </c>
      <c r="C10" s="64"/>
    </row>
    <row r="11" spans="1:5" x14ac:dyDescent="0.25">
      <c r="A11" s="26">
        <v>10</v>
      </c>
      <c r="B11" s="27" t="s">
        <v>8</v>
      </c>
      <c r="C11" s="64"/>
    </row>
    <row r="12" spans="1:5" x14ac:dyDescent="0.25">
      <c r="A12" s="26">
        <v>2</v>
      </c>
      <c r="B12" s="27" t="s">
        <v>9</v>
      </c>
      <c r="C12" s="58"/>
    </row>
    <row r="13" spans="1:5" x14ac:dyDescent="0.25">
      <c r="A13" s="26">
        <v>6</v>
      </c>
      <c r="B13" s="27" t="s">
        <v>10</v>
      </c>
      <c r="C13" s="64"/>
    </row>
    <row r="14" spans="1:5" x14ac:dyDescent="0.25">
      <c r="A14" s="26">
        <v>22</v>
      </c>
      <c r="B14" s="27" t="s">
        <v>20</v>
      </c>
      <c r="C14" s="58"/>
    </row>
    <row r="15" spans="1:5" x14ac:dyDescent="0.25">
      <c r="A15" s="26">
        <v>3</v>
      </c>
      <c r="B15" s="27" t="s">
        <v>11</v>
      </c>
      <c r="C15" s="58"/>
    </row>
    <row r="16" spans="1:5" x14ac:dyDescent="0.25">
      <c r="A16" s="26">
        <v>24</v>
      </c>
      <c r="B16" s="27" t="s">
        <v>12</v>
      </c>
      <c r="C16" s="58"/>
    </row>
    <row r="17" spans="1:3" x14ac:dyDescent="0.25">
      <c r="A17" s="26">
        <v>5</v>
      </c>
      <c r="B17" s="27" t="s">
        <v>13</v>
      </c>
      <c r="C17" s="64"/>
    </row>
    <row r="18" spans="1:3" x14ac:dyDescent="0.25">
      <c r="A18" s="26">
        <v>9</v>
      </c>
      <c r="B18" s="27" t="s">
        <v>14</v>
      </c>
      <c r="C18" s="58"/>
    </row>
    <row r="19" spans="1:3" x14ac:dyDescent="0.25">
      <c r="A19" s="26">
        <v>17</v>
      </c>
      <c r="B19" s="27" t="s">
        <v>34</v>
      </c>
      <c r="C19" s="58"/>
    </row>
    <row r="20" spans="1:3" x14ac:dyDescent="0.25">
      <c r="A20" s="26">
        <v>13</v>
      </c>
      <c r="B20" s="27" t="s">
        <v>15</v>
      </c>
      <c r="C20" s="58"/>
    </row>
    <row r="21" spans="1:3" x14ac:dyDescent="0.25">
      <c r="A21" s="26">
        <v>21</v>
      </c>
      <c r="B21" s="27" t="s">
        <v>16</v>
      </c>
      <c r="C21" s="58"/>
    </row>
    <row r="22" spans="1:3" x14ac:dyDescent="0.25">
      <c r="A22" s="26">
        <v>23</v>
      </c>
      <c r="B22" s="27" t="s">
        <v>17</v>
      </c>
      <c r="C22" s="64"/>
    </row>
    <row r="23" spans="1:3" x14ac:dyDescent="0.25">
      <c r="A23" s="26">
        <v>15</v>
      </c>
      <c r="B23" s="27" t="s">
        <v>18</v>
      </c>
      <c r="C23" s="58"/>
    </row>
    <row r="24" spans="1:3" x14ac:dyDescent="0.25">
      <c r="A24" s="26">
        <v>20</v>
      </c>
      <c r="B24" s="27" t="s">
        <v>19</v>
      </c>
      <c r="C24" s="58"/>
    </row>
    <row r="25" spans="1:3" x14ac:dyDescent="0.25">
      <c r="A25" s="26">
        <v>19</v>
      </c>
      <c r="B25" s="27" t="s">
        <v>37</v>
      </c>
      <c r="C25" s="58"/>
    </row>
    <row r="26" spans="1:3" x14ac:dyDescent="0.25">
      <c r="A26" s="26">
        <v>11</v>
      </c>
      <c r="B26" s="28" t="s">
        <v>31</v>
      </c>
      <c r="C26" s="64"/>
    </row>
    <row r="29" spans="1:3" x14ac:dyDescent="0.25">
      <c r="B29" s="62"/>
    </row>
  </sheetData>
  <conditionalFormatting sqref="B16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{3E289E8C-EB07-4871-A76D-542BC845C9DB}</x14:id>
        </ext>
      </extLst>
    </cfRule>
  </conditionalFormatting>
  <hyperlinks>
    <hyperlink ref="E1" location="Mündəricat!A1" display="Mündəricat" xr:uid="{00000000-0004-0000-1300-000000000000}"/>
  </hyperlinks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3E289E8C-EB07-4871-A76D-542BC845C9DB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B16</xm:sqref>
        </x14:conditionalFormatting>
      </x14:conditionalFormattings>
    </ext>
  </extLst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E29"/>
  <sheetViews>
    <sheetView zoomScale="70" zoomScaleNormal="70" workbookViewId="0">
      <selection activeCell="E1" sqref="E1"/>
    </sheetView>
  </sheetViews>
  <sheetFormatPr defaultRowHeight="15" x14ac:dyDescent="0.25"/>
  <cols>
    <col min="2" max="2" width="42.7109375" customWidth="1"/>
    <col min="3" max="3" width="48.5703125" customWidth="1"/>
    <col min="5" max="5" width="44.7109375" customWidth="1"/>
    <col min="11" max="11" width="9.28515625" customWidth="1"/>
  </cols>
  <sheetData>
    <row r="1" spans="1:5" ht="43.5" customHeight="1" x14ac:dyDescent="0.25">
      <c r="A1" s="31" t="s">
        <v>0</v>
      </c>
      <c r="B1" s="32" t="s">
        <v>21</v>
      </c>
      <c r="C1" s="33" t="s">
        <v>63</v>
      </c>
      <c r="E1" s="59" t="s">
        <v>43</v>
      </c>
    </row>
    <row r="2" spans="1:5" x14ac:dyDescent="0.25">
      <c r="A2" s="26">
        <v>6</v>
      </c>
      <c r="B2" s="27" t="s">
        <v>60</v>
      </c>
      <c r="C2" s="63"/>
    </row>
    <row r="3" spans="1:5" x14ac:dyDescent="0.25">
      <c r="A3" s="26">
        <v>8</v>
      </c>
      <c r="B3" s="27" t="s">
        <v>1</v>
      </c>
      <c r="C3" s="64"/>
    </row>
    <row r="4" spans="1:5" x14ac:dyDescent="0.25">
      <c r="A4" s="26">
        <v>9</v>
      </c>
      <c r="B4" s="27" t="s">
        <v>2</v>
      </c>
      <c r="C4" s="63"/>
    </row>
    <row r="5" spans="1:5" x14ac:dyDescent="0.25">
      <c r="A5" s="26">
        <v>5</v>
      </c>
      <c r="B5" s="27" t="s">
        <v>3</v>
      </c>
      <c r="C5" s="63"/>
    </row>
    <row r="6" spans="1:5" x14ac:dyDescent="0.25">
      <c r="A6" s="26">
        <v>16</v>
      </c>
      <c r="B6" s="27" t="s">
        <v>4</v>
      </c>
      <c r="C6" s="64"/>
    </row>
    <row r="7" spans="1:5" x14ac:dyDescent="0.25">
      <c r="A7" s="26">
        <v>19</v>
      </c>
      <c r="B7" s="27" t="s">
        <v>5</v>
      </c>
      <c r="C7" s="63"/>
    </row>
    <row r="8" spans="1:5" x14ac:dyDescent="0.25">
      <c r="A8" s="26">
        <v>25</v>
      </c>
      <c r="B8" s="27" t="s">
        <v>6</v>
      </c>
      <c r="C8" s="63"/>
    </row>
    <row r="9" spans="1:5" x14ac:dyDescent="0.25">
      <c r="A9" s="26">
        <v>17</v>
      </c>
      <c r="B9" s="27" t="s">
        <v>7</v>
      </c>
      <c r="C9" s="63"/>
    </row>
    <row r="10" spans="1:5" x14ac:dyDescent="0.25">
      <c r="A10" s="26">
        <v>2</v>
      </c>
      <c r="B10" s="27" t="s">
        <v>35</v>
      </c>
      <c r="C10" s="64"/>
    </row>
    <row r="11" spans="1:5" x14ac:dyDescent="0.25">
      <c r="A11" s="26">
        <v>4</v>
      </c>
      <c r="B11" s="27" t="s">
        <v>8</v>
      </c>
      <c r="C11" s="64"/>
    </row>
    <row r="12" spans="1:5" x14ac:dyDescent="0.25">
      <c r="A12" s="26">
        <v>7</v>
      </c>
      <c r="B12" s="27" t="s">
        <v>9</v>
      </c>
      <c r="C12" s="64"/>
    </row>
    <row r="13" spans="1:5" x14ac:dyDescent="0.25">
      <c r="A13" s="26">
        <v>12</v>
      </c>
      <c r="B13" s="27" t="s">
        <v>10</v>
      </c>
      <c r="C13" s="63"/>
    </row>
    <row r="14" spans="1:5" x14ac:dyDescent="0.25">
      <c r="A14" s="26">
        <v>22</v>
      </c>
      <c r="B14" s="27" t="s">
        <v>20</v>
      </c>
      <c r="C14" s="63"/>
    </row>
    <row r="15" spans="1:5" x14ac:dyDescent="0.25">
      <c r="A15" s="26">
        <v>1</v>
      </c>
      <c r="B15" s="27" t="s">
        <v>11</v>
      </c>
      <c r="C15" s="64"/>
    </row>
    <row r="16" spans="1:5" x14ac:dyDescent="0.25">
      <c r="A16" s="26">
        <v>24</v>
      </c>
      <c r="B16" s="27" t="s">
        <v>12</v>
      </c>
      <c r="C16" s="63"/>
    </row>
    <row r="17" spans="1:3" x14ac:dyDescent="0.25">
      <c r="A17" s="26">
        <v>10</v>
      </c>
      <c r="B17" s="27" t="s">
        <v>13</v>
      </c>
      <c r="C17" s="63"/>
    </row>
    <row r="18" spans="1:3" x14ac:dyDescent="0.25">
      <c r="A18" s="26">
        <v>3</v>
      </c>
      <c r="B18" s="27" t="s">
        <v>14</v>
      </c>
      <c r="C18" s="63"/>
    </row>
    <row r="19" spans="1:3" x14ac:dyDescent="0.25">
      <c r="A19" s="26">
        <v>18</v>
      </c>
      <c r="B19" s="27" t="s">
        <v>34</v>
      </c>
      <c r="C19" s="64"/>
    </row>
    <row r="20" spans="1:3" x14ac:dyDescent="0.25">
      <c r="A20" s="26">
        <v>11</v>
      </c>
      <c r="B20" s="27" t="s">
        <v>15</v>
      </c>
      <c r="C20" s="64"/>
    </row>
    <row r="21" spans="1:3" x14ac:dyDescent="0.25">
      <c r="A21" s="26">
        <v>20</v>
      </c>
      <c r="B21" s="27" t="s">
        <v>16</v>
      </c>
      <c r="C21" s="63"/>
    </row>
    <row r="22" spans="1:3" x14ac:dyDescent="0.25">
      <c r="A22" s="26">
        <v>23</v>
      </c>
      <c r="B22" s="27" t="s">
        <v>17</v>
      </c>
      <c r="C22" s="63"/>
    </row>
    <row r="23" spans="1:3" x14ac:dyDescent="0.25">
      <c r="A23" s="26">
        <v>15</v>
      </c>
      <c r="B23" s="27" t="s">
        <v>18</v>
      </c>
      <c r="C23" s="63"/>
    </row>
    <row r="24" spans="1:3" x14ac:dyDescent="0.25">
      <c r="A24" s="26">
        <v>21</v>
      </c>
      <c r="B24" s="27" t="s">
        <v>19</v>
      </c>
      <c r="C24" s="63"/>
    </row>
    <row r="25" spans="1:3" x14ac:dyDescent="0.25">
      <c r="A25" s="26">
        <v>14</v>
      </c>
      <c r="B25" s="27" t="s">
        <v>37</v>
      </c>
      <c r="C25" s="63"/>
    </row>
    <row r="26" spans="1:3" x14ac:dyDescent="0.25">
      <c r="A26" s="26">
        <v>13</v>
      </c>
      <c r="B26" s="28" t="s">
        <v>31</v>
      </c>
      <c r="C26" s="63"/>
    </row>
    <row r="29" spans="1:3" x14ac:dyDescent="0.25">
      <c r="B29" s="62"/>
    </row>
  </sheetData>
  <conditionalFormatting sqref="B16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{8EA26FF9-F6B4-4706-955C-A6F1E92F7B9F}</x14:id>
        </ext>
      </extLst>
    </cfRule>
  </conditionalFormatting>
  <hyperlinks>
    <hyperlink ref="E1" location="Mündəricat!A1" display="Mündəricat" xr:uid="{00000000-0004-0000-1400-000000000000}"/>
  </hyperlinks>
  <pageMargins left="0.7" right="0.7" top="0.75" bottom="0.75" header="0.3" footer="0.3"/>
  <pageSetup orientation="portrait" r:id="rId1"/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8EA26FF9-F6B4-4706-955C-A6F1E92F7B9F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B16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28</vt:i4>
      </vt:variant>
    </vt:vector>
  </HeadingPairs>
  <TitlesOfParts>
    <vt:vector size="28" baseType="lpstr">
      <vt:lpstr>Mündəricat</vt:lpstr>
      <vt:lpstr>2025 IR- Ümumi göstəricilər</vt:lpstr>
      <vt:lpstr>2025 IIR- Ümumi göstəricilər</vt:lpstr>
      <vt:lpstr>Aktivlər</vt:lpstr>
      <vt:lpstr>Dinamika  - Aktivlər</vt:lpstr>
      <vt:lpstr>Kredit Portfeli</vt:lpstr>
      <vt:lpstr>Dinamika - Kredit Portfeli</vt:lpstr>
      <vt:lpstr>Biznes Kreditləri</vt:lpstr>
      <vt:lpstr>Dinamika - Biznes Kreditləri</vt:lpstr>
      <vt:lpstr>İstehlak Kreditləri</vt:lpstr>
      <vt:lpstr>Daşınmaz Əmlak Kreditləri</vt:lpstr>
      <vt:lpstr>Depozit Portfeli</vt:lpstr>
      <vt:lpstr>Dinamika - Depozit Portfeli</vt:lpstr>
      <vt:lpstr>Fiziki şəxslərin əmanətləri</vt:lpstr>
      <vt:lpstr>Balans Kapitalı</vt:lpstr>
      <vt:lpstr>Dinamika  - Balans Kapitalı</vt:lpstr>
      <vt:lpstr>Nizamnamə Kapitalı</vt:lpstr>
      <vt:lpstr>Xalis Mənfəəti</vt:lpstr>
      <vt:lpstr>Xalis Əməliyyat Mənfəəti</vt:lpstr>
      <vt:lpstr>Faiz Gəlirləri</vt:lpstr>
      <vt:lpstr>Faiz Xərcləri</vt:lpstr>
      <vt:lpstr>Qeyri-Faiz Gəlirləri</vt:lpstr>
      <vt:lpstr>Qeyri-Faiz Xərcləri</vt:lpstr>
      <vt:lpstr>ROA </vt:lpstr>
      <vt:lpstr>ROE </vt:lpstr>
      <vt:lpstr>Ehtiyat ayırmaları</vt:lpstr>
      <vt:lpstr>ROA</vt:lpstr>
      <vt:lpstr>ROE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Redaktor</dc:creator>
  <cp:lastModifiedBy>H Azizaga</cp:lastModifiedBy>
  <dcterms:created xsi:type="dcterms:W3CDTF">2017-08-07T11:39:20Z</dcterms:created>
  <dcterms:modified xsi:type="dcterms:W3CDTF">2025-10-17T14:55:52Z</dcterms:modified>
</cp:coreProperties>
</file>