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xl/tables/table19.xml" ContentType="application/vnd.openxmlformats-officedocument.spreadsheetml.table+xml"/>
  <Override PartName="/xl/tables/table20.xml" ContentType="application/vnd.openxmlformats-officedocument.spreadsheetml.table+xml"/>
  <Override PartName="/xl/tables/table21.xml" ContentType="application/vnd.openxmlformats-officedocument.spreadsheetml.table+xml"/>
  <Override PartName="/xl/tables/table22.xml" ContentType="application/vnd.openxmlformats-officedocument.spreadsheetml.table+xml"/>
  <Override PartName="/xl/tables/table23.xml" ContentType="application/vnd.openxmlformats-officedocument.spreadsheetml.table+xml"/>
  <Override PartName="/xl/tables/table24.xml" ContentType="application/vnd.openxmlformats-officedocument.spreadsheetml.table+xml"/>
  <Override PartName="/xl/tables/table25.xml" ContentType="application/vnd.openxmlformats-officedocument.spreadsheetml.table+xml"/>
  <Override PartName="/xl/tables/table26.xml" ContentType="application/vnd.openxmlformats-officedocument.spreadsheetml.table+xml"/>
  <Override PartName="/xl/tables/table27.xml" ContentType="application/vnd.openxmlformats-officedocument.spreadsheetml.table+xml"/>
  <Override PartName="/xl/tables/table28.xml" ContentType="application/vnd.openxmlformats-officedocument.spreadsheetml.table+xml"/>
  <Override PartName="/xl/tables/table29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13_ncr:1_{9F174568-41BA-483A-8493-135DC87D88C8}" xr6:coauthVersionLast="47" xr6:coauthVersionMax="47" xr10:uidLastSave="{00000000-0000-0000-0000-000000000000}"/>
  <bookViews>
    <workbookView xWindow="-108" yWindow="-108" windowWidth="23256" windowHeight="12456" tabRatio="800" firstSheet="7" activeTab="12" xr2:uid="{00000000-000D-0000-FFFF-FFFF00000000}"/>
    <workbookView xWindow="-108" yWindow="-108" windowWidth="23256" windowHeight="12456" firstSheet="19" activeTab="25" xr2:uid="{959F7837-C4FF-4BD1-A831-12073C8E26EA}"/>
  </bookViews>
  <sheets>
    <sheet name="Mündəricat" sheetId="49" r:id="rId1"/>
    <sheet name="2025 IIIR- Ümumi göstəricilər" sheetId="64" r:id="rId2"/>
    <sheet name="2025 IIR- Ümumi göstəricilər" sheetId="35" r:id="rId3"/>
    <sheet name="Aktivlər" sheetId="6" r:id="rId4"/>
    <sheet name="Dinamika  - Aktivlər" sheetId="23" r:id="rId5"/>
    <sheet name="Kredit Portfeli" sheetId="9" r:id="rId6"/>
    <sheet name="Dinamika - Kredit Portfeli" sheetId="24" r:id="rId7"/>
    <sheet name="Biznes Kreditləri" sheetId="53" r:id="rId8"/>
    <sheet name="Dinamika - Biznes Kreditləri" sheetId="55" state="hidden" r:id="rId9"/>
    <sheet name="İstehlak Kreditləri" sheetId="57" r:id="rId10"/>
    <sheet name="Daşınmaz Əmlak Kreditləri" sheetId="58" r:id="rId11"/>
    <sheet name="Depozit Portfeli" sheetId="11" r:id="rId12"/>
    <sheet name="Dinamika - Depozit Portfeli" sheetId="25" r:id="rId13"/>
    <sheet name="Fiziki şəxslərin əmanətləri" sheetId="63" r:id="rId14"/>
    <sheet name="Balans Kapitalı" sheetId="13" r:id="rId15"/>
    <sheet name="Dinamika  - Balans Kapitalı" sheetId="26" r:id="rId16"/>
    <sheet name="Nizamnamə Kapitalı" sheetId="31" r:id="rId17"/>
    <sheet name="Xalis Mənfəəti" sheetId="44" r:id="rId18"/>
    <sheet name="Xalis Əməliyyat Mənfəəti" sheetId="16" r:id="rId19"/>
    <sheet name="Faiz Gəlirləri" sheetId="17" r:id="rId20"/>
    <sheet name="Faiz Xərcləri" sheetId="18" r:id="rId21"/>
    <sheet name="Qeyri-Faiz Gəlirləri" sheetId="19" r:id="rId22"/>
    <sheet name="Qeyri-Faiz Xərcləri" sheetId="20" r:id="rId23"/>
    <sheet name="Ehtiyat ayırmaları" sheetId="21" r:id="rId24"/>
    <sheet name="ROA " sheetId="61" r:id="rId25"/>
    <sheet name="ROE " sheetId="62" r:id="rId26"/>
    <sheet name="ROA" sheetId="50" state="hidden" r:id="rId27"/>
    <sheet name="ROE" sheetId="52" state="hidden" r:id="rId2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3" i="20" l="1"/>
  <c r="C23" i="19"/>
  <c r="C10" i="16"/>
  <c r="C8" i="16"/>
  <c r="C12" i="16"/>
  <c r="C13" i="16"/>
  <c r="C4" i="16"/>
  <c r="C3" i="16"/>
  <c r="C15" i="16"/>
  <c r="C17" i="16"/>
  <c r="C6" i="16"/>
  <c r="C22" i="16"/>
  <c r="C21" i="16"/>
  <c r="C20" i="16"/>
  <c r="C7" i="16"/>
  <c r="C2" i="16"/>
  <c r="E2" i="31"/>
  <c r="E10" i="31"/>
  <c r="E19" i="31"/>
  <c r="E14" i="31"/>
  <c r="E21" i="31"/>
  <c r="E17" i="31"/>
  <c r="E18" i="31"/>
  <c r="E16" i="31"/>
  <c r="E23" i="31"/>
  <c r="E15" i="31"/>
  <c r="E6" i="31"/>
  <c r="E11" i="31"/>
  <c r="E7" i="31"/>
  <c r="E5" i="31"/>
  <c r="E8" i="31"/>
  <c r="E12" i="31"/>
  <c r="E13" i="31"/>
  <c r="E9" i="31"/>
  <c r="E3" i="31"/>
  <c r="E22" i="31"/>
  <c r="E4" i="31"/>
  <c r="E20" i="31"/>
  <c r="E7" i="63"/>
  <c r="E20" i="63"/>
  <c r="E15" i="63"/>
  <c r="E12" i="63"/>
  <c r="E21" i="63"/>
  <c r="E17" i="63"/>
  <c r="E8" i="63"/>
  <c r="E9" i="63"/>
  <c r="E19" i="63"/>
  <c r="E14" i="63"/>
  <c r="E3" i="63"/>
  <c r="E4" i="63"/>
  <c r="E13" i="63"/>
  <c r="E10" i="63"/>
  <c r="E11" i="63"/>
  <c r="E5" i="63"/>
  <c r="E18" i="63"/>
  <c r="E6" i="63"/>
  <c r="E16" i="63"/>
  <c r="E2" i="63"/>
  <c r="E10" i="58"/>
  <c r="E2" i="58"/>
  <c r="E21" i="58"/>
  <c r="E16" i="58"/>
  <c r="E6" i="58"/>
  <c r="E18" i="58"/>
  <c r="E20" i="58"/>
  <c r="E4" i="58"/>
  <c r="E11" i="58"/>
  <c r="E7" i="58"/>
  <c r="E15" i="58"/>
  <c r="E22" i="58"/>
  <c r="E12" i="58"/>
  <c r="E19" i="58"/>
  <c r="E9" i="58"/>
  <c r="E14" i="58"/>
  <c r="E17" i="58"/>
  <c r="E13" i="58"/>
  <c r="E5" i="58"/>
  <c r="E8" i="58"/>
  <c r="E3" i="58"/>
  <c r="E13" i="57"/>
  <c r="E11" i="57"/>
  <c r="E2" i="57"/>
  <c r="E19" i="57"/>
  <c r="E14" i="57"/>
  <c r="E6" i="57"/>
  <c r="E5" i="57"/>
  <c r="E7" i="57"/>
  <c r="E15" i="57"/>
  <c r="E20" i="57"/>
  <c r="E10" i="57"/>
  <c r="E16" i="57"/>
  <c r="E22" i="57"/>
  <c r="E4" i="57"/>
  <c r="E12" i="57"/>
  <c r="E8" i="57"/>
  <c r="E18" i="57"/>
  <c r="E21" i="57"/>
  <c r="E17" i="57"/>
  <c r="E9" i="57"/>
  <c r="E3" i="57"/>
  <c r="E13" i="53"/>
  <c r="E7" i="53"/>
  <c r="E4" i="53"/>
  <c r="E22" i="53"/>
  <c r="E17" i="53"/>
  <c r="E21" i="53"/>
  <c r="E20" i="53"/>
  <c r="E12" i="53"/>
  <c r="E10" i="53"/>
  <c r="E14" i="53"/>
  <c r="E6" i="53"/>
  <c r="E16" i="53"/>
  <c r="E11" i="53"/>
  <c r="E18" i="53"/>
  <c r="E8" i="53"/>
  <c r="E15" i="53"/>
  <c r="E5" i="53"/>
  <c r="E19" i="53"/>
  <c r="E2" i="53"/>
  <c r="E9" i="53"/>
  <c r="E3" i="53"/>
  <c r="R9" i="64"/>
  <c r="Q9" i="64"/>
  <c r="C9" i="16" s="1"/>
  <c r="M9" i="64"/>
  <c r="I23" i="64"/>
  <c r="I6" i="64"/>
  <c r="N10" i="64" l="1"/>
  <c r="W22" i="64" l="1"/>
  <c r="N22" i="64"/>
  <c r="N19" i="64"/>
  <c r="X19" i="64" s="1"/>
  <c r="W19" i="64"/>
  <c r="Y19" i="64" l="1"/>
  <c r="Y22" i="64"/>
  <c r="N2" i="64"/>
  <c r="N3" i="64"/>
  <c r="N7" i="64"/>
  <c r="N8" i="64"/>
  <c r="N9" i="64"/>
  <c r="N11" i="64"/>
  <c r="N12" i="64"/>
  <c r="N13" i="64"/>
  <c r="N14" i="64"/>
  <c r="N15" i="64"/>
  <c r="N17" i="64"/>
  <c r="N18" i="64"/>
  <c r="G3" i="6"/>
  <c r="F3" i="6" s="1"/>
  <c r="G4" i="6"/>
  <c r="F4" i="6" s="1"/>
  <c r="G5" i="6"/>
  <c r="F5" i="6" s="1"/>
  <c r="G6" i="6"/>
  <c r="F6" i="6" s="1"/>
  <c r="G7" i="6"/>
  <c r="F7" i="6" s="1"/>
  <c r="G8" i="6"/>
  <c r="F8" i="6" s="1"/>
  <c r="G9" i="6"/>
  <c r="F9" i="6" s="1"/>
  <c r="G10" i="6"/>
  <c r="F10" i="6" s="1"/>
  <c r="G11" i="6"/>
  <c r="F11" i="6" s="1"/>
  <c r="G12" i="6"/>
  <c r="F12" i="6" s="1"/>
  <c r="G13" i="6"/>
  <c r="F13" i="6" s="1"/>
  <c r="G14" i="6"/>
  <c r="F14" i="6" s="1"/>
  <c r="G15" i="6"/>
  <c r="F15" i="6" s="1"/>
  <c r="G16" i="6"/>
  <c r="F16" i="6" s="1"/>
  <c r="G17" i="6"/>
  <c r="F17" i="6" s="1"/>
  <c r="G18" i="6"/>
  <c r="F18" i="6" s="1"/>
  <c r="G19" i="6"/>
  <c r="F19" i="6" s="1"/>
  <c r="G20" i="6"/>
  <c r="F20" i="6" s="1"/>
  <c r="G21" i="6"/>
  <c r="F21" i="6" s="1"/>
  <c r="G22" i="6"/>
  <c r="F22" i="6" s="1"/>
  <c r="G23" i="6"/>
  <c r="F23" i="6" s="1"/>
  <c r="G24" i="6"/>
  <c r="G25" i="6"/>
  <c r="G2" i="6"/>
  <c r="F2" i="6" s="1"/>
  <c r="I6" i="35"/>
  <c r="I23" i="35"/>
  <c r="W22" i="35"/>
  <c r="W23" i="35"/>
  <c r="W20" i="35"/>
  <c r="W21" i="35"/>
  <c r="M21" i="35"/>
  <c r="I20" i="35"/>
  <c r="H16" i="35"/>
  <c r="R9" i="35"/>
  <c r="Q9" i="35"/>
  <c r="M9" i="35"/>
  <c r="I8" i="35"/>
  <c r="H8" i="35"/>
  <c r="Y15" i="64" l="1"/>
  <c r="Y6" i="64"/>
  <c r="Y23" i="64"/>
  <c r="Y13" i="64"/>
  <c r="Y5" i="64"/>
  <c r="Y21" i="64"/>
  <c r="Y12" i="64"/>
  <c r="Y4" i="64"/>
  <c r="Y16" i="64"/>
  <c r="Y11" i="64"/>
  <c r="Y18" i="64"/>
  <c r="Y10" i="64"/>
  <c r="Y8" i="64"/>
  <c r="Y20" i="64"/>
  <c r="Y3" i="64"/>
  <c r="Y17" i="64"/>
  <c r="Y9" i="64"/>
  <c r="Y7" i="64"/>
  <c r="Y14" i="64"/>
  <c r="N2" i="35"/>
  <c r="N3" i="35"/>
  <c r="N4" i="35"/>
  <c r="N5" i="35"/>
  <c r="N6" i="35"/>
  <c r="N7" i="35"/>
  <c r="N8" i="35"/>
  <c r="N9" i="35"/>
  <c r="N10" i="35"/>
  <c r="N11" i="35"/>
  <c r="N12" i="35"/>
  <c r="N13" i="35"/>
  <c r="N14" i="35"/>
  <c r="N15" i="35"/>
  <c r="N16" i="35"/>
  <c r="N17" i="35"/>
  <c r="N18" i="35"/>
  <c r="N19" i="35"/>
  <c r="N20" i="35"/>
  <c r="N21" i="35"/>
  <c r="N22" i="35"/>
  <c r="N23" i="35"/>
  <c r="AA3" i="35"/>
  <c r="AA4" i="35"/>
  <c r="AA5" i="35"/>
  <c r="AA6" i="35"/>
  <c r="AA7" i="35"/>
  <c r="AA8" i="35"/>
  <c r="AA9" i="35"/>
  <c r="AA10" i="35"/>
  <c r="AA11" i="35"/>
  <c r="AA12" i="35"/>
  <c r="AA13" i="35"/>
  <c r="AA14" i="35"/>
  <c r="AA15" i="35"/>
  <c r="AA16" i="35"/>
  <c r="AA17" i="35"/>
  <c r="AA18" i="35"/>
  <c r="AA19" i="35"/>
  <c r="AA20" i="35"/>
  <c r="AA21" i="35"/>
  <c r="AA22" i="35"/>
  <c r="AA23" i="35"/>
  <c r="AA2" i="35"/>
  <c r="W23" i="64" l="1"/>
  <c r="X23" i="64" s="1"/>
  <c r="AA2" i="64"/>
  <c r="AC9" i="64"/>
  <c r="AC3" i="64"/>
  <c r="AC4" i="64"/>
  <c r="AC5" i="64"/>
  <c r="AC6" i="64"/>
  <c r="AC7" i="64"/>
  <c r="AC8" i="64"/>
  <c r="AC10" i="64"/>
  <c r="AC11" i="64"/>
  <c r="AC12" i="64"/>
  <c r="AC13" i="64"/>
  <c r="AC14" i="64"/>
  <c r="AC15" i="64"/>
  <c r="AC16" i="64"/>
  <c r="AC17" i="64"/>
  <c r="AC18" i="64"/>
  <c r="AC19" i="64"/>
  <c r="AC20" i="64"/>
  <c r="AC21" i="64"/>
  <c r="AC22" i="64"/>
  <c r="AC23" i="64"/>
  <c r="AC2" i="64"/>
  <c r="W15" i="35" l="1"/>
  <c r="X15" i="35" s="1"/>
  <c r="Y4" i="35"/>
  <c r="Y5" i="35"/>
  <c r="F24" i="6"/>
  <c r="F25" i="6"/>
  <c r="AA3" i="64"/>
  <c r="AA4" i="64"/>
  <c r="AA5" i="64"/>
  <c r="AA6" i="64"/>
  <c r="AA7" i="64"/>
  <c r="AA8" i="64"/>
  <c r="AA9" i="64"/>
  <c r="AA10" i="64"/>
  <c r="AA11" i="64"/>
  <c r="AA12" i="64"/>
  <c r="AA13" i="64"/>
  <c r="AA14" i="64"/>
  <c r="AA15" i="64"/>
  <c r="AA16" i="64"/>
  <c r="AA17" i="64"/>
  <c r="AA18" i="64"/>
  <c r="AA19" i="64"/>
  <c r="AA20" i="64"/>
  <c r="AA21" i="64"/>
  <c r="AA22" i="64"/>
  <c r="AA23" i="64"/>
  <c r="Y15" i="35" l="1"/>
  <c r="W6" i="64"/>
  <c r="X6" i="64" s="1"/>
  <c r="W15" i="64"/>
  <c r="X15" i="64" s="1"/>
  <c r="W17" i="64"/>
  <c r="X17" i="64" s="1"/>
  <c r="W18" i="64"/>
  <c r="X18" i="64" s="1"/>
  <c r="W20" i="64"/>
  <c r="X20" i="64" s="1"/>
  <c r="W21" i="64"/>
  <c r="X21" i="64" s="1"/>
  <c r="X22" i="64"/>
  <c r="N25" i="64"/>
  <c r="W14" i="64"/>
  <c r="X14" i="64" s="1"/>
  <c r="W13" i="64"/>
  <c r="X13" i="64" s="1"/>
  <c r="W12" i="64"/>
  <c r="X12" i="64" s="1"/>
  <c r="W11" i="64"/>
  <c r="X11" i="64" s="1"/>
  <c r="W10" i="64"/>
  <c r="X10" i="64" s="1"/>
  <c r="W9" i="64"/>
  <c r="X9" i="64" s="1"/>
  <c r="W8" i="64"/>
  <c r="X8" i="64" s="1"/>
  <c r="W7" i="64"/>
  <c r="X7" i="64" s="1"/>
  <c r="W5" i="64"/>
  <c r="X5" i="64" s="1"/>
  <c r="W4" i="64"/>
  <c r="X4" i="64" s="1"/>
  <c r="W3" i="64"/>
  <c r="X3" i="64" s="1"/>
  <c r="Y2" i="64"/>
  <c r="W2" i="64"/>
  <c r="X2" i="64" l="1"/>
  <c r="Y2" i="35"/>
  <c r="Y3" i="35"/>
  <c r="Y6" i="35"/>
  <c r="Y7" i="35"/>
  <c r="Y8" i="35"/>
  <c r="Y9" i="35"/>
  <c r="Y10" i="35"/>
  <c r="Y11" i="35"/>
  <c r="Y12" i="35"/>
  <c r="Y13" i="35"/>
  <c r="Y14" i="35"/>
  <c r="Y16" i="35"/>
  <c r="Y17" i="35"/>
  <c r="Y18" i="35"/>
  <c r="Y19" i="35"/>
  <c r="Y20" i="35"/>
  <c r="Y21" i="35"/>
  <c r="Y22" i="35"/>
  <c r="Y23" i="35"/>
  <c r="N25" i="35"/>
  <c r="K3" i="53" l="1"/>
  <c r="J3" i="53" s="1"/>
  <c r="K4" i="53"/>
  <c r="J4" i="53" s="1"/>
  <c r="K5" i="53"/>
  <c r="J5" i="53" s="1"/>
  <c r="K7" i="53"/>
  <c r="J7" i="53" s="1"/>
  <c r="K8" i="53"/>
  <c r="J8" i="53" s="1"/>
  <c r="K10" i="53"/>
  <c r="J10" i="53" s="1"/>
  <c r="K11" i="53"/>
  <c r="J11" i="53" s="1"/>
  <c r="K12" i="53"/>
  <c r="J12" i="53" s="1"/>
  <c r="K13" i="53"/>
  <c r="J13" i="53" s="1"/>
  <c r="K14" i="53"/>
  <c r="J14" i="53" s="1"/>
  <c r="K15" i="53"/>
  <c r="J15" i="53" s="1"/>
  <c r="K16" i="53"/>
  <c r="J16" i="53" s="1"/>
  <c r="K17" i="53"/>
  <c r="J17" i="53" s="1"/>
  <c r="K18" i="53"/>
  <c r="J18" i="53" s="1"/>
  <c r="K19" i="53"/>
  <c r="J19" i="53" s="1"/>
  <c r="K20" i="53"/>
  <c r="J20" i="53" s="1"/>
  <c r="K21" i="53"/>
  <c r="J21" i="53" s="1"/>
  <c r="K22" i="53"/>
  <c r="J22" i="53" s="1"/>
  <c r="K23" i="53"/>
  <c r="J23" i="53" s="1"/>
  <c r="K2" i="53"/>
  <c r="J2" i="53" s="1"/>
  <c r="W8" i="35" l="1"/>
  <c r="X8" i="35" s="1"/>
  <c r="W12" i="35" l="1"/>
  <c r="X12" i="35" s="1"/>
  <c r="W13" i="35"/>
  <c r="X13" i="35" s="1"/>
  <c r="W14" i="35"/>
  <c r="X14" i="35" s="1"/>
  <c r="W3" i="35"/>
  <c r="X3" i="35" s="1"/>
  <c r="W4" i="35"/>
  <c r="X4" i="35" s="1"/>
  <c r="W5" i="35"/>
  <c r="X5" i="35" s="1"/>
  <c r="W6" i="35"/>
  <c r="X6" i="35" s="1"/>
  <c r="W7" i="35"/>
  <c r="X7" i="35" s="1"/>
  <c r="W10" i="35"/>
  <c r="X10" i="35" s="1"/>
  <c r="W11" i="35"/>
  <c r="X11" i="35" s="1"/>
  <c r="W16" i="35"/>
  <c r="X16" i="35" s="1"/>
  <c r="W17" i="35"/>
  <c r="X17" i="35" s="1"/>
  <c r="W18" i="35"/>
  <c r="X18" i="35" s="1"/>
  <c r="W19" i="35"/>
  <c r="X19" i="35" s="1"/>
  <c r="X20" i="35"/>
  <c r="X21" i="35"/>
  <c r="X22" i="35"/>
  <c r="X23" i="35"/>
  <c r="W2" i="35" l="1"/>
  <c r="X2" i="35" s="1"/>
  <c r="W9" i="35" l="1"/>
  <c r="X9" i="35" s="1"/>
  <c r="W16" i="64"/>
  <c r="X16" i="64" s="1"/>
</calcChain>
</file>

<file path=xl/sharedStrings.xml><?xml version="1.0" encoding="utf-8"?>
<sst xmlns="http://schemas.openxmlformats.org/spreadsheetml/2006/main" count="808" uniqueCount="93">
  <si>
    <t>Sıra</t>
  </si>
  <si>
    <t>AccessBank QSC</t>
  </si>
  <si>
    <t>AFB Bank ASC</t>
  </si>
  <si>
    <t>Azər Türk Bank ASC</t>
  </si>
  <si>
    <t>Azərbaycan Sənaye Bankı ASC</t>
  </si>
  <si>
    <t>Bank Avrasiya ASC</t>
  </si>
  <si>
    <t>Bank BTB ASC</t>
  </si>
  <si>
    <t>Bank Melli İran Bakı filialı</t>
  </si>
  <si>
    <t>Bank Respublika ASC</t>
  </si>
  <si>
    <t>Bank VTB (Azərbaycan) ASC</t>
  </si>
  <si>
    <t>Expressbank ASC</t>
  </si>
  <si>
    <t>Kapital Bank ASC</t>
  </si>
  <si>
    <t>Muğanbank ASC</t>
  </si>
  <si>
    <t>Naxçıvanbank ASC</t>
  </si>
  <si>
    <t>PAŞA Bank ASC</t>
  </si>
  <si>
    <t>Rabitəbank ASC</t>
  </si>
  <si>
    <t>TuranBank ASC</t>
  </si>
  <si>
    <t>Unibank KB ASC</t>
  </si>
  <si>
    <t>Xalq Bank ASC</t>
  </si>
  <si>
    <t>Yapı Kredi Bank Azərbaycan QSC</t>
  </si>
  <si>
    <t>Günay Bank ASC</t>
  </si>
  <si>
    <t>Banklar</t>
  </si>
  <si>
    <t>Aktivlər 
(mln. manat)</t>
  </si>
  <si>
    <t xml:space="preserve">Cəmi Kreditlər 
(mln. manat) </t>
  </si>
  <si>
    <t>Depozit Portfeli 
(mln. manat)</t>
  </si>
  <si>
    <t>Balans Kapitalı 
(mln. manat)</t>
  </si>
  <si>
    <t>Xalis Mənfəət
 (mln. manat)</t>
  </si>
  <si>
    <t>Xalis Əməliyyat Mənfəəti 
(mln. manat)</t>
  </si>
  <si>
    <t>Faiz gəlirləri
 (mln. manat)</t>
  </si>
  <si>
    <t>Faiz xərcləri
 (mln. manat)</t>
  </si>
  <si>
    <t>Qeyri-faiz xərcləri 
(mln. manat)</t>
  </si>
  <si>
    <t>Ziraat Bank Azərbaycan ASC</t>
  </si>
  <si>
    <t>=</t>
  </si>
  <si>
    <t>Qeyri-faiz gəlirləri 
(mln. manat)</t>
  </si>
  <si>
    <t>Premium Bank ASC</t>
  </si>
  <si>
    <t>Bank of Baku ASC</t>
  </si>
  <si>
    <t>XM yoxlama</t>
  </si>
  <si>
    <t>Yelo Bank ASC</t>
  </si>
  <si>
    <t>Hesablanmış XƏM</t>
  </si>
  <si>
    <t>Hesablanmış XƏM ilə Faktikinin fərqi</t>
  </si>
  <si>
    <t>o cümlədən, Nizamnamə Kapitalı (mln. manat)</t>
  </si>
  <si>
    <t>Aktivlər üzrə mümkün zərərin 
ödənilməsi üçün ehtiyat ayırmaları (mln. manat)</t>
  </si>
  <si>
    <t>Mənfəət vergisi</t>
  </si>
  <si>
    <t>Mündəricat</t>
  </si>
  <si>
    <t>Dinamika - Aktivlər</t>
  </si>
  <si>
    <t>Kredit Portfeli</t>
  </si>
  <si>
    <t>Dinamika - Kredit Portfeli</t>
  </si>
  <si>
    <t>Depozit Portfeli</t>
  </si>
  <si>
    <t>Dinamika - Depozit Portfeli</t>
  </si>
  <si>
    <t>Balans Kapitalı</t>
  </si>
  <si>
    <t>Dinamika - Balans Kapitalı</t>
  </si>
  <si>
    <t>Nizamnamə Kapitalı</t>
  </si>
  <si>
    <t>Xalis Mənfəət</t>
  </si>
  <si>
    <t xml:space="preserve">Xalis Əməliyyat Mənfəəti </t>
  </si>
  <si>
    <t>Faiz gəlirləri</t>
  </si>
  <si>
    <t>Faiz xərcləri</t>
  </si>
  <si>
    <t xml:space="preserve">Qeyri-faiz gəlirləri </t>
  </si>
  <si>
    <t xml:space="preserve">Qeyri-faiz xərcləri </t>
  </si>
  <si>
    <t xml:space="preserve">Aktivlər üzrə mümkün zərərin ödənilməsi üçün ehtiyat ayırmaları </t>
  </si>
  <si>
    <t>Aktivlər</t>
  </si>
  <si>
    <t>ABB ASC</t>
  </si>
  <si>
    <t>Biznes Kreditləri (mln. manat)</t>
  </si>
  <si>
    <t>2023 IR
ROA,% 
(Xalis mənfəət/ Aktivlərin həcmi)</t>
  </si>
  <si>
    <t>2023 IR
ROE,% 
(Xalis mənfəət/ Balans kapitalı)</t>
  </si>
  <si>
    <t>İstehlak Kreditləri (mln. manat)</t>
  </si>
  <si>
    <t>Daşınmaz əmlak kreditləri (mln. manat)</t>
  </si>
  <si>
    <t>IIR/2023
Nisbi dinamika/Rüblük</t>
  </si>
  <si>
    <t xml:space="preserve">IIR/2023
Mütləq dinamika/Rüblük </t>
  </si>
  <si>
    <t>Dinamika, %</t>
  </si>
  <si>
    <t>Dinamika, mln . manat</t>
  </si>
  <si>
    <t>Daşınmaz əmlak kreditləri</t>
  </si>
  <si>
    <t>Biznes kreditləri</t>
  </si>
  <si>
    <t>İstehlak kreditləri</t>
  </si>
  <si>
    <t>ROA</t>
  </si>
  <si>
    <t>ROE</t>
  </si>
  <si>
    <t>Mənfəət vergisindən əvvəlki mənfəət (mln. manat)</t>
  </si>
  <si>
    <t>Fiziki şəxslərin əmanətləri (mln. manat)</t>
  </si>
  <si>
    <t>Gözlənilməz xərclər</t>
  </si>
  <si>
    <t>Faiz borcları üzrə yaradılmış məqsədli ehtiyatlar</t>
  </si>
  <si>
    <t>Hesablanma üsulu</t>
  </si>
  <si>
    <t>Bank Sektoru - 2025 I RÜB</t>
  </si>
  <si>
    <t>2025 IIR - Ümumi göstəricilər</t>
  </si>
  <si>
    <t>IIR/2025</t>
  </si>
  <si>
    <t>2025 IIR Nizamnamə Kapitalı (mln. manat)2</t>
  </si>
  <si>
    <t>IIIR/2025</t>
  </si>
  <si>
    <t>2025 IIIR Nizamnamə Kapitalı (mln. manat)</t>
  </si>
  <si>
    <t xml:space="preserve">2025 IIIR
ROA,% </t>
  </si>
  <si>
    <t xml:space="preserve">2025 IIIR
ROE,% </t>
  </si>
  <si>
    <t>Xalis mənfəət/3*4 / Balans Kapitalı</t>
  </si>
  <si>
    <t>Xalis mənfəət/3*4 / Aktivlərin həcmi</t>
  </si>
  <si>
    <t>2025 IIIR - Ümumi göstəricilər</t>
  </si>
  <si>
    <t>IIIR/2025
Nisbi dinamika/Rüblük</t>
  </si>
  <si>
    <t xml:space="preserve">IIIR/2025
Mütləq dinamika/Rüblük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</si>
</sst>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_-* #,##0.00_-;\-* #,##0.00_-;_-* &quot;-&quot;??_-;_-@_-"/>
    <numFmt numFmtId="165" formatCode="0.0"/>
    <numFmt numFmtId="166" formatCode="0.0%"/>
    <numFmt numFmtId="167" formatCode="_-* #,##0.00\ _₽_-;\-* #,##0.00\ _₽_-;_-* &quot;-&quot;??\ _₽_-;_-@_-"/>
    <numFmt numFmtId="168" formatCode="_(* #,##0.0_);_(* \(#,##0.0\);_(* &quot;-&quot;??_);_(@_)"/>
  </numFmts>
  <fonts count="2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  <charset val="204"/>
      <scheme val="minor"/>
    </font>
    <font>
      <sz val="10"/>
      <name val="Arial"/>
      <family val="2"/>
    </font>
    <font>
      <sz val="8"/>
      <name val="Calibri"/>
      <family val="2"/>
      <scheme val="minor"/>
    </font>
    <font>
      <b/>
      <sz val="11"/>
      <color rgb="FF002060"/>
      <name val="Calibri"/>
      <family val="2"/>
      <scheme val="minor"/>
    </font>
    <font>
      <sz val="11"/>
      <color rgb="FF002060"/>
      <name val="Calibri"/>
      <family val="2"/>
      <scheme val="minor"/>
    </font>
    <font>
      <b/>
      <sz val="11"/>
      <color rgb="FF002060"/>
      <name val="Times New Roman"/>
      <family val="1"/>
    </font>
    <font>
      <sz val="11"/>
      <color theme="1"/>
      <name val="Times New Roman"/>
      <family val="1"/>
    </font>
    <font>
      <sz val="11"/>
      <color rgb="FF002060"/>
      <name val="Times New Roman"/>
      <family val="1"/>
    </font>
    <font>
      <b/>
      <sz val="11"/>
      <color theme="0"/>
      <name val="Times New Roman"/>
      <family val="1"/>
    </font>
    <font>
      <u/>
      <sz val="11"/>
      <color theme="10"/>
      <name val="Calibri"/>
      <family val="2"/>
      <scheme val="minor"/>
    </font>
    <font>
      <b/>
      <sz val="11"/>
      <color theme="0"/>
      <name val="Times New Roman"/>
      <family val="1"/>
    </font>
    <font>
      <sz val="10"/>
      <name val="Times New Roman"/>
      <family val="1"/>
    </font>
    <font>
      <u/>
      <sz val="11"/>
      <color theme="0"/>
      <name val="Calibri"/>
      <family val="2"/>
      <scheme val="minor"/>
    </font>
    <font>
      <b/>
      <sz val="11"/>
      <color theme="3" tint="-0.249977111117893"/>
      <name val="Calibri"/>
      <family val="2"/>
      <scheme val="minor"/>
    </font>
    <font>
      <sz val="11"/>
      <color theme="3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70C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2060"/>
        <bgColor indexed="64"/>
      </patternFill>
    </fill>
  </fills>
  <borders count="27">
    <border>
      <left/>
      <right/>
      <top/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rgb="FF002060"/>
      </left>
      <right style="thin">
        <color rgb="FF002060"/>
      </right>
      <top style="thin">
        <color rgb="FF002060"/>
      </top>
      <bottom/>
      <diagonal/>
    </border>
    <border>
      <left/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rgb="FF002060"/>
      </left>
      <right/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/>
      <bottom style="thin">
        <color rgb="FF002060"/>
      </bottom>
      <diagonal/>
    </border>
    <border>
      <left style="thin">
        <color rgb="FF002060"/>
      </left>
      <right style="thin">
        <color rgb="FF002060"/>
      </right>
      <top/>
      <bottom style="thin">
        <color rgb="FF002060"/>
      </bottom>
      <diagonal/>
    </border>
    <border>
      <left style="thin">
        <color rgb="FF002060"/>
      </left>
      <right/>
      <top/>
      <bottom style="thin">
        <color rgb="FF002060"/>
      </bottom>
      <diagonal/>
    </border>
    <border>
      <left style="thin">
        <color rgb="FF002060"/>
      </left>
      <right/>
      <top style="thin">
        <color rgb="FF002060"/>
      </top>
      <bottom/>
      <diagonal/>
    </border>
    <border>
      <left style="thin">
        <color rgb="FF002060"/>
      </left>
      <right style="thin">
        <color rgb="FF002060"/>
      </right>
      <top/>
      <bottom/>
      <diagonal/>
    </border>
    <border>
      <left/>
      <right/>
      <top/>
      <bottom style="thin">
        <color rgb="FF002060"/>
      </bottom>
      <diagonal/>
    </border>
    <border>
      <left/>
      <right/>
      <top style="thin">
        <color rgb="FF002060"/>
      </top>
      <bottom style="thin">
        <color rgb="FF002060"/>
      </bottom>
      <diagonal/>
    </border>
    <border>
      <left style="thin">
        <color rgb="FF002060"/>
      </left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2060"/>
      </top>
      <bottom style="thin">
        <color rgb="FF002060"/>
      </bottom>
      <diagonal/>
    </border>
    <border>
      <left style="thin">
        <color rgb="FF002060"/>
      </left>
      <right style="thin">
        <color indexed="64"/>
      </right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/>
      <bottom/>
      <diagonal/>
    </border>
    <border>
      <left/>
      <right/>
      <top style="thin">
        <color rgb="FF002060"/>
      </top>
      <bottom/>
      <diagonal/>
    </border>
    <border>
      <left/>
      <right style="thin">
        <color rgb="FF002060"/>
      </right>
      <top style="thin">
        <color rgb="FF00206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theme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4">
    <xf numFmtId="0" fontId="0" fillId="0" borderId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4" fillId="0" borderId="0"/>
    <xf numFmtId="0" fontId="5" fillId="0" borderId="0"/>
    <xf numFmtId="0" fontId="13" fillId="0" borderId="0" applyNumberFormat="0" applyFill="0" applyBorder="0" applyAlignment="0" applyProtection="0"/>
    <xf numFmtId="0" fontId="4" fillId="0" borderId="0"/>
    <xf numFmtId="167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15" fillId="0" borderId="0"/>
    <xf numFmtId="167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7" fontId="4" fillId="0" borderId="0" applyFont="0" applyFill="0" applyBorder="0" applyAlignment="0" applyProtection="0"/>
  </cellStyleXfs>
  <cellXfs count="186">
    <xf numFmtId="0" fontId="0" fillId="0" borderId="0" xfId="0"/>
    <xf numFmtId="0" fontId="1" fillId="0" borderId="0" xfId="0" applyFont="1"/>
    <xf numFmtId="9" fontId="0" fillId="0" borderId="0" xfId="1" applyFont="1"/>
    <xf numFmtId="165" fontId="0" fillId="0" borderId="0" xfId="0" applyNumberFormat="1"/>
    <xf numFmtId="165" fontId="3" fillId="0" borderId="0" xfId="0" applyNumberFormat="1" applyFont="1"/>
    <xf numFmtId="10" fontId="0" fillId="0" borderId="0" xfId="0" applyNumberFormat="1"/>
    <xf numFmtId="0" fontId="7" fillId="0" borderId="1" xfId="0" applyFont="1" applyBorder="1"/>
    <xf numFmtId="0" fontId="0" fillId="0" borderId="0" xfId="0" applyAlignment="1">
      <alignment horizontal="center" vertical="center"/>
    </xf>
    <xf numFmtId="165" fontId="8" fillId="0" borderId="1" xfId="0" applyNumberFormat="1" applyFont="1" applyBorder="1"/>
    <xf numFmtId="0" fontId="10" fillId="0" borderId="0" xfId="0" applyFont="1" applyAlignment="1">
      <alignment horizontal="center" vertical="center"/>
    </xf>
    <xf numFmtId="165" fontId="11" fillId="0" borderId="1" xfId="0" applyNumberFormat="1" applyFont="1" applyBorder="1" applyAlignment="1">
      <alignment horizontal="right" vertical="center" wrapText="1"/>
    </xf>
    <xf numFmtId="0" fontId="7" fillId="5" borderId="5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165" fontId="8" fillId="2" borderId="1" xfId="0" applyNumberFormat="1" applyFont="1" applyFill="1" applyBorder="1"/>
    <xf numFmtId="0" fontId="7" fillId="0" borderId="2" xfId="0" applyFont="1" applyBorder="1"/>
    <xf numFmtId="0" fontId="7" fillId="0" borderId="1" xfId="0" applyFont="1" applyBorder="1" applyAlignment="1">
      <alignment wrapText="1"/>
    </xf>
    <xf numFmtId="0" fontId="7" fillId="0" borderId="2" xfId="0" applyFont="1" applyBorder="1" applyAlignment="1">
      <alignment wrapText="1"/>
    </xf>
    <xf numFmtId="0" fontId="8" fillId="5" borderId="5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5" borderId="5" xfId="0" applyFont="1" applyFill="1" applyBorder="1" applyAlignment="1">
      <alignment horizontal="center" vertical="center"/>
    </xf>
    <xf numFmtId="0" fontId="11" fillId="5" borderId="6" xfId="0" applyFont="1" applyFill="1" applyBorder="1" applyAlignment="1">
      <alignment horizontal="center" vertical="center"/>
    </xf>
    <xf numFmtId="0" fontId="11" fillId="5" borderId="7" xfId="0" applyFont="1" applyFill="1" applyBorder="1" applyAlignment="1">
      <alignment horizontal="center" vertical="center"/>
    </xf>
    <xf numFmtId="0" fontId="9" fillId="0" borderId="3" xfId="0" applyFont="1" applyBorder="1"/>
    <xf numFmtId="0" fontId="9" fillId="0" borderId="1" xfId="0" applyFont="1" applyBorder="1"/>
    <xf numFmtId="0" fontId="9" fillId="0" borderId="2" xfId="0" applyFont="1" applyBorder="1"/>
    <xf numFmtId="0" fontId="11" fillId="5" borderId="6" xfId="0" applyFont="1" applyFill="1" applyBorder="1" applyAlignment="1">
      <alignment horizontal="center" vertical="center" wrapText="1"/>
    </xf>
    <xf numFmtId="0" fontId="11" fillId="5" borderId="7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 wrapText="1"/>
    </xf>
    <xf numFmtId="0" fontId="9" fillId="4" borderId="1" xfId="5" applyFont="1" applyFill="1" applyBorder="1" applyAlignment="1">
      <alignment wrapText="1"/>
    </xf>
    <xf numFmtId="0" fontId="9" fillId="3" borderId="1" xfId="5" applyFont="1" applyFill="1" applyBorder="1" applyAlignment="1">
      <alignment wrapText="1"/>
    </xf>
    <xf numFmtId="166" fontId="10" fillId="0" borderId="0" xfId="1" applyNumberFormat="1" applyFont="1"/>
    <xf numFmtId="0" fontId="10" fillId="0" borderId="0" xfId="0" applyFont="1"/>
    <xf numFmtId="0" fontId="12" fillId="6" borderId="0" xfId="5" applyFont="1" applyFill="1" applyAlignment="1">
      <alignment horizontal="center" vertical="center"/>
    </xf>
    <xf numFmtId="0" fontId="9" fillId="3" borderId="1" xfId="5" applyFont="1" applyFill="1" applyBorder="1" applyAlignment="1">
      <alignment horizontal="center" vertical="center" wrapText="1"/>
    </xf>
    <xf numFmtId="0" fontId="9" fillId="4" borderId="1" xfId="5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/>
    </xf>
    <xf numFmtId="0" fontId="10" fillId="0" borderId="0" xfId="1" applyNumberFormat="1" applyFont="1"/>
    <xf numFmtId="165" fontId="10" fillId="0" borderId="0" xfId="1" applyNumberFormat="1" applyFont="1"/>
    <xf numFmtId="10" fontId="10" fillId="0" borderId="0" xfId="0" applyNumberFormat="1" applyFont="1"/>
    <xf numFmtId="10" fontId="10" fillId="0" borderId="0" xfId="0" applyNumberFormat="1" applyFont="1" applyAlignment="1">
      <alignment horizontal="center" vertical="center"/>
    </xf>
    <xf numFmtId="9" fontId="10" fillId="0" borderId="0" xfId="0" applyNumberFormat="1" applyFont="1"/>
    <xf numFmtId="0" fontId="3" fillId="0" borderId="0" xfId="0" applyFont="1"/>
    <xf numFmtId="0" fontId="14" fillId="6" borderId="13" xfId="5" applyFont="1" applyFill="1" applyBorder="1" applyAlignment="1">
      <alignment horizontal="center" vertical="center"/>
    </xf>
    <xf numFmtId="165" fontId="11" fillId="2" borderId="1" xfId="0" applyNumberFormat="1" applyFont="1" applyFill="1" applyBorder="1" applyAlignment="1">
      <alignment horizontal="right" vertical="center" wrapText="1"/>
    </xf>
    <xf numFmtId="165" fontId="9" fillId="0" borderId="4" xfId="0" applyNumberFormat="1" applyFont="1" applyBorder="1"/>
    <xf numFmtId="0" fontId="9" fillId="2" borderId="1" xfId="0" applyFont="1" applyFill="1" applyBorder="1"/>
    <xf numFmtId="0" fontId="0" fillId="2" borderId="0" xfId="0" applyFill="1"/>
    <xf numFmtId="43" fontId="10" fillId="0" borderId="0" xfId="2" applyFont="1"/>
    <xf numFmtId="2" fontId="0" fillId="0" borderId="0" xfId="2" applyNumberFormat="1" applyFont="1"/>
    <xf numFmtId="166" fontId="0" fillId="0" borderId="0" xfId="1" applyNumberFormat="1" applyFont="1"/>
    <xf numFmtId="10" fontId="8" fillId="0" borderId="1" xfId="1" applyNumberFormat="1" applyFont="1" applyBorder="1" applyAlignment="1">
      <alignment horizontal="center" wrapText="1"/>
    </xf>
    <xf numFmtId="0" fontId="16" fillId="6" borderId="0" xfId="5" applyFont="1" applyFill="1" applyAlignment="1">
      <alignment horizontal="center" vertical="center"/>
    </xf>
    <xf numFmtId="9" fontId="0" fillId="0" borderId="0" xfId="1" applyFont="1" applyAlignment="1">
      <alignment horizontal="right"/>
    </xf>
    <xf numFmtId="2" fontId="0" fillId="0" borderId="0" xfId="2" applyNumberFormat="1" applyFont="1" applyAlignment="1">
      <alignment horizontal="right"/>
    </xf>
    <xf numFmtId="0" fontId="0" fillId="0" borderId="0" xfId="0" applyAlignment="1">
      <alignment wrapText="1"/>
    </xf>
    <xf numFmtId="10" fontId="11" fillId="0" borderId="1" xfId="1" applyNumberFormat="1" applyFont="1" applyBorder="1" applyAlignment="1">
      <alignment horizontal="center" vertical="center" wrapText="1"/>
    </xf>
    <xf numFmtId="10" fontId="11" fillId="0" borderId="1" xfId="0" applyNumberFormat="1" applyFont="1" applyBorder="1" applyAlignment="1">
      <alignment horizontal="center" vertical="center" wrapText="1"/>
    </xf>
    <xf numFmtId="10" fontId="11" fillId="0" borderId="1" xfId="0" applyNumberFormat="1" applyFont="1" applyBorder="1" applyAlignment="1">
      <alignment horizontal="right" vertical="center" wrapText="1"/>
    </xf>
    <xf numFmtId="10" fontId="0" fillId="0" borderId="1" xfId="1" applyNumberFormat="1" applyFont="1" applyBorder="1"/>
    <xf numFmtId="2" fontId="11" fillId="0" borderId="1" xfId="0" applyNumberFormat="1" applyFont="1" applyBorder="1" applyAlignment="1">
      <alignment horizontal="right" vertical="center" wrapText="1"/>
    </xf>
    <xf numFmtId="2" fontId="0" fillId="0" borderId="1" xfId="0" applyNumberFormat="1" applyBorder="1"/>
    <xf numFmtId="0" fontId="1" fillId="0" borderId="0" xfId="0" applyFont="1" applyAlignment="1">
      <alignment wrapText="1"/>
    </xf>
    <xf numFmtId="165" fontId="8" fillId="0" borderId="2" xfId="0" applyNumberFormat="1" applyFont="1" applyBorder="1"/>
    <xf numFmtId="0" fontId="9" fillId="4" borderId="6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/>
    </xf>
    <xf numFmtId="0" fontId="7" fillId="4" borderId="6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 wrapText="1"/>
    </xf>
    <xf numFmtId="0" fontId="7" fillId="2" borderId="2" xfId="0" applyFont="1" applyFill="1" applyBorder="1"/>
    <xf numFmtId="165" fontId="8" fillId="0" borderId="8" xfId="0" applyNumberFormat="1" applyFont="1" applyBorder="1"/>
    <xf numFmtId="2" fontId="0" fillId="0" borderId="0" xfId="0" applyNumberFormat="1"/>
    <xf numFmtId="166" fontId="0" fillId="0" borderId="0" xfId="0" applyNumberFormat="1"/>
    <xf numFmtId="0" fontId="9" fillId="0" borderId="0" xfId="5" applyFont="1" applyFill="1" applyBorder="1" applyAlignment="1">
      <alignment horizontal="left" vertical="center" wrapText="1"/>
    </xf>
    <xf numFmtId="0" fontId="9" fillId="0" borderId="0" xfId="5" applyFont="1" applyFill="1" applyBorder="1" applyAlignment="1">
      <alignment horizontal="center" vertical="center" wrapText="1"/>
    </xf>
    <xf numFmtId="0" fontId="9" fillId="3" borderId="14" xfId="5" applyFont="1" applyFill="1" applyBorder="1" applyAlignment="1">
      <alignment horizontal="left" vertical="center" wrapText="1"/>
    </xf>
    <xf numFmtId="2" fontId="0" fillId="0" borderId="0" xfId="1" applyNumberFormat="1" applyFont="1" applyBorder="1"/>
    <xf numFmtId="165" fontId="8" fillId="0" borderId="1" xfId="0" applyNumberFormat="1" applyFont="1" applyBorder="1" applyAlignment="1">
      <alignment horizontal="right" wrapText="1"/>
    </xf>
    <xf numFmtId="165" fontId="8" fillId="0" borderId="1" xfId="0" applyNumberFormat="1" applyFont="1" applyBorder="1" applyAlignment="1">
      <alignment horizontal="right"/>
    </xf>
    <xf numFmtId="165" fontId="8" fillId="0" borderId="9" xfId="0" applyNumberFormat="1" applyFont="1" applyBorder="1" applyAlignment="1">
      <alignment horizontal="right"/>
    </xf>
    <xf numFmtId="0" fontId="17" fillId="0" borderId="1" xfId="0" applyFont="1" applyBorder="1"/>
    <xf numFmtId="0" fontId="7" fillId="2" borderId="1" xfId="0" applyFont="1" applyFill="1" applyBorder="1"/>
    <xf numFmtId="165" fontId="8" fillId="2" borderId="1" xfId="0" applyNumberFormat="1" applyFont="1" applyFill="1" applyBorder="1" applyAlignment="1">
      <alignment horizontal="right"/>
    </xf>
    <xf numFmtId="165" fontId="8" fillId="2" borderId="9" xfId="0" applyNumberFormat="1" applyFont="1" applyFill="1" applyBorder="1" applyAlignment="1">
      <alignment horizontal="right"/>
    </xf>
    <xf numFmtId="9" fontId="8" fillId="0" borderId="1" xfId="1" applyFont="1" applyBorder="1"/>
    <xf numFmtId="9" fontId="11" fillId="0" borderId="1" xfId="1" applyFont="1" applyBorder="1" applyAlignment="1">
      <alignment horizontal="right" vertical="center" wrapText="1"/>
    </xf>
    <xf numFmtId="166" fontId="8" fillId="0" borderId="0" xfId="1" applyNumberFormat="1" applyFont="1"/>
    <xf numFmtId="165" fontId="8" fillId="0" borderId="0" xfId="0" applyNumberFormat="1" applyFont="1" applyAlignment="1">
      <alignment horizontal="right"/>
    </xf>
    <xf numFmtId="165" fontId="8" fillId="2" borderId="0" xfId="0" applyNumberFormat="1" applyFont="1" applyFill="1" applyAlignment="1">
      <alignment horizontal="right"/>
    </xf>
    <xf numFmtId="0" fontId="17" fillId="3" borderId="17" xfId="0" applyFont="1" applyFill="1" applyBorder="1" applyAlignment="1">
      <alignment horizontal="center" vertical="center"/>
    </xf>
    <xf numFmtId="0" fontId="17" fillId="3" borderId="16" xfId="0" applyFont="1" applyFill="1" applyBorder="1" applyAlignment="1">
      <alignment horizontal="center" vertical="center"/>
    </xf>
    <xf numFmtId="0" fontId="17" fillId="0" borderId="18" xfId="0" applyFont="1" applyBorder="1" applyAlignment="1">
      <alignment horizontal="right" vertical="center"/>
    </xf>
    <xf numFmtId="166" fontId="11" fillId="2" borderId="19" xfId="8" applyNumberFormat="1" applyFont="1" applyFill="1" applyBorder="1" applyAlignment="1">
      <alignment horizontal="center" wrapText="1"/>
    </xf>
    <xf numFmtId="0" fontId="9" fillId="3" borderId="1" xfId="5" applyFont="1" applyFill="1" applyBorder="1" applyAlignment="1">
      <alignment horizontal="left" vertical="center" wrapText="1"/>
    </xf>
    <xf numFmtId="165" fontId="8" fillId="0" borderId="14" xfId="0" applyNumberFormat="1" applyFont="1" applyBorder="1"/>
    <xf numFmtId="0" fontId="18" fillId="3" borderId="15" xfId="0" applyFont="1" applyFill="1" applyBorder="1" applyAlignment="1">
      <alignment horizontal="center" vertical="center" wrapText="1"/>
    </xf>
    <xf numFmtId="0" fontId="17" fillId="2" borderId="1" xfId="0" applyFont="1" applyFill="1" applyBorder="1"/>
    <xf numFmtId="165" fontId="8" fillId="2" borderId="20" xfId="0" applyNumberFormat="1" applyFont="1" applyFill="1" applyBorder="1"/>
    <xf numFmtId="165" fontId="11" fillId="2" borderId="6" xfId="0" applyNumberFormat="1" applyFont="1" applyFill="1" applyBorder="1" applyAlignment="1">
      <alignment horizontal="right" vertical="center" wrapText="1"/>
    </xf>
    <xf numFmtId="166" fontId="8" fillId="2" borderId="0" xfId="1" applyNumberFormat="1" applyFont="1" applyFill="1" applyBorder="1" applyAlignment="1">
      <alignment horizontal="right" wrapText="1"/>
    </xf>
    <xf numFmtId="166" fontId="8" fillId="0" borderId="0" xfId="1" applyNumberFormat="1" applyFont="1" applyBorder="1" applyAlignment="1">
      <alignment horizontal="right" vertical="center" wrapText="1"/>
    </xf>
    <xf numFmtId="166" fontId="8" fillId="2" borderId="0" xfId="1" applyNumberFormat="1" applyFont="1" applyFill="1" applyBorder="1" applyAlignment="1">
      <alignment horizontal="right" vertical="center" wrapText="1"/>
    </xf>
    <xf numFmtId="0" fontId="19" fillId="5" borderId="2" xfId="0" applyFont="1" applyFill="1" applyBorder="1" applyAlignment="1">
      <alignment horizontal="center" vertical="center" wrapText="1"/>
    </xf>
    <xf numFmtId="0" fontId="19" fillId="5" borderId="21" xfId="0" applyFont="1" applyFill="1" applyBorder="1" applyAlignment="1">
      <alignment horizontal="center" vertical="center" wrapText="1"/>
    </xf>
    <xf numFmtId="0" fontId="19" fillId="5" borderId="9" xfId="0" applyFont="1" applyFill="1" applyBorder="1" applyAlignment="1">
      <alignment horizontal="center" vertical="center" wrapText="1"/>
    </xf>
    <xf numFmtId="0" fontId="19" fillId="4" borderId="12" xfId="0" applyFont="1" applyFill="1" applyBorder="1" applyAlignment="1">
      <alignment horizontal="center" vertical="center" wrapText="1"/>
    </xf>
    <xf numFmtId="165" fontId="8" fillId="2" borderId="15" xfId="0" applyNumberFormat="1" applyFont="1" applyFill="1" applyBorder="1"/>
    <xf numFmtId="165" fontId="8" fillId="0" borderId="15" xfId="0" applyNumberFormat="1" applyFont="1" applyBorder="1"/>
    <xf numFmtId="2" fontId="0" fillId="0" borderId="15" xfId="1" applyNumberFormat="1" applyFont="1" applyFill="1" applyBorder="1"/>
    <xf numFmtId="166" fontId="11" fillId="2" borderId="1" xfId="8" applyNumberFormat="1" applyFont="1" applyFill="1" applyBorder="1" applyAlignment="1">
      <alignment horizontal="center" wrapText="1"/>
    </xf>
    <xf numFmtId="0" fontId="17" fillId="3" borderId="15" xfId="0" applyFont="1" applyFill="1" applyBorder="1" applyAlignment="1">
      <alignment horizontal="center" vertical="center"/>
    </xf>
    <xf numFmtId="0" fontId="17" fillId="0" borderId="15" xfId="0" applyFont="1" applyBorder="1" applyAlignment="1">
      <alignment horizontal="right" vertical="center"/>
    </xf>
    <xf numFmtId="166" fontId="18" fillId="0" borderId="15" xfId="1" applyNumberFormat="1" applyFont="1" applyBorder="1" applyAlignment="1">
      <alignment horizontal="center" vertical="center"/>
    </xf>
    <xf numFmtId="0" fontId="7" fillId="0" borderId="23" xfId="0" applyFont="1" applyBorder="1" applyAlignment="1">
      <alignment horizontal="center"/>
    </xf>
    <xf numFmtId="165" fontId="8" fillId="0" borderId="2" xfId="0" applyNumberFormat="1" applyFont="1" applyBorder="1" applyAlignment="1">
      <alignment horizontal="right"/>
    </xf>
    <xf numFmtId="165" fontId="8" fillId="2" borderId="2" xfId="0" applyNumberFormat="1" applyFont="1" applyFill="1" applyBorder="1" applyAlignment="1">
      <alignment horizontal="right"/>
    </xf>
    <xf numFmtId="165" fontId="8" fillId="2" borderId="24" xfId="0" applyNumberFormat="1" applyFont="1" applyFill="1" applyBorder="1"/>
    <xf numFmtId="165" fontId="8" fillId="0" borderId="24" xfId="0" applyNumberFormat="1" applyFont="1" applyBorder="1"/>
    <xf numFmtId="2" fontId="0" fillId="0" borderId="24" xfId="1" applyNumberFormat="1" applyFont="1" applyFill="1" applyBorder="1"/>
    <xf numFmtId="0" fontId="7" fillId="0" borderId="0" xfId="0" applyFont="1" applyAlignment="1">
      <alignment horizontal="center"/>
    </xf>
    <xf numFmtId="0" fontId="7" fillId="2" borderId="0" xfId="0" applyFont="1" applyFill="1"/>
    <xf numFmtId="165" fontId="11" fillId="0" borderId="0" xfId="0" applyNumberFormat="1" applyFont="1" applyAlignment="1">
      <alignment horizontal="right" vertical="center" wrapText="1"/>
    </xf>
    <xf numFmtId="165" fontId="8" fillId="0" borderId="0" xfId="0" applyNumberFormat="1" applyFont="1"/>
    <xf numFmtId="165" fontId="8" fillId="2" borderId="0" xfId="0" applyNumberFormat="1" applyFont="1" applyFill="1"/>
    <xf numFmtId="2" fontId="0" fillId="0" borderId="0" xfId="1" applyNumberFormat="1" applyFont="1" applyFill="1" applyBorder="1"/>
    <xf numFmtId="165" fontId="8" fillId="2" borderId="22" xfId="0" applyNumberFormat="1" applyFont="1" applyFill="1" applyBorder="1"/>
    <xf numFmtId="165" fontId="8" fillId="0" borderId="2" xfId="0" applyNumberFormat="1" applyFont="1" applyBorder="1" applyAlignment="1">
      <alignment horizontal="right" vertical="center" wrapText="1"/>
    </xf>
    <xf numFmtId="2" fontId="8" fillId="2" borderId="15" xfId="0" applyNumberFormat="1" applyFont="1" applyFill="1" applyBorder="1"/>
    <xf numFmtId="43" fontId="10" fillId="0" borderId="14" xfId="2" applyFont="1" applyBorder="1"/>
    <xf numFmtId="166" fontId="8" fillId="2" borderId="14" xfId="1" applyNumberFormat="1" applyFont="1" applyFill="1" applyBorder="1" applyAlignment="1">
      <alignment horizontal="right" vertical="center" wrapText="1"/>
    </xf>
    <xf numFmtId="166" fontId="8" fillId="0" borderId="14" xfId="1" applyNumberFormat="1" applyFont="1" applyBorder="1"/>
    <xf numFmtId="9" fontId="0" fillId="0" borderId="14" xfId="1" applyFont="1" applyBorder="1"/>
    <xf numFmtId="165" fontId="0" fillId="0" borderId="14" xfId="0" applyNumberFormat="1" applyBorder="1"/>
    <xf numFmtId="43" fontId="10" fillId="0" borderId="0" xfId="2" applyFont="1" applyBorder="1"/>
    <xf numFmtId="9" fontId="0" fillId="0" borderId="0" xfId="1" applyFont="1" applyBorder="1" applyAlignment="1">
      <alignment horizontal="right"/>
    </xf>
    <xf numFmtId="166" fontId="8" fillId="0" borderId="0" xfId="1" applyNumberFormat="1" applyFont="1" applyBorder="1"/>
    <xf numFmtId="9" fontId="0" fillId="0" borderId="0" xfId="1" applyFont="1" applyBorder="1"/>
    <xf numFmtId="166" fontId="11" fillId="0" borderId="0" xfId="1" applyNumberFormat="1" applyFont="1"/>
    <xf numFmtId="165" fontId="8" fillId="4" borderId="1" xfId="0" applyNumberFormat="1" applyFont="1" applyFill="1" applyBorder="1" applyAlignment="1">
      <alignment horizontal="right"/>
    </xf>
    <xf numFmtId="166" fontId="20" fillId="0" borderId="0" xfId="1" applyNumberFormat="1" applyFont="1"/>
    <xf numFmtId="166" fontId="20" fillId="0" borderId="0" xfId="1" applyNumberFormat="1" applyFont="1" applyBorder="1"/>
    <xf numFmtId="166" fontId="18" fillId="0" borderId="26" xfId="1" applyNumberFormat="1" applyFont="1" applyBorder="1" applyAlignment="1">
      <alignment horizontal="center" vertical="center"/>
    </xf>
    <xf numFmtId="165" fontId="8" fillId="2" borderId="14" xfId="0" applyNumberFormat="1" applyFont="1" applyFill="1" applyBorder="1" applyAlignment="1">
      <alignment horizontal="right"/>
    </xf>
    <xf numFmtId="165" fontId="0" fillId="0" borderId="0" xfId="2" applyNumberFormat="1" applyFont="1"/>
    <xf numFmtId="165" fontId="0" fillId="0" borderId="0" xfId="2" applyNumberFormat="1" applyFont="1" applyBorder="1" applyAlignment="1">
      <alignment horizontal="right"/>
    </xf>
    <xf numFmtId="165" fontId="0" fillId="0" borderId="0" xfId="2" applyNumberFormat="1" applyFont="1" applyAlignment="1">
      <alignment horizontal="right"/>
    </xf>
    <xf numFmtId="165" fontId="0" fillId="0" borderId="0" xfId="2" applyNumberFormat="1" applyFont="1" applyBorder="1"/>
    <xf numFmtId="165" fontId="0" fillId="0" borderId="14" xfId="2" applyNumberFormat="1" applyFont="1" applyBorder="1"/>
    <xf numFmtId="165" fontId="8" fillId="0" borderId="14" xfId="0" applyNumberFormat="1" applyFont="1" applyBorder="1" applyAlignment="1">
      <alignment horizontal="right"/>
    </xf>
    <xf numFmtId="0" fontId="17" fillId="2" borderId="2" xfId="0" applyFont="1" applyFill="1" applyBorder="1"/>
    <xf numFmtId="165" fontId="21" fillId="0" borderId="4" xfId="0" applyNumberFormat="1" applyFont="1" applyBorder="1"/>
    <xf numFmtId="165" fontId="0" fillId="0" borderId="15" xfId="0" applyNumberFormat="1" applyBorder="1"/>
    <xf numFmtId="9" fontId="8" fillId="0" borderId="14" xfId="1" applyFont="1" applyBorder="1"/>
    <xf numFmtId="0" fontId="7" fillId="0" borderId="25" xfId="0" applyFont="1" applyBorder="1"/>
    <xf numFmtId="165" fontId="8" fillId="0" borderId="20" xfId="0" applyNumberFormat="1" applyFont="1" applyBorder="1"/>
    <xf numFmtId="165" fontId="8" fillId="2" borderId="8" xfId="0" applyNumberFormat="1" applyFont="1" applyFill="1" applyBorder="1"/>
    <xf numFmtId="165" fontId="8" fillId="0" borderId="1" xfId="0" applyNumberFormat="1" applyFont="1" applyBorder="1" applyAlignment="1">
      <alignment horizontal="right" vertical="center" wrapText="1"/>
    </xf>
    <xf numFmtId="2" fontId="8" fillId="0" borderId="1" xfId="0" applyNumberFormat="1" applyFont="1" applyBorder="1"/>
    <xf numFmtId="3" fontId="0" fillId="0" borderId="0" xfId="0" applyNumberFormat="1"/>
    <xf numFmtId="0" fontId="7" fillId="2" borderId="3" xfId="0" applyFont="1" applyFill="1" applyBorder="1" applyAlignment="1">
      <alignment horizontal="center"/>
    </xf>
    <xf numFmtId="2" fontId="8" fillId="2" borderId="0" xfId="0" applyNumberFormat="1" applyFont="1" applyFill="1"/>
    <xf numFmtId="2" fontId="8" fillId="2" borderId="15" xfId="1" applyNumberFormat="1" applyFont="1" applyFill="1" applyBorder="1"/>
    <xf numFmtId="0" fontId="8" fillId="2" borderId="0" xfId="0" applyFont="1" applyFill="1"/>
    <xf numFmtId="165" fontId="8" fillId="2" borderId="2" xfId="0" applyNumberFormat="1" applyFont="1" applyFill="1" applyBorder="1" applyAlignment="1">
      <alignment horizontal="right" vertical="center" wrapText="1"/>
    </xf>
    <xf numFmtId="165" fontId="8" fillId="2" borderId="2" xfId="0" applyNumberFormat="1" applyFont="1" applyFill="1" applyBorder="1"/>
    <xf numFmtId="2" fontId="0" fillId="2" borderId="15" xfId="1" applyNumberFormat="1" applyFont="1" applyFill="1" applyBorder="1"/>
    <xf numFmtId="165" fontId="0" fillId="2" borderId="0" xfId="0" applyNumberFormat="1" applyFill="1"/>
    <xf numFmtId="0" fontId="7" fillId="2" borderId="23" xfId="0" applyFont="1" applyFill="1" applyBorder="1" applyAlignment="1">
      <alignment horizontal="center"/>
    </xf>
    <xf numFmtId="4" fontId="8" fillId="2" borderId="0" xfId="0" applyNumberFormat="1" applyFont="1" applyFill="1"/>
    <xf numFmtId="165" fontId="11" fillId="0" borderId="6" xfId="0" applyNumberFormat="1" applyFont="1" applyBorder="1" applyAlignment="1">
      <alignment horizontal="right" vertical="center" wrapText="1"/>
    </xf>
    <xf numFmtId="168" fontId="0" fillId="0" borderId="0" xfId="2" applyNumberFormat="1" applyFont="1" applyAlignment="1">
      <alignment horizontal="center" vertical="center"/>
    </xf>
    <xf numFmtId="168" fontId="0" fillId="0" borderId="0" xfId="2" applyNumberFormat="1" applyFont="1"/>
    <xf numFmtId="165" fontId="8" fillId="2" borderId="1" xfId="0" applyNumberFormat="1" applyFont="1" applyFill="1" applyBorder="1" applyAlignment="1">
      <alignment horizontal="right" vertical="center" wrapText="1"/>
    </xf>
    <xf numFmtId="2" fontId="8" fillId="2" borderId="1" xfId="0" applyNumberFormat="1" applyFont="1" applyFill="1" applyBorder="1"/>
    <xf numFmtId="3" fontId="0" fillId="0" borderId="1" xfId="0" applyNumberFormat="1" applyBorder="1"/>
    <xf numFmtId="10" fontId="11" fillId="0" borderId="14" xfId="0" applyNumberFormat="1" applyFont="1" applyBorder="1" applyAlignment="1">
      <alignment horizontal="right" vertical="center" wrapText="1"/>
    </xf>
    <xf numFmtId="2" fontId="11" fillId="0" borderId="14" xfId="0" applyNumberFormat="1" applyFont="1" applyBorder="1" applyAlignment="1">
      <alignment horizontal="right" vertical="center" wrapText="1"/>
    </xf>
    <xf numFmtId="43" fontId="0" fillId="0" borderId="0" xfId="2" applyFont="1"/>
    <xf numFmtId="0" fontId="12" fillId="6" borderId="4" xfId="0" applyFont="1" applyFill="1" applyBorder="1" applyAlignment="1">
      <alignment horizontal="center" wrapText="1"/>
    </xf>
    <xf numFmtId="0" fontId="12" fillId="6" borderId="11" xfId="0" applyFont="1" applyFill="1" applyBorder="1" applyAlignment="1">
      <alignment horizontal="center" wrapText="1"/>
    </xf>
    <xf numFmtId="0" fontId="9" fillId="4" borderId="10" xfId="0" applyFont="1" applyFill="1" applyBorder="1" applyAlignment="1">
      <alignment horizontal="center" vertical="center"/>
    </xf>
  </cellXfs>
  <cellStyles count="14">
    <cellStyle name="Comma" xfId="2" builtinId="3"/>
    <cellStyle name="Comma 2" xfId="7" xr:uid="{00000000-0005-0000-0000-000001000000}"/>
    <cellStyle name="Comma 3" xfId="11" xr:uid="{8C8EC6B5-96BB-46E9-8C80-E9C8CD4E9DC7}"/>
    <cellStyle name="Comma 3 2" xfId="12" xr:uid="{4A8AC0DF-C45D-44AE-AA39-2F0F8BFA9877}"/>
    <cellStyle name="Comma 4" xfId="13" xr:uid="{0FC0F7B2-DEC9-4E35-9564-FFB3C79D5846}"/>
    <cellStyle name="Hyperlink" xfId="5" builtinId="8"/>
    <cellStyle name="Hyperlink 2" xfId="9" xr:uid="{00000000-0005-0000-0000-000003000000}"/>
    <cellStyle name="Normal" xfId="0" builtinId="0"/>
    <cellStyle name="Normal 2" xfId="4" xr:uid="{00000000-0005-0000-0000-000005000000}"/>
    <cellStyle name="Normal 3" xfId="6" xr:uid="{00000000-0005-0000-0000-000006000000}"/>
    <cellStyle name="Normal 4" xfId="10" xr:uid="{00000000-0005-0000-0000-000007000000}"/>
    <cellStyle name="Percent" xfId="1" builtinId="5"/>
    <cellStyle name="Percent 2" xfId="8" xr:uid="{00000000-0005-0000-0000-000009000000}"/>
    <cellStyle name="Обычный 2" xfId="3" xr:uid="{00000000-0005-0000-0000-00000A000000}"/>
  </cellStyles>
  <dxfs count="241"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4" formatCode="0.00%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color rgb="FF002060"/>
        <name val="Times New Roman"/>
        <scheme val="none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fill>
        <patternFill patternType="none">
          <fgColor indexed="64"/>
          <bgColor indexed="65"/>
        </patternFill>
      </fill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color rgb="FF002060"/>
        <name val="Times New Roman"/>
        <scheme val="none"/>
      </font>
      <numFmt numFmtId="14" formatCode="0.00%"/>
      <fill>
        <patternFill patternType="none">
          <fgColor indexed="64"/>
          <bgColor indexed="65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color rgb="FF002060"/>
        <name val="Times New Roman"/>
        <scheme val="none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fill>
        <patternFill patternType="none">
          <fgColor indexed="64"/>
          <bgColor indexed="65"/>
        </patternFill>
      </fill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6" formatCode="0.0%"/>
      <fill>
        <patternFill patternType="solid">
          <fgColor indexed="64"/>
          <bgColor theme="0"/>
        </patternFill>
      </fill>
      <alignment horizontal="center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theme="3" tint="-0.249977111117893"/>
        <name val="Calibri"/>
        <family val="2"/>
        <scheme val="minor"/>
      </font>
    </dxf>
    <dxf>
      <fill>
        <patternFill>
          <fgColor indexed="64"/>
          <bgColor theme="9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Calibri"/>
        <family val="2"/>
        <scheme val="minor"/>
      </font>
      <numFmt numFmtId="166" formatCode="0.0%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theme="3" tint="-0.249977111117893"/>
        <name val="Calibri"/>
        <family val="2"/>
        <scheme val="minor"/>
      </font>
    </dxf>
    <dxf>
      <fill>
        <patternFill>
          <fgColor indexed="64"/>
          <bgColor theme="9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indexed="64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indexed="64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  <name val="Times New Roman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  <name val="Times New Roman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  <name val="Times New Roman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  <name val="Times New Roman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  <name val="Times New Roman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relativeIndent="-1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  <name val="Times New Roman"/>
        <scheme val="none"/>
      </font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  <name val="Times New Roman"/>
        <family val="1"/>
        <scheme val="none"/>
      </font>
      <fill>
        <patternFill patternType="solid">
          <fgColor indexed="64"/>
          <bgColor theme="0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2060"/>
        </bottom>
      </border>
    </dxf>
    <dxf>
      <fill>
        <patternFill patternType="solid">
          <fgColor indexed="64"/>
          <bgColor theme="9" tint="0.79998168889431442"/>
        </patternFill>
      </fill>
    </dxf>
    <dxf>
      <font>
        <b/>
        <color rgb="FF002060"/>
        <name val="Times New Roman"/>
        <scheme val="none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scheme val="none"/>
      </font>
      <fill>
        <patternFill patternType="solid">
          <fgColor indexed="64"/>
          <bgColor theme="0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 style="thin">
          <color rgb="FF002060"/>
        </vertical>
        <horizontal style="thin">
          <color rgb="FF002060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rgb="FF002060"/>
        </top>
      </border>
    </dxf>
    <dxf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scheme val="none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/>
        <bottom/>
        <vertical style="thin">
          <color rgb="FF002060"/>
        </vertical>
        <horizontal style="thin">
          <color rgb="FF002060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4" formatCode="0.00%"/>
      <fill>
        <patternFill patternType="none">
          <fgColor indexed="64"/>
          <bgColor indexed="65"/>
        </patternFill>
      </fill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theme="1"/>
        </left>
        <top style="thin">
          <color theme="1"/>
        </top>
        <bottom style="thin">
          <color theme="1"/>
        </bottom>
      </border>
    </dxf>
    <dxf>
      <border outline="0"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  <name val="Times New Roman"/>
        <scheme val="none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 style="thin">
          <color rgb="FF002060"/>
        </vertical>
        <horizontal style="thin">
          <color rgb="FF002060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rgb="FF002060"/>
        </top>
      </border>
    </dxf>
    <dxf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scheme val="none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/>
        <bottom/>
        <vertical style="thin">
          <color rgb="FF002060"/>
        </vertical>
        <horizontal style="thin">
          <color rgb="FF002060"/>
        </horizontal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numFmt numFmtId="166" formatCode="0.0%"/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rgb="FF002060"/>
        </top>
      </border>
    </dxf>
    <dxf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none"/>
      </font>
    </dxf>
    <dxf>
      <border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scheme val="none"/>
      </font>
      <numFmt numFmtId="165" formatCode="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scheme val="none"/>
      </font>
      <numFmt numFmtId="14" formatCode="0.00%"/>
      <fill>
        <patternFill patternType="none">
          <fgColor indexed="64"/>
          <bgColor indexed="65"/>
        </patternFill>
      </fill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scheme val="none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theme="1"/>
        </left>
        <top style="thin">
          <color theme="1"/>
        </top>
        <bottom style="thin">
          <color theme="1"/>
        </bottom>
      </border>
    </dxf>
    <dxf>
      <border outline="0"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color rgb="FF002060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numFmt numFmtId="166" formatCode="0.0%"/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rgb="FF002060"/>
        </top>
      </border>
    </dxf>
    <dxf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</dxf>
    <dxf>
      <border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numFmt numFmtId="166" formatCode="0.0%"/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rgb="FF002060"/>
        </top>
      </border>
    </dxf>
    <dxf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</dxf>
    <dxf>
      <border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2" formatCode="0.0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 style="thin">
          <color rgb="FF002060"/>
        </top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66" formatCode="0.0%"/>
      <fill>
        <patternFill patternType="none">
          <fgColor indexed="64"/>
          <bgColor indexed="65"/>
        </patternFill>
      </fill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fill>
        <patternFill patternType="none">
          <fgColor indexed="64"/>
          <bgColor indexed="65"/>
        </patternFill>
      </fill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left style="thin">
          <color theme="1"/>
        </left>
        <top style="thin">
          <color theme="1"/>
        </top>
        <bottom style="thin">
          <color theme="1"/>
        </bottom>
      </border>
    </dxf>
    <dxf>
      <border outline="0"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numFmt numFmtId="166" formatCode="0.0%"/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solid">
          <fgColor indexed="64"/>
          <bgColor theme="0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rgb="FF002060"/>
        </top>
      </border>
    </dxf>
    <dxf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</dxf>
    <dxf>
      <border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65" formatCode="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 outline="0">
        <left/>
        <right/>
        <top style="thin">
          <color rgb="FF002060"/>
        </top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66" formatCode="0.0%"/>
      <fill>
        <patternFill patternType="none">
          <fgColor indexed="64"/>
          <bgColor indexed="65"/>
        </patternFill>
      </fill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theme="1"/>
        </left>
        <top style="thin">
          <color theme="1"/>
        </top>
        <bottom style="thin">
          <color theme="1"/>
        </bottom>
      </border>
    </dxf>
    <dxf>
      <border outline="0"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002060"/>
        <name val="Calibri"/>
        <scheme val="minor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rgb="FF002060"/>
        </top>
      </border>
    </dxf>
    <dxf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</dxf>
    <dxf>
      <border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2" formatCode="0.00"/>
      <fill>
        <patternFill patternType="none">
          <fgColor indexed="64"/>
          <bgColor indexed="65"/>
        </patternFill>
      </fill>
      <alignment horizontal="right" vertical="bottom" textRotation="0" wrapText="1" indent="0" justifyLastLine="0" shrinkToFit="0" readingOrder="0"/>
      <border diagonalUp="0" diagonalDown="0" outline="0">
        <left style="thin">
          <color rgb="FF002060"/>
        </left>
        <right/>
        <top style="thin">
          <color rgb="FF002060"/>
        </top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alignment vertical="bottom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3" tint="-0.249977111117893"/>
        <name val="Times New Roman"/>
        <family val="1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theme="1"/>
        </left>
        <top style="thin">
          <color theme="1"/>
        </top>
        <bottom style="thin">
          <color theme="1"/>
        </bottom>
      </border>
    </dxf>
    <dxf>
      <alignment vertical="bottom" textRotation="0" wrapText="1" indent="0" justifyLastLine="0" shrinkToFit="0" readingOrder="0"/>
    </dxf>
    <dxf>
      <border outline="0"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numFmt numFmtId="165" formatCode="0.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strike val="0"/>
        <outline val="0"/>
        <shadow val="0"/>
        <u val="none"/>
        <vertAlign val="baseline"/>
        <sz val="11"/>
        <color rgb="FF002060"/>
        <name val="Times New Roman"/>
        <scheme val="none"/>
      </font>
      <border diagonalUp="0" diagonalDown="0"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family val="1"/>
        <scheme val="none"/>
      </font>
      <fill>
        <patternFill patternType="none">
          <fgColor indexed="64"/>
          <bgColor indexed="65"/>
        </patternFill>
      </fill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rgb="FF002060"/>
        <name val="Times New Roman"/>
        <scheme val="none"/>
      </font>
    </dxf>
    <dxf>
      <border outline="0"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Times New Roman"/>
        <scheme val="none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solid">
          <fgColor indexed="64"/>
          <bgColor theme="0"/>
        </patternFill>
      </fill>
      <border diagonalUp="0" diagonalDown="0">
        <left/>
        <right/>
        <top style="thin">
          <color rgb="FF00206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/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border outline="0"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fill>
        <patternFill patternType="solid">
          <fgColor indexed="64"/>
          <bgColor theme="9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numFmt numFmtId="2" formatCode="0.00"/>
      <border diagonalUp="0" diagonalDown="0">
        <left style="thin">
          <color rgb="FF002060"/>
        </left>
        <right/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65" formatCode="0.0"/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top style="thin">
          <color rgb="FF002060"/>
        </top>
      </border>
    </dxf>
    <dxf>
      <border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 outline="0"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FF0000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solid">
          <fgColor indexed="64"/>
          <bgColor theme="0"/>
        </patternFill>
      </fill>
      <border diagonalUp="0" diagonalDown="0">
        <left/>
        <right/>
        <top style="thin">
          <color rgb="FF00206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/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alignment horizontal="right" vertical="bottom" textRotation="0" wrapText="0" indent="0" justifyLastLine="0" shrinkToFit="0" readingOrder="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numFmt numFmtId="165" formatCode="0.0"/>
      <fill>
        <patternFill patternType="none">
          <fgColor indexed="64"/>
          <bgColor indexed="65"/>
        </patternFill>
      </fill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alignment horizontal="center" vertical="bottom" textRotation="0" wrapText="0" indent="0" justifyLastLine="0" shrinkToFit="0" readingOrder="0"/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none"/>
      </font>
      <fill>
        <patternFill patternType="none">
          <fgColor rgb="FF000000"/>
          <bgColor rgb="FFFFFFFF"/>
        </patternFill>
      </fill>
    </dxf>
    <dxf>
      <border outline="0">
        <bottom style="thin">
          <color rgb="FF00206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family val="2"/>
        <scheme val="minor"/>
      </font>
      <fill>
        <patternFill patternType="solid">
          <fgColor indexed="64"/>
          <bgColor theme="9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2060"/>
        </left>
        <right style="thin">
          <color rgb="FF002060"/>
        </right>
        <top/>
        <bottom/>
      </border>
    </dxf>
    <dxf>
      <numFmt numFmtId="2" formatCode="0.00"/>
      <border diagonalUp="0" diagonalDown="0">
        <left style="thin">
          <color rgb="FF002060"/>
        </left>
        <right/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65" formatCode="0.0"/>
      <border diagonalUp="0" diagonalDown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2060"/>
        <name val="Calibri"/>
        <scheme val="minor"/>
      </font>
      <numFmt numFmtId="165" formatCode="0.0"/>
      <border diagonalUp="0" diagonalDown="0">
        <left/>
        <right style="thin">
          <color rgb="FF002060"/>
        </right>
        <top style="thin">
          <color rgb="FF002060"/>
        </top>
        <bottom style="thin">
          <color rgb="FF002060"/>
        </bottom>
        <vertical/>
        <horizontal/>
      </border>
    </dxf>
    <dxf>
      <border outline="0">
        <top style="thin">
          <color rgb="FF002060"/>
        </top>
      </border>
    </dxf>
    <dxf>
      <border outline="0">
        <left style="thin">
          <color rgb="FF002060"/>
        </left>
        <right style="thin">
          <color rgb="FF002060"/>
        </right>
        <top style="thin">
          <color rgb="FF002060"/>
        </top>
        <bottom style="thin">
          <color rgb="FF002060"/>
        </bottom>
      </border>
    </dxf>
    <dxf>
      <border outline="0">
        <bottom style="thin">
          <color rgb="FF002060"/>
        </bottom>
      </border>
    </dxf>
    <dxf>
      <font>
        <strike val="0"/>
        <outline val="0"/>
        <shadow val="0"/>
        <u val="none"/>
        <vertAlign val="baseline"/>
        <sz val="11"/>
        <color rgb="FFFF0000"/>
        <name val="Calibri"/>
        <family val="2"/>
        <scheme val="minor"/>
      </font>
    </dxf>
  </dxfs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7" xr:uid="{576B83F1-3A4B-41E5-B3AC-4258EB4D1CA4}" name="Table218" displayName="Table218" ref="W1:Y23" totalsRowShown="0" headerRowDxfId="240" headerRowBorderDxfId="239" tableBorderDxfId="238" totalsRowBorderDxfId="237">
  <autoFilter ref="W1:Y23" xr:uid="{00000000-0009-0000-0100-000002000000}"/>
  <tableColumns count="3">
    <tableColumn id="1" xr3:uid="{D7EB194E-AC92-4A48-B99C-159511EB01D9}" name="Hesablanmış XƏM" dataDxfId="236">
      <calculatedColumnFormula>O2-P2+Q2-R2</calculatedColumnFormula>
    </tableColumn>
    <tableColumn id="2" xr3:uid="{8609B082-9A71-4CC2-8B73-C54CD93244A0}" name="Hesablanmış XƏM ilə Faktikinin fərqi" dataDxfId="235">
      <calculatedColumnFormula>Table218[[#This Row],[Hesablanmış XƏM]]-N2</calculatedColumnFormula>
    </tableColumn>
    <tableColumn id="3" xr3:uid="{F63F6090-EC5C-4602-AECF-33B0D7B052D7}" name="XM yoxlama" dataDxfId="234">
      <calculatedColumnFormula>Table623[[#This Row],[Xalis Mənfəət
 (mln. manat)]]-Table623[[#This Row],[Xalis Əməliyyat Mənfəəti 
(mln. manat)]]+V2+Table623[[#This Row],[Faiz borcları üzrə yaradılmış məqsədli ehtiyatlar]]+Table623[[#This Row],[Gözlənilməz xərclər]]+Table623[[#This Row],[Aktivlər üzrə mümkün zərərin 
ödənilməsi üçün ehtiyat ayırmaları (mln. manat)]]</calculatedColumnFormula>
    </tableColumn>
  </tableColumns>
  <tableStyleInfo name="TableStyleLight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77F2A7A8-4613-4333-822B-32EBA7D766AC}" name="Table623" displayName="Table623" ref="A1:U23" totalsRowShown="0" headerRowDxfId="233" dataDxfId="231" headerRowBorderDxfId="232" tableBorderDxfId="230">
  <autoFilter ref="A1:U23" xr:uid="{EEF6AB6B-734B-4658-9BF0-B884E0E0EBD6}"/>
  <sortState xmlns:xlrd2="http://schemas.microsoft.com/office/spreadsheetml/2017/richdata2" ref="A2:U24">
    <sortCondition ref="B1:B25"/>
  </sortState>
  <tableColumns count="21">
    <tableColumn id="1" xr3:uid="{75050E18-4186-4A9E-8692-ED4C60565F31}" name="Sıra" dataDxfId="229"/>
    <tableColumn id="2" xr3:uid="{98D53448-7D8C-4F7A-B7B2-25B1F2DE9267}" name="Banklar" dataDxfId="228"/>
    <tableColumn id="3" xr3:uid="{B8CE4A16-0FB5-466E-9353-FF56F7BC2774}" name="Aktivlər _x000a_(mln. manat)" dataDxfId="227"/>
    <tableColumn id="4" xr3:uid="{7ADFD979-4340-4841-8790-876CEEAE61F6}" name="Cəmi Kreditlər _x000a_(mln. manat) " dataDxfId="226"/>
    <tableColumn id="5" xr3:uid="{049B44C4-5926-4CB4-BAA8-FCB382ED6248}" name="Biznes Kreditləri (mln. manat)" dataDxfId="225"/>
    <tableColumn id="16" xr3:uid="{EFE7FB05-98ED-433A-84A3-30F35C133D55}" name="İstehlak Kreditləri (mln. manat)" dataDxfId="224"/>
    <tableColumn id="17" xr3:uid="{C0E2EEDD-5192-4EF0-A32D-EA38A146E614}" name="Daşınmaz əmlak kreditləri (mln. manat)" dataDxfId="223"/>
    <tableColumn id="6" xr3:uid="{D0E3C62C-7456-41F7-BB2B-5C8B49EB64EC}" name="Depozit Portfeli _x000a_(mln. manat)" dataDxfId="222"/>
    <tableColumn id="18" xr3:uid="{5F8FCCFD-518F-441D-873E-C3C4440A21E7}" name="Fiziki şəxslərin əmanətləri (mln. manat)" dataDxfId="221"/>
    <tableColumn id="7" xr3:uid="{96F3FEC0-6B10-4CD1-9646-55F79534E39F}" name="Balans Kapitalı _x000a_(mln. manat)" dataDxfId="220"/>
    <tableColumn id="8" xr3:uid="{50C92C75-0868-49DE-B83B-2CBEE6311E7F}" name="o cümlədən, Nizamnamə Kapitalı (mln. manat)" dataDxfId="219"/>
    <tableColumn id="9" xr3:uid="{A0887154-4401-4C64-8E85-AC1531BE0CD4}" name="Xalis Mənfəət_x000a_ (mln. manat)" dataDxfId="218"/>
    <tableColumn id="19" xr3:uid="{6D97C92D-290D-42EB-A7E8-A2805F910092}" name="Mənfəət vergisindən əvvəlki mənfəət (mln. manat)" dataDxfId="217"/>
    <tableColumn id="10" xr3:uid="{4780D583-F618-44C1-B6F9-83B89DB9DF2B}" name="Xalis Əməliyyat Mənfəəti _x000a_(mln. manat)" dataDxfId="216">
      <calculatedColumnFormula>Table623[[#This Row],[Faiz gəlirləri
 (mln. manat)]]+Table623[[#This Row],[Qeyri-faiz gəlirləri 
(mln. manat)]]-Table623[[#This Row],[Faiz xərcləri
 (mln. manat)]]-Table623[[#This Row],[Qeyri-faiz xərcləri 
(mln. manat)]]</calculatedColumnFormula>
    </tableColumn>
    <tableColumn id="11" xr3:uid="{926F44F2-F8AD-4CB7-833B-FB1145088C0A}" name="Faiz gəlirləri_x000a_ (mln. manat)" dataDxfId="215"/>
    <tableColumn id="12" xr3:uid="{6806D961-E490-4FB9-9347-4F87BAC0CE9D}" name="Faiz xərcləri_x000a_ (mln. manat)" dataDxfId="214"/>
    <tableColumn id="13" xr3:uid="{EC21BD8C-48BD-4A25-B795-FA79586B7749}" name="Qeyri-faiz gəlirləri _x000a_(mln. manat)" dataDxfId="213"/>
    <tableColumn id="14" xr3:uid="{FB6F599D-B3E5-43AC-A7D0-02EEF0E80520}" name="Qeyri-faiz xərcləri _x000a_(mln. manat)" dataDxfId="212"/>
    <tableColumn id="15" xr3:uid="{6385DCF0-6B9C-4B40-92D7-FF4D0CC2D23E}" name="Aktivlər üzrə mümkün zərərin _x000a_ödənilməsi üçün ehtiyat ayırmaları (mln. manat)" dataDxfId="211"/>
    <tableColumn id="21" xr3:uid="{5EC6CFB3-E880-49BB-82D6-7A624D4637B8}" name="Gözlənilməz xərclər" dataDxfId="210"/>
    <tableColumn id="20" xr3:uid="{4B3816AA-FCF4-4C6F-811A-233663E7CBBC}" name="Faiz borcları üzrə yaradılmış məqsədli ehtiyatlar" dataDxfId="209"/>
  </tableColumns>
  <tableStyleInfo name="TableStyleLight8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2" displayName="Table2" ref="W1:Y23" totalsRowShown="0" headerRowDxfId="208" headerRowBorderDxfId="207" tableBorderDxfId="206" totalsRowBorderDxfId="205">
  <autoFilter ref="W1:Y23" xr:uid="{00000000-0009-0000-0100-000002000000}"/>
  <tableColumns count="3">
    <tableColumn id="1" xr3:uid="{00000000-0010-0000-0100-000001000000}" name="Hesablanmış XƏM" dataDxfId="204">
      <calculatedColumnFormula>O2-P2+Q2-R2</calculatedColumnFormula>
    </tableColumn>
    <tableColumn id="2" xr3:uid="{00000000-0010-0000-0100-000002000000}" name="Hesablanmış XƏM ilə Faktikinin fərqi" dataDxfId="203">
      <calculatedColumnFormula>N2-W2</calculatedColumnFormula>
    </tableColumn>
    <tableColumn id="3" xr3:uid="{00000000-0010-0000-0100-000003000000}" name="XM yoxlama" dataDxfId="202">
      <calculatedColumnFormula>L2+S2-N2+V2</calculatedColumnFormula>
    </tableColumn>
  </tableColumns>
  <tableStyleInfo name="TableStyleLight8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EEF6AB6B-734B-4658-9BF0-B884E0E0EBD6}" name="Table6" displayName="Table6" ref="A1:U23" totalsRowShown="0" headerRowDxfId="201" dataDxfId="199" headerRowBorderDxfId="200" tableBorderDxfId="198">
  <autoFilter ref="A1:U23" xr:uid="{EEF6AB6B-734B-4658-9BF0-B884E0E0EBD6}"/>
  <sortState xmlns:xlrd2="http://schemas.microsoft.com/office/spreadsheetml/2017/richdata2" ref="A2:U24">
    <sortCondition ref="B1:B25"/>
  </sortState>
  <tableColumns count="21">
    <tableColumn id="1" xr3:uid="{7C546EE7-DECE-486C-8E68-0ADC76B35709}" name="Sıra" dataDxfId="197"/>
    <tableColumn id="2" xr3:uid="{E9FCB8FB-F0D1-4CB7-8C57-2D2CB81510DC}" name="Banklar" dataDxfId="196"/>
    <tableColumn id="3" xr3:uid="{FE877C1A-4A79-4111-B88B-5481D65FA64B}" name="Aktivlər _x000a_(mln. manat)" dataDxfId="195"/>
    <tableColumn id="4" xr3:uid="{E6E72CB1-921C-47EC-98BF-658AE7E9621E}" name="Cəmi Kreditlər _x000a_(mln. manat) " dataDxfId="194"/>
    <tableColumn id="5" xr3:uid="{5114340C-DFF6-439C-8593-908055A8BC5C}" name="Biznes Kreditləri (mln. manat)" dataDxfId="193"/>
    <tableColumn id="16" xr3:uid="{088CA525-1D62-4372-ACE7-526FAF70F269}" name="İstehlak Kreditləri (mln. manat)" dataDxfId="192"/>
    <tableColumn id="17" xr3:uid="{A3601E4F-7001-4037-ADEB-F1979B08B150}" name="Daşınmaz əmlak kreditləri (mln. manat)" dataDxfId="191"/>
    <tableColumn id="6" xr3:uid="{4B5D7920-3401-4548-A3B6-95B354984DD7}" name="Depozit Portfeli _x000a_(mln. manat)" dataDxfId="190"/>
    <tableColumn id="18" xr3:uid="{B870EAFE-B3CD-442F-99A1-1D0C2AEC4229}" name="Fiziki şəxslərin əmanətləri (mln. manat)" dataDxfId="189"/>
    <tableColumn id="7" xr3:uid="{F334C1F6-7133-4625-95F6-D64BB2FA10B8}" name="Balans Kapitalı _x000a_(mln. manat)" dataDxfId="188"/>
    <tableColumn id="8" xr3:uid="{2EAB8291-1F6D-43E4-96DA-B10FAC73E3FB}" name="o cümlədən, Nizamnamə Kapitalı (mln. manat)" dataDxfId="187"/>
    <tableColumn id="9" xr3:uid="{CFECEAF7-A010-4D77-805F-E8178F38BCBF}" name="Xalis Mənfəət_x000a_ (mln. manat)" dataDxfId="186"/>
    <tableColumn id="19" xr3:uid="{34E86F01-57B4-4BBD-AAA7-53F7FD3DC010}" name="Mənfəət vergisindən əvvəlki mənfəət (mln. manat)" dataDxfId="185"/>
    <tableColumn id="10" xr3:uid="{BC77C4EC-EA0B-4969-9AB5-DE3A10CC3669}" name="Xalis Əməliyyat Mənfəəti _x000a_(mln. manat)" dataDxfId="184">
      <calculatedColumnFormula>Table6[[#This Row],[Faiz gəlirləri
 (mln. manat)]]+Table6[[#This Row],[Qeyri-faiz gəlirləri 
(mln. manat)]]-Table6[[#This Row],[Faiz xərcləri
 (mln. manat)]]-Table6[[#This Row],[Qeyri-faiz xərcləri 
(mln. manat)]]</calculatedColumnFormula>
    </tableColumn>
    <tableColumn id="11" xr3:uid="{34C1076E-CC0C-4B9F-8311-B9D6B63D669C}" name="Faiz gəlirləri_x000a_ (mln. manat)" dataDxfId="183"/>
    <tableColumn id="12" xr3:uid="{DE7DEB67-4DC1-4F17-95A4-705BE5C35CCF}" name="Faiz xərcləri_x000a_ (mln. manat)" dataDxfId="182"/>
    <tableColumn id="13" xr3:uid="{5BAC82BD-798C-4370-9E40-EBF10A990908}" name="Qeyri-faiz gəlirləri _x000a_(mln. manat)" dataDxfId="181"/>
    <tableColumn id="14" xr3:uid="{0C61A2C8-280A-40D6-A24F-9784917D0298}" name="Qeyri-faiz xərcləri _x000a_(mln. manat)" dataDxfId="180"/>
    <tableColumn id="15" xr3:uid="{E8C10E4F-E137-45D1-BE8A-5FE08F47F60B}" name="Aktivlər üzrə mümkün zərərin _x000a_ödənilməsi üçün ehtiyat ayırmaları (mln. manat)" dataDxfId="179"/>
    <tableColumn id="21" xr3:uid="{AF53E672-97CA-4854-980A-2F4F3E93948E}" name="Gözlənilməz xərclər" dataDxfId="178"/>
    <tableColumn id="20" xr3:uid="{9FBC58B1-E4A4-4938-A22E-2EA882D77F97}" name="Faiz borcları üzrə yaradılmış məqsədli ehtiyatlar" dataDxfId="177"/>
  </tableColumns>
  <tableStyleInfo name="TableStyleLight8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7" xr:uid="{00000000-000C-0000-FFFF-FFFF02000000}" name="Table41113141516181928" displayName="Table41113141516181928" ref="A1:D25" totalsRowShown="0" headerRowDxfId="176" dataDxfId="174" headerRowBorderDxfId="175" tableBorderDxfId="173" totalsRowBorderDxfId="172">
  <autoFilter ref="A1:D25" xr:uid="{00000000-0009-0000-0100-00001B000000}"/>
  <sortState xmlns:xlrd2="http://schemas.microsoft.com/office/spreadsheetml/2017/richdata2" ref="A2:D23">
    <sortCondition descending="1" ref="C1:C25"/>
  </sortState>
  <tableColumns count="4">
    <tableColumn id="1" xr3:uid="{00000000-0010-0000-0200-000001000000}" name="Sıra" dataDxfId="171"/>
    <tableColumn id="2" xr3:uid="{00000000-0010-0000-0200-000002000000}" name="Banklar" dataDxfId="170"/>
    <tableColumn id="3" xr3:uid="{00000000-0010-0000-0200-000003000000}" name="IIIR/2025" dataDxfId="169"/>
    <tableColumn id="7" xr3:uid="{00000000-0010-0000-0200-000007000000}" name="IIR/2025" dataDxfId="168"/>
  </tableColumns>
  <tableStyleInfo name="TableStyleLight8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" xr:uid="{00000000-000C-0000-FFFF-FFFF03000000}" name="Table29" displayName="Table29" ref="A1:D23" totalsRowShown="0" headerRowDxfId="167" dataDxfId="165" headerRowBorderDxfId="166" tableBorderDxfId="164">
  <autoFilter ref="A1:D23" xr:uid="{00000000-0009-0000-0100-00001D000000}"/>
  <sortState xmlns:xlrd2="http://schemas.microsoft.com/office/spreadsheetml/2017/richdata2" ref="A2:D23">
    <sortCondition descending="1" ref="D1:D23"/>
  </sortState>
  <tableColumns count="4">
    <tableColumn id="1" xr3:uid="{00000000-0010-0000-0300-000001000000}" name="Sıra" dataDxfId="163"/>
    <tableColumn id="2" xr3:uid="{00000000-0010-0000-0300-000002000000}" name="Banklar" dataDxfId="162"/>
    <tableColumn id="3" xr3:uid="{00000000-0010-0000-0300-000003000000}" name="IIIR/2025_x000a_Nisbi dinamika/Rüblük" dataDxfId="161"/>
    <tableColumn id="4" xr3:uid="{00000000-0010-0000-0300-000004000000}" name="IIIR/2025_x000a_Mütləq dinamika/Rüblük " dataDxfId="160"/>
  </tableColumns>
  <tableStyleInfo name="TableStyleLight8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" xr:uid="{00000000-000C-0000-FFFF-FFFF04000000}" name="Table41113141516181927" displayName="Table41113141516181927" ref="A1:D23" totalsRowShown="0" headerRowDxfId="159" dataDxfId="157" headerRowBorderDxfId="158" tableBorderDxfId="156" totalsRowBorderDxfId="155">
  <autoFilter ref="A1:D23" xr:uid="{00000000-0009-0000-0100-00001A000000}"/>
  <sortState xmlns:xlrd2="http://schemas.microsoft.com/office/spreadsheetml/2017/richdata2" ref="A2:D23">
    <sortCondition descending="1" ref="C1:C23"/>
  </sortState>
  <tableColumns count="4">
    <tableColumn id="1" xr3:uid="{00000000-0010-0000-0400-000001000000}" name="Sıra" dataDxfId="154"/>
    <tableColumn id="2" xr3:uid="{00000000-0010-0000-0400-000002000000}" name="Banklar" dataDxfId="153"/>
    <tableColumn id="3" xr3:uid="{00000000-0010-0000-0400-000003000000}" name="IIIR/2025" dataDxfId="152"/>
    <tableColumn id="7" xr3:uid="{00000000-0010-0000-0400-000007000000}" name="IIR/2025" dataDxfId="151"/>
  </tableColumns>
  <tableStyleInfo name="TableStyleLight8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0" xr:uid="{00000000-000C-0000-FFFF-FFFF05000000}" name="Table30" displayName="Table30" ref="A1:D23" totalsRowShown="0" headerRowDxfId="150" headerRowBorderDxfId="149" tableBorderDxfId="148">
  <autoFilter ref="A1:D23" xr:uid="{00000000-0009-0000-0100-00001E000000}"/>
  <sortState xmlns:xlrd2="http://schemas.microsoft.com/office/spreadsheetml/2017/richdata2" ref="A2:D23">
    <sortCondition descending="1" ref="D1:D23"/>
  </sortState>
  <tableColumns count="4">
    <tableColumn id="1" xr3:uid="{00000000-0010-0000-0500-000001000000}" name="Sıra" dataDxfId="147"/>
    <tableColumn id="2" xr3:uid="{00000000-0010-0000-0500-000002000000}" name="Banklar" dataDxfId="146"/>
    <tableColumn id="3" xr3:uid="{00000000-0010-0000-0500-000003000000}" name="IIIR/2025_x000a_Nisbi dinamika/Rüblük" dataDxfId="145"/>
    <tableColumn id="4" xr3:uid="{00000000-0010-0000-0500-000004000000}" name="IIIR/2025_x000a_Mütləq dinamika/Rüblük " dataDxfId="144"/>
  </tableColumns>
  <tableStyleInfo name="TableStyleLight8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686D3CC1-90DA-45D8-9D35-5EE176280B15}" name="Table411131415161819278" displayName="Table411131415161819278" ref="A1:E23" totalsRowShown="0" headerRowDxfId="143" dataDxfId="141" headerRowBorderDxfId="142" tableBorderDxfId="140" totalsRowBorderDxfId="139">
  <autoFilter ref="A1:E23" xr:uid="{686D3CC1-90DA-45D8-9D35-5EE176280B15}"/>
  <sortState xmlns:xlrd2="http://schemas.microsoft.com/office/spreadsheetml/2017/richdata2" ref="A2:E23">
    <sortCondition descending="1" ref="E1:E23"/>
  </sortState>
  <tableColumns count="5">
    <tableColumn id="1" xr3:uid="{3E161C4B-F134-4A75-9306-5D82201953BD}" name="Sıra" dataDxfId="138"/>
    <tableColumn id="2" xr3:uid="{1CFE0632-9C62-47EB-A4CD-58BB437089C0}" name="Banklar" dataDxfId="137"/>
    <tableColumn id="3" xr3:uid="{F1E571FD-509C-4251-A360-6435BE13460F}" name="IIIR/2025" dataDxfId="136"/>
    <tableColumn id="7" xr3:uid="{41142715-3E58-48E2-9FA2-09F8AFB022E6}" name="IIR/2025" dataDxfId="135"/>
    <tableColumn id="4" xr3:uid="{BCD4A710-1501-4D26-A311-075FDC0965A8}" name="Dinamika, %" dataDxfId="134">
      <calculatedColumnFormula>Table411131415161819278[[#This Row],[IIIR/2025]]/Table411131415161819278[[#This Row],[IIR/2025]]-1</calculatedColumnFormula>
    </tableColumn>
  </tableColumns>
  <tableStyleInfo name="TableStyleLight8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DF608B04-3B44-46FA-956D-705FBE28D9AB}" name="Table3010" displayName="Table3010" ref="A1:D25" totalsRowShown="0" headerRowDxfId="133" headerRowBorderDxfId="132" tableBorderDxfId="131">
  <autoFilter ref="A1:D25" xr:uid="{DF608B04-3B44-46FA-956D-705FBE28D9AB}"/>
  <sortState xmlns:xlrd2="http://schemas.microsoft.com/office/spreadsheetml/2017/richdata2" ref="A2:D25">
    <sortCondition descending="1" ref="D1:D25"/>
  </sortState>
  <tableColumns count="4">
    <tableColumn id="1" xr3:uid="{30E37088-32A9-4ECE-A005-9076F6E8D7FD}" name="Sıra" dataDxfId="130"/>
    <tableColumn id="2" xr3:uid="{D811AEFE-FEDA-4CF5-BD93-A6F927A9BCB8}" name="Banklar" dataDxfId="129"/>
    <tableColumn id="3" xr3:uid="{6906E337-2206-4389-AFBF-10FA7A6CA13D}" name="IIR/2023_x000a_Nisbi dinamika/Rüblük" dataDxfId="128"/>
    <tableColumn id="4" xr3:uid="{A896BE36-4E24-4FB3-AAFF-B1B59B7B948B}" name="IIR/2023_x000a_Mütləq dinamika/Rüblük " dataDxfId="127"/>
  </tableColumns>
  <tableStyleInfo name="TableStyleLight8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9ECA0287-0DDC-48B9-9089-963184590FA4}" name="Table4111314151618192786" displayName="Table4111314151618192786" ref="A1:E23" totalsRowShown="0" headerRowDxfId="126" dataDxfId="124" headerRowBorderDxfId="125" tableBorderDxfId="123" totalsRowBorderDxfId="122">
  <autoFilter ref="A1:E23" xr:uid="{9ECA0287-0DDC-48B9-9089-963184590FA4}"/>
  <sortState xmlns:xlrd2="http://schemas.microsoft.com/office/spreadsheetml/2017/richdata2" ref="A2:E23">
    <sortCondition descending="1" ref="E1:E23"/>
  </sortState>
  <tableColumns count="5">
    <tableColumn id="1" xr3:uid="{CDFAA184-2807-4D60-B520-2CAEE6501483}" name="Sıra" dataDxfId="121"/>
    <tableColumn id="2" xr3:uid="{FD70E56F-3444-40BA-A342-1780A2F72BCE}" name="Banklar" dataDxfId="120"/>
    <tableColumn id="3" xr3:uid="{E36E8D94-F68A-4EC0-88F6-703CF03D1C2C}" name="IIIR/2025" dataDxfId="119"/>
    <tableColumn id="7" xr3:uid="{4D94244E-3407-420F-9E36-8C2A01C2F770}" name="IIR/2025" dataDxfId="118"/>
    <tableColumn id="4" xr3:uid="{772BE850-4257-4BC2-8EFE-310A70A34082}" name="Dinamika, %" dataDxfId="117">
      <calculatedColumnFormula>Table4111314151618192786[[#This Row],[IIIR/2025]]/Table4111314151618192786[[#This Row],[IIR/2025]]-1</calculatedColumnFormula>
    </tableColumn>
  </tableColumns>
  <tableStyleInfo name="TableStyleLight8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F769A2C3-AEAB-49A0-ACBC-E750F0A343EF}" name="Table411131415161819278612" displayName="Table411131415161819278612" ref="A1:E23" totalsRowShown="0" headerRowDxfId="116" dataDxfId="114" headerRowBorderDxfId="115" tableBorderDxfId="113" totalsRowBorderDxfId="112">
  <autoFilter ref="A1:E23" xr:uid="{F769A2C3-AEAB-49A0-ACBC-E750F0A343EF}"/>
  <sortState xmlns:xlrd2="http://schemas.microsoft.com/office/spreadsheetml/2017/richdata2" ref="A2:E23">
    <sortCondition descending="1" ref="E1:E23"/>
  </sortState>
  <tableColumns count="5">
    <tableColumn id="1" xr3:uid="{A347D393-A0C1-453E-9816-7B6E3A323A66}" name="Sıra" dataDxfId="111"/>
    <tableColumn id="2" xr3:uid="{78A8684C-BDCA-4D65-B349-8E4A2B296187}" name="Banklar" dataDxfId="110"/>
    <tableColumn id="3" xr3:uid="{E13B9350-4104-49DD-9753-248321592C1B}" name="IIIR/2025" dataDxfId="109"/>
    <tableColumn id="7" xr3:uid="{0FF52099-8DF0-4398-8E55-61792BF29A92}" name="IIR/2025" dataDxfId="108"/>
    <tableColumn id="4" xr3:uid="{E0897CF5-1884-45E6-AE6F-54A5176B33CA}" name="Dinamika, %" dataDxfId="107">
      <calculatedColumnFormula>Table411131415161819278612[[#This Row],[IIIR/2025]]/Table411131415161819278612[[#This Row],[IIR/2025]]-1</calculatedColumnFormula>
    </tableColumn>
  </tableColumns>
  <tableStyleInfo name="TableStyleLight8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5" xr:uid="{00000000-000C-0000-FFFF-FFFF06000000}" name="Table41113141516181926" displayName="Table41113141516181926" ref="A1:D23" totalsRowShown="0" headerRowDxfId="106" headerRowBorderDxfId="105">
  <autoFilter ref="A1:D23" xr:uid="{00000000-0009-0000-0100-000019000000}"/>
  <sortState xmlns:xlrd2="http://schemas.microsoft.com/office/spreadsheetml/2017/richdata2" ref="A2:D23">
    <sortCondition descending="1" ref="C1:C23"/>
  </sortState>
  <tableColumns count="4">
    <tableColumn id="1" xr3:uid="{00000000-0010-0000-0600-000001000000}" name="Sıra" dataDxfId="104"/>
    <tableColumn id="2" xr3:uid="{00000000-0010-0000-0600-000002000000}" name="Banklar" dataDxfId="103"/>
    <tableColumn id="7" xr3:uid="{00000000-0010-0000-0600-000007000000}" name="IIIR/2025" dataDxfId="102"/>
    <tableColumn id="4" xr3:uid="{00000000-0010-0000-0600-000004000000}" name="IIR/2025" dataDxfId="0"/>
  </tableColumns>
  <tableStyleInfo name="TableStyleLight8"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1" xr:uid="{00000000-000C-0000-FFFF-FFFF07000000}" name="Table31" displayName="Table31" ref="A1:D23" totalsRowShown="0" headerRowDxfId="101" headerRowBorderDxfId="100" tableBorderDxfId="99">
  <autoFilter ref="A1:D23" xr:uid="{00000000-0009-0000-0100-00001F000000}"/>
  <sortState xmlns:xlrd2="http://schemas.microsoft.com/office/spreadsheetml/2017/richdata2" ref="A2:D23">
    <sortCondition descending="1" ref="D1:D23"/>
  </sortState>
  <tableColumns count="4">
    <tableColumn id="1" xr3:uid="{00000000-0010-0000-0700-000001000000}" name="Sıra" dataDxfId="98"/>
    <tableColumn id="2" xr3:uid="{00000000-0010-0000-0700-000002000000}" name="Banklar" dataDxfId="97"/>
    <tableColumn id="5" xr3:uid="{00000000-0010-0000-0700-000005000000}" name="IIIR/2025_x000a_Nisbi dinamika/Rüblük" dataDxfId="96"/>
    <tableColumn id="6" xr3:uid="{00000000-0010-0000-0700-000006000000}" name="IIIR/2025_x000a_Mütləq dinamika/Rüblük " dataDxfId="95"/>
  </tableColumns>
  <tableStyleInfo name="TableStyleLight8"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02BE6B97-4BCC-4FF5-A05B-746F80AE070E}" name="Table411131415161819278616" displayName="Table411131415161819278616" ref="A1:E23" totalsRowShown="0" headerRowDxfId="94" dataDxfId="92" headerRowBorderDxfId="93" tableBorderDxfId="91" totalsRowBorderDxfId="90">
  <autoFilter ref="A1:E23" xr:uid="{9ECA0287-0DDC-48B9-9089-963184590FA4}"/>
  <sortState xmlns:xlrd2="http://schemas.microsoft.com/office/spreadsheetml/2017/richdata2" ref="A2:E23">
    <sortCondition descending="1" ref="C1:C23"/>
  </sortState>
  <tableColumns count="5">
    <tableColumn id="1" xr3:uid="{AD97F5F1-BB8C-4510-A146-349DD6000181}" name="Sıra" dataDxfId="89"/>
    <tableColumn id="2" xr3:uid="{99C8E986-3B31-42C7-9C27-0EE6FF717AEB}" name="Banklar" dataDxfId="88"/>
    <tableColumn id="3" xr3:uid="{1FC0A7B9-A4DB-437C-BF0B-C54E5DEF0BC1}" name="IIIR/2025" dataDxfId="87"/>
    <tableColumn id="7" xr3:uid="{E629B895-ABDA-4D7D-BEDF-4FBF382F8A52}" name="IIR/2025" dataDxfId="86"/>
    <tableColumn id="4" xr3:uid="{F4DB3B8D-4992-4DEE-96A4-D0938C56CB60}" name="Dinamika, %" dataDxfId="85">
      <calculatedColumnFormula>Table411131415161819278616[[#This Row],[IIIR/2025]]/Table411131415161819278616[[#This Row],[IIR/2025]]-1</calculatedColumnFormula>
    </tableColumn>
  </tableColumns>
  <tableStyleInfo name="TableStyleLight8" showFirstColumn="0" showLastColumn="0" showRowStripes="1" showColumnStripes="0"/>
</table>
</file>

<file path=xl/tables/table1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00000000-000C-0000-FFFF-FFFF08000000}" name="Table41113141516181924" displayName="Table41113141516181924" ref="A1:D23" totalsRowShown="0" headerRowDxfId="84" headerRowBorderDxfId="83" tableBorderDxfId="82" totalsRowBorderDxfId="81">
  <autoFilter ref="A1:D23" xr:uid="{00000000-0009-0000-0100-000017000000}"/>
  <sortState xmlns:xlrd2="http://schemas.microsoft.com/office/spreadsheetml/2017/richdata2" ref="A2:D23">
    <sortCondition descending="1" ref="C1:C23"/>
  </sortState>
  <tableColumns count="4">
    <tableColumn id="1" xr3:uid="{00000000-0010-0000-0800-000001000000}" name="Sıra" dataDxfId="80"/>
    <tableColumn id="2" xr3:uid="{00000000-0010-0000-0800-000002000000}" name="Banklar" dataDxfId="79"/>
    <tableColumn id="7" xr3:uid="{00000000-0010-0000-0800-000007000000}" name="IIIR/2025" dataDxfId="78"/>
    <tableColumn id="4" xr3:uid="{00000000-0010-0000-0800-000004000000}" name="IIR/2025" dataDxfId="77"/>
  </tableColumns>
  <tableStyleInfo name="TableStyleLight8" showFirstColumn="0" showLastColumn="0" showRowStripes="1" showColumnStripes="0"/>
</table>
</file>

<file path=xl/tables/table1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8" xr:uid="{00000000-000C-0000-FFFF-FFFF09000000}" name="Table28" displayName="Table28" ref="A1:D23" totalsRowShown="0" headerRowDxfId="76" headerRowBorderDxfId="75" tableBorderDxfId="74">
  <autoFilter ref="A1:D23" xr:uid="{00000000-0009-0000-0100-00001C000000}"/>
  <sortState xmlns:xlrd2="http://schemas.microsoft.com/office/spreadsheetml/2017/richdata2" ref="A2:D23">
    <sortCondition descending="1" ref="C1:C23"/>
  </sortState>
  <tableColumns count="4">
    <tableColumn id="1" xr3:uid="{00000000-0010-0000-0900-000001000000}" name="Sıra" dataDxfId="73"/>
    <tableColumn id="2" xr3:uid="{00000000-0010-0000-0900-000002000000}" name="Banklar" dataDxfId="72"/>
    <tableColumn id="5" xr3:uid="{00000000-0010-0000-0900-000005000000}" name="IIIR/2025_x000a_Nisbi dinamika/Rüblük" dataDxfId="71"/>
    <tableColumn id="6" xr3:uid="{00000000-0010-0000-0900-000006000000}" name="IIIR/2025_x000a_Mütləq dinamika/Rüblük " dataDxfId="70"/>
  </tableColumns>
  <tableStyleInfo name="TableStyleLight8" showFirstColumn="0" showLastColumn="0" showRowStripes="1" showColumnStripes="0"/>
</table>
</file>

<file path=xl/tables/table1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A000000}" name="Table8" displayName="Table8" ref="A1:E23" totalsRowShown="0" headerRowDxfId="69" headerRowBorderDxfId="68" tableBorderDxfId="67" totalsRowBorderDxfId="66">
  <autoFilter ref="A1:E23" xr:uid="{00000000-0009-0000-0100-000008000000}"/>
  <sortState xmlns:xlrd2="http://schemas.microsoft.com/office/spreadsheetml/2017/richdata2" ref="A2:E23">
    <sortCondition descending="1" ref="C1:C23"/>
  </sortState>
  <tableColumns count="5">
    <tableColumn id="1" xr3:uid="{00000000-0010-0000-0A00-000001000000}" name="Sıra" dataDxfId="65"/>
    <tableColumn id="2" xr3:uid="{00000000-0010-0000-0A00-000002000000}" name="Banklar" dataDxfId="64"/>
    <tableColumn id="4" xr3:uid="{00000000-0010-0000-0A00-000004000000}" name="2025 IIIR Nizamnamə Kapitalı (mln. manat)" dataDxfId="63"/>
    <tableColumn id="5" xr3:uid="{00000000-0010-0000-0A00-000005000000}" name="2025 IIR Nizamnamə Kapitalı (mln. manat)2" dataDxfId="62"/>
    <tableColumn id="6" xr3:uid="{00000000-0010-0000-0A00-000006000000}" name="Dinamika, mln . manat" dataDxfId="61">
      <calculatedColumnFormula>Table8[[#This Row],[2025 IIIR Nizamnamə Kapitalı (mln. manat)]]-Table8[[#This Row],[2025 IIR Nizamnamə Kapitalı (mln. manat)2]]</calculatedColumnFormula>
    </tableColumn>
  </tableColumns>
  <tableStyleInfo name="TableStyleLight8" showFirstColumn="0" showLastColumn="0" showRowStripes="1" showColumnStripes="0"/>
</table>
</file>

<file path=xl/tables/table1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7" xr:uid="{00000000-000C-0000-FFFF-FFFF0B000000}" name="Table4111314151618192238" displayName="Table4111314151618192238" ref="A1:D23" totalsRowShown="0" headerRowDxfId="60" headerRowBorderDxfId="59">
  <autoFilter ref="A1:D23" xr:uid="{00000000-0009-0000-0100-000025000000}"/>
  <sortState xmlns:xlrd2="http://schemas.microsoft.com/office/spreadsheetml/2017/richdata2" ref="A2:D23">
    <sortCondition descending="1" ref="C1:C23"/>
  </sortState>
  <tableColumns count="4">
    <tableColumn id="1" xr3:uid="{00000000-0010-0000-0B00-000001000000}" name="Sıra" dataDxfId="58"/>
    <tableColumn id="2" xr3:uid="{00000000-0010-0000-0B00-000002000000}" name="Banklar" dataDxfId="57"/>
    <tableColumn id="7" xr3:uid="{00000000-0010-0000-0B00-000007000000}" name="IIIR/2025" dataDxfId="56"/>
    <tableColumn id="5" xr3:uid="{00000000-0010-0000-0B00-000005000000}" name="IIR/2025" dataDxfId="55"/>
  </tableColumns>
  <tableStyleInfo name="TableStyleLight8" showFirstColumn="0" showLastColumn="0" showRowStripes="1" showColumnStripes="0"/>
</table>
</file>

<file path=xl/tables/table2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1" xr:uid="{00000000-000C-0000-FFFF-FFFF0C000000}" name="Table41113141516181922" displayName="Table41113141516181922" ref="A1:D23" totalsRowShown="0" headerRowDxfId="54" headerRowBorderDxfId="53">
  <autoFilter ref="A1:D23" xr:uid="{00000000-000C-0000-FFFF-FFFF0C000000}"/>
  <sortState xmlns:xlrd2="http://schemas.microsoft.com/office/spreadsheetml/2017/richdata2" ref="A2:D23">
    <sortCondition descending="1" ref="C1:C23"/>
  </sortState>
  <tableColumns count="4">
    <tableColumn id="1" xr3:uid="{00000000-0010-0000-0C00-000001000000}" name="Sıra" dataDxfId="52"/>
    <tableColumn id="2" xr3:uid="{00000000-0010-0000-0C00-000002000000}" name="Banklar" dataDxfId="51"/>
    <tableColumn id="7" xr3:uid="{00000000-0010-0000-0C00-000007000000}" name="IIIR/2025" dataDxfId="50"/>
    <tableColumn id="5" xr3:uid="{00000000-0010-0000-0C00-000005000000}" name="IIR/2025" dataDxfId="49"/>
  </tableColumns>
  <tableStyleInfo name="TableStyleLight8" showFirstColumn="0" showLastColumn="0" showRowStripes="1" showColumnStripes="0"/>
</table>
</file>

<file path=xl/tables/table2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0" xr:uid="{00000000-000C-0000-FFFF-FFFF0D000000}" name="Table41113141516181921" displayName="Table41113141516181921" ref="A1:D23" totalsRowShown="0" headerRowDxfId="48" headerRowBorderDxfId="47">
  <autoFilter ref="A1:D23" xr:uid="{00000000-0009-0000-0100-000014000000}"/>
  <sortState xmlns:xlrd2="http://schemas.microsoft.com/office/spreadsheetml/2017/richdata2" ref="A2:D23">
    <sortCondition descending="1" ref="C1:C23"/>
  </sortState>
  <tableColumns count="4">
    <tableColumn id="1" xr3:uid="{00000000-0010-0000-0D00-000001000000}" name="Sıra" dataDxfId="46"/>
    <tableColumn id="2" xr3:uid="{00000000-0010-0000-0D00-000002000000}" name="Banklar" dataDxfId="45"/>
    <tableColumn id="3" xr3:uid="{00000000-0010-0000-0D00-000003000000}" name="IIIR/2025" dataDxfId="44"/>
    <tableColumn id="7" xr3:uid="{00000000-0010-0000-0D00-000007000000}" name="IIR/2025" dataDxfId="43"/>
  </tableColumns>
  <tableStyleInfo name="TableStyleLight8" showFirstColumn="0" showLastColumn="0" showRowStripes="1" showColumnStripes="0"/>
</table>
</file>

<file path=xl/tables/table2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8" xr:uid="{00000000-000C-0000-FFFF-FFFF0E000000}" name="Table41113141516181919" displayName="Table41113141516181919" ref="A1:D23" totalsRowShown="0" headerRowDxfId="42" headerRowBorderDxfId="41">
  <autoFilter ref="A1:D23" xr:uid="{00000000-0009-0000-0100-000012000000}"/>
  <sortState xmlns:xlrd2="http://schemas.microsoft.com/office/spreadsheetml/2017/richdata2" ref="A2:D23">
    <sortCondition descending="1" ref="C1:C23"/>
  </sortState>
  <tableColumns count="4">
    <tableColumn id="1" xr3:uid="{00000000-0010-0000-0E00-000001000000}" name="Sıra" dataDxfId="40"/>
    <tableColumn id="2" xr3:uid="{00000000-0010-0000-0E00-000002000000}" name="Banklar" dataDxfId="39"/>
    <tableColumn id="7" xr3:uid="{00000000-0010-0000-0E00-000007000000}" name="IIIR/2025" dataDxfId="38"/>
    <tableColumn id="4" xr3:uid="{00000000-0010-0000-0E00-000004000000}" name="IIR/2025" dataDxfId="37"/>
  </tableColumns>
  <tableStyleInfo name="TableStyleLight8" showFirstColumn="0" showLastColumn="0" showRowStripes="1" showColumnStripes="0"/>
</table>
</file>

<file path=xl/tables/table2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00000000-000C-0000-FFFF-FFFF0F000000}" name="Table41113141516181913" displayName="Table41113141516181913" ref="A1:D23" totalsRowShown="0" headerRowDxfId="36" headerRowBorderDxfId="35">
  <autoFilter ref="A1:D23" xr:uid="{00000000-0009-0000-0100-00000C000000}"/>
  <sortState xmlns:xlrd2="http://schemas.microsoft.com/office/spreadsheetml/2017/richdata2" ref="A2:D23">
    <sortCondition descending="1" ref="C1:C23"/>
  </sortState>
  <tableColumns count="4">
    <tableColumn id="1" xr3:uid="{00000000-0010-0000-0F00-000001000000}" name="Sıra" dataDxfId="34"/>
    <tableColumn id="2" xr3:uid="{00000000-0010-0000-0F00-000002000000}" name="Banklar" dataDxfId="33"/>
    <tableColumn id="3" xr3:uid="{00000000-0010-0000-0F00-000003000000}" name="IIIR/2025" dataDxfId="32"/>
    <tableColumn id="7" xr3:uid="{00000000-0010-0000-0F00-000007000000}" name="IIR/2025" dataDxfId="31"/>
  </tableColumns>
  <tableStyleInfo name="TableStyleLight8" showFirstColumn="0" showLastColumn="0" showRowStripes="1" showColumnStripes="0"/>
</table>
</file>

<file path=xl/tables/table2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0000000-000C-0000-FFFF-FFFF10000000}" name="Table41113141516181911" displayName="Table41113141516181911" ref="A1:D23" totalsRowShown="0" headerRowDxfId="30" headerRowBorderDxfId="29">
  <autoFilter ref="A1:D23" xr:uid="{00000000-0009-0000-0100-00000A000000}"/>
  <sortState xmlns:xlrd2="http://schemas.microsoft.com/office/spreadsheetml/2017/richdata2" ref="A2:D23">
    <sortCondition descending="1" ref="C1:C23"/>
  </sortState>
  <tableColumns count="4">
    <tableColumn id="1" xr3:uid="{00000000-0010-0000-1000-000001000000}" name="Sıra" dataDxfId="28"/>
    <tableColumn id="2" xr3:uid="{00000000-0010-0000-1000-000002000000}" name="Banklar" dataDxfId="27"/>
    <tableColumn id="7" xr3:uid="{00000000-0010-0000-1000-000007000000}" name="IIIR/2025" dataDxfId="26"/>
    <tableColumn id="4" xr3:uid="{00000000-0010-0000-1000-000004000000}" name="IIR/2025" dataDxfId="25"/>
  </tableColumns>
  <tableStyleInfo name="TableStyleLight8" showFirstColumn="0" showLastColumn="0" showRowStripes="1" showColumnStripes="0"/>
</table>
</file>

<file path=xl/tables/table2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00000000-000C-0000-FFFF-FFFF11000000}" name="Table411131415161819" displayName="Table411131415161819" ref="A1:D23" totalsRowShown="0" headerRowDxfId="24" headerRowBorderDxfId="23">
  <autoFilter ref="A1:D23" xr:uid="{00000000-0009-0000-0100-000013000000}"/>
  <sortState xmlns:xlrd2="http://schemas.microsoft.com/office/spreadsheetml/2017/richdata2" ref="A2:D23">
    <sortCondition descending="1" ref="C1:C23"/>
  </sortState>
  <tableColumns count="4">
    <tableColumn id="1" xr3:uid="{00000000-0010-0000-1100-000001000000}" name="Sıra" dataDxfId="22"/>
    <tableColumn id="2" xr3:uid="{00000000-0010-0000-1100-000002000000}" name="Banklar" dataDxfId="21"/>
    <tableColumn id="7" xr3:uid="{00000000-0010-0000-1100-000007000000}" name="IIIR/2025" dataDxfId="20"/>
    <tableColumn id="4" xr3:uid="{00000000-0010-0000-1100-000004000000}" name="IIR/2025" dataDxfId="19"/>
  </tableColumns>
  <tableStyleInfo name="TableStyleLight8" showFirstColumn="0" showLastColumn="0" showRowStripes="1" showColumnStripes="0"/>
</table>
</file>

<file path=xl/tables/table2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" xr:uid="{7915E3A6-A156-4C35-BA9D-2A697836EEA3}" name="Table3" displayName="Table3" ref="B1:C23" totalsRowShown="0" headerRowDxfId="18" dataDxfId="17">
  <autoFilter ref="B1:C23" xr:uid="{7915E3A6-A156-4C35-BA9D-2A697836EEA3}"/>
  <sortState xmlns:xlrd2="http://schemas.microsoft.com/office/spreadsheetml/2017/richdata2" ref="B2:C23">
    <sortCondition descending="1" ref="C1:C23"/>
  </sortState>
  <tableColumns count="2">
    <tableColumn id="1" xr3:uid="{460DC918-9A41-44E0-92F2-96840A1086FC}" name="Banklar" dataDxfId="16"/>
    <tableColumn id="2" xr3:uid="{6FB2FD31-89D0-4499-A905-D2FF63FEB4C1}" name="2025 IIIR_x000a_ROA,% " dataDxfId="15"/>
  </tableColumns>
  <tableStyleInfo name="TableStyleLight9" showFirstColumn="0" showLastColumn="0" showRowStripes="1" showColumnStripes="0"/>
</table>
</file>

<file path=xl/tables/table2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C1627DD1-02BC-409A-8E64-16C646EFF3B5}" name="Table315" displayName="Table315" ref="B1:C23" totalsRowShown="0" headerRowDxfId="14" dataDxfId="13">
  <autoFilter ref="B1:C23" xr:uid="{C1627DD1-02BC-409A-8E64-16C646EFF3B5}"/>
  <sortState xmlns:xlrd2="http://schemas.microsoft.com/office/spreadsheetml/2017/richdata2" ref="B2:C23">
    <sortCondition descending="1" ref="C1:C23"/>
  </sortState>
  <tableColumns count="2">
    <tableColumn id="1" xr3:uid="{354862A7-EC94-4542-AE92-D68F9F4CEFA5}" name="Banklar" dataDxfId="12"/>
    <tableColumn id="2" xr3:uid="{C9D23080-69DF-4A66-A2CC-DE3C8E23BA01}" name="2025 IIIR_x000a_ROE,% " dataDxfId="11" dataCellStyle="Percent 2"/>
  </tableColumns>
  <tableStyleInfo name="TableStyleLight9" showFirstColumn="0" showLastColumn="0" showRowStripes="1" showColumnStripes="0"/>
</table>
</file>

<file path=xl/tables/table2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12000000}" name="Table4111314151618192" displayName="Table4111314151618192" ref="A1:C26" totalsRowShown="0" headerRowDxfId="10" headerRowBorderDxfId="9">
  <autoFilter ref="A1:C26" xr:uid="{00000000-0009-0000-0100-000001000000}"/>
  <sortState xmlns:xlrd2="http://schemas.microsoft.com/office/spreadsheetml/2017/richdata2" ref="A2:C26">
    <sortCondition ref="B1:B26"/>
  </sortState>
  <tableColumns count="3">
    <tableColumn id="1" xr3:uid="{00000000-0010-0000-1200-000001000000}" name="Sıra" dataDxfId="8"/>
    <tableColumn id="2" xr3:uid="{00000000-0010-0000-1200-000002000000}" name="Banklar" dataDxfId="7"/>
    <tableColumn id="7" xr3:uid="{00000000-0010-0000-1200-000007000000}" name="2023 IR_x000a_ROA,% _x000a_(Xalis mənfəət/ Aktivlərin həcmi)" dataDxfId="6"/>
  </tableColumns>
  <tableStyleInfo name="TableStyleLight8" showFirstColumn="0" showLastColumn="0" showRowStripes="1" showColumnStripes="0"/>
</table>
</file>

<file path=xl/tables/table2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13000000}" name="Table41113141516181925" displayName="Table41113141516181925" ref="A1:C26" totalsRowShown="0" headerRowDxfId="5" headerRowBorderDxfId="4">
  <autoFilter ref="A1:C26" xr:uid="{00000000-0009-0000-0100-000003000000}"/>
  <sortState xmlns:xlrd2="http://schemas.microsoft.com/office/spreadsheetml/2017/richdata2" ref="A2:C26">
    <sortCondition ref="B1:B26"/>
  </sortState>
  <tableColumns count="3">
    <tableColumn id="1" xr3:uid="{00000000-0010-0000-1300-000001000000}" name="Sıra" dataDxfId="3"/>
    <tableColumn id="2" xr3:uid="{00000000-0010-0000-1300-000002000000}" name="Banklar" dataDxfId="2"/>
    <tableColumn id="4" xr3:uid="{00000000-0010-0000-1300-000004000000}" name="2023 IR_x000a_ROE,% _x000a_(Xalis mənfəət/ Balans kapitalı)" dataDxfId="1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0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1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2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3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4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5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6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7.x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8.xml"/><Relationship Id="rId1" Type="http://schemas.openxmlformats.org/officeDocument/2006/relationships/printerSettings" Target="../printerSettings/printerSettings6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9.xml"/><Relationship Id="rId1" Type="http://schemas.openxmlformats.org/officeDocument/2006/relationships/printerSettings" Target="../printerSettings/printerSettings7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0.xml"/><Relationship Id="rId1" Type="http://schemas.openxmlformats.org/officeDocument/2006/relationships/printerSettings" Target="../printerSettings/printerSettings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1.xml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2.xm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3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4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5.xml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6.xml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7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8.xml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9"/>
  <sheetViews>
    <sheetView topLeftCell="A3" zoomScale="145" zoomScaleNormal="145" workbookViewId="0">
      <selection activeCell="B26" sqref="B26"/>
    </sheetView>
    <sheetView workbookViewId="1">
      <selection activeCell="G26" sqref="G26"/>
    </sheetView>
  </sheetViews>
  <sheetFormatPr defaultRowHeight="14.4" x14ac:dyDescent="0.3"/>
  <cols>
    <col min="1" max="1" width="4.44140625" style="7" customWidth="1"/>
    <col min="2" max="2" width="44.5546875" customWidth="1"/>
  </cols>
  <sheetData>
    <row r="1" spans="1:2" ht="24.75" customHeight="1" x14ac:dyDescent="0.3">
      <c r="A1" s="185" t="s">
        <v>80</v>
      </c>
      <c r="B1" s="185"/>
    </row>
    <row r="2" spans="1:2" x14ac:dyDescent="0.3">
      <c r="A2" s="183" t="s">
        <v>43</v>
      </c>
      <c r="B2" s="184"/>
    </row>
    <row r="3" spans="1:2" ht="16.5" customHeight="1" x14ac:dyDescent="0.3">
      <c r="A3" s="40">
        <v>1</v>
      </c>
      <c r="B3" s="34" t="s">
        <v>81</v>
      </c>
    </row>
    <row r="4" spans="1:2" ht="16.5" customHeight="1" x14ac:dyDescent="0.3">
      <c r="A4" s="40">
        <v>2</v>
      </c>
      <c r="B4" s="34" t="s">
        <v>90</v>
      </c>
    </row>
    <row r="5" spans="1:2" x14ac:dyDescent="0.3">
      <c r="A5" s="40">
        <v>3</v>
      </c>
      <c r="B5" s="34" t="s">
        <v>59</v>
      </c>
    </row>
    <row r="6" spans="1:2" x14ac:dyDescent="0.3">
      <c r="A6" s="40">
        <v>4</v>
      </c>
      <c r="B6" s="34" t="s">
        <v>44</v>
      </c>
    </row>
    <row r="7" spans="1:2" x14ac:dyDescent="0.3">
      <c r="A7" s="40">
        <v>5</v>
      </c>
      <c r="B7" s="34" t="s">
        <v>45</v>
      </c>
    </row>
    <row r="8" spans="1:2" x14ac:dyDescent="0.3">
      <c r="A8" s="40">
        <v>6</v>
      </c>
      <c r="B8" s="34" t="s">
        <v>46</v>
      </c>
    </row>
    <row r="9" spans="1:2" x14ac:dyDescent="0.3">
      <c r="A9" s="40">
        <v>7</v>
      </c>
      <c r="B9" s="34" t="s">
        <v>71</v>
      </c>
    </row>
    <row r="10" spans="1:2" x14ac:dyDescent="0.3">
      <c r="A10" s="40">
        <v>8</v>
      </c>
      <c r="B10" s="34" t="s">
        <v>72</v>
      </c>
    </row>
    <row r="11" spans="1:2" x14ac:dyDescent="0.3">
      <c r="A11" s="40">
        <v>9</v>
      </c>
      <c r="B11" s="34" t="s">
        <v>70</v>
      </c>
    </row>
    <row r="12" spans="1:2" ht="17.25" customHeight="1" x14ac:dyDescent="0.3">
      <c r="A12" s="40">
        <v>10</v>
      </c>
      <c r="B12" s="34" t="s">
        <v>47</v>
      </c>
    </row>
    <row r="13" spans="1:2" ht="17.25" customHeight="1" x14ac:dyDescent="0.3">
      <c r="A13" s="40">
        <v>11</v>
      </c>
      <c r="B13" s="34" t="s">
        <v>48</v>
      </c>
    </row>
    <row r="14" spans="1:2" x14ac:dyDescent="0.3">
      <c r="A14" s="40">
        <v>12</v>
      </c>
      <c r="B14" s="34" t="s">
        <v>49</v>
      </c>
    </row>
    <row r="15" spans="1:2" x14ac:dyDescent="0.3">
      <c r="A15" s="40">
        <v>13</v>
      </c>
      <c r="B15" s="34" t="s">
        <v>50</v>
      </c>
    </row>
    <row r="16" spans="1:2" x14ac:dyDescent="0.3">
      <c r="A16" s="40">
        <v>14</v>
      </c>
      <c r="B16" s="34" t="s">
        <v>51</v>
      </c>
    </row>
    <row r="17" spans="1:2" x14ac:dyDescent="0.3">
      <c r="A17" s="39">
        <v>15</v>
      </c>
      <c r="B17" s="35" t="s">
        <v>52</v>
      </c>
    </row>
    <row r="18" spans="1:2" x14ac:dyDescent="0.3">
      <c r="A18" s="39">
        <v>16</v>
      </c>
      <c r="B18" s="35" t="s">
        <v>53</v>
      </c>
    </row>
    <row r="19" spans="1:2" x14ac:dyDescent="0.3">
      <c r="A19" s="39">
        <v>17</v>
      </c>
      <c r="B19" s="35" t="s">
        <v>54</v>
      </c>
    </row>
    <row r="20" spans="1:2" x14ac:dyDescent="0.3">
      <c r="A20" s="39">
        <v>18</v>
      </c>
      <c r="B20" s="35" t="s">
        <v>55</v>
      </c>
    </row>
    <row r="21" spans="1:2" x14ac:dyDescent="0.3">
      <c r="A21" s="39">
        <v>19</v>
      </c>
      <c r="B21" s="35" t="s">
        <v>56</v>
      </c>
    </row>
    <row r="22" spans="1:2" x14ac:dyDescent="0.3">
      <c r="A22" s="39">
        <v>20</v>
      </c>
      <c r="B22" s="35" t="s">
        <v>57</v>
      </c>
    </row>
    <row r="23" spans="1:2" ht="27.6" x14ac:dyDescent="0.3">
      <c r="A23" s="39">
        <v>21</v>
      </c>
      <c r="B23" s="80" t="s">
        <v>58</v>
      </c>
    </row>
    <row r="24" spans="1:2" x14ac:dyDescent="0.3">
      <c r="A24" s="39">
        <v>22</v>
      </c>
      <c r="B24" s="98" t="s">
        <v>73</v>
      </c>
    </row>
    <row r="25" spans="1:2" x14ac:dyDescent="0.3">
      <c r="A25" s="39">
        <v>23</v>
      </c>
      <c r="B25" s="98" t="s">
        <v>74</v>
      </c>
    </row>
    <row r="26" spans="1:2" ht="32.25" customHeight="1" x14ac:dyDescent="0.3"/>
    <row r="27" spans="1:2" x14ac:dyDescent="0.3">
      <c r="A27" s="79"/>
      <c r="B27" s="78"/>
    </row>
    <row r="28" spans="1:2" x14ac:dyDescent="0.3">
      <c r="A28" s="79"/>
      <c r="B28" s="78"/>
    </row>
    <row r="29" spans="1:2" x14ac:dyDescent="0.3">
      <c r="A29"/>
    </row>
  </sheetData>
  <mergeCells count="2">
    <mergeCell ref="A2:B2"/>
    <mergeCell ref="A1:B1"/>
  </mergeCells>
  <hyperlinks>
    <hyperlink ref="B16" location="'Nizamnamə Kapitalı'!A1" display="Nizamnamə Kapitalı" xr:uid="{00000000-0004-0000-0000-000000000000}"/>
    <hyperlink ref="B15" location="'Dinamika  - Balans Kapitalı'!A1" display="Dinamika - Balans Kapitalı" xr:uid="{00000000-0004-0000-0000-000001000000}"/>
    <hyperlink ref="B14" location="'Balans Kapitalı'!A1" display="Balans Kapitalı" xr:uid="{00000000-0004-0000-0000-000002000000}"/>
    <hyperlink ref="B13" location="'Dinamika - Depozit Portfeli'!A1" display="Dinamika - Depozit Portfeli" xr:uid="{00000000-0004-0000-0000-000003000000}"/>
    <hyperlink ref="B12" location="'Depozit Portfeli'!A1" display="Depozit Portfeli" xr:uid="{00000000-0004-0000-0000-000004000000}"/>
    <hyperlink ref="B8" location="'Dinamika - Kredit Portfeli'!A1" display="Dinamika - Kredit Portfeli" xr:uid="{00000000-0004-0000-0000-000005000000}"/>
    <hyperlink ref="B7" location="'Kredit Portfeli'!A1" display="Kredit Portfeli" xr:uid="{00000000-0004-0000-0000-000006000000}"/>
    <hyperlink ref="B6" location="'Dinamika  - Aktivlər'!A1" display="Dinamika - Aktivlər" xr:uid="{00000000-0004-0000-0000-000007000000}"/>
    <hyperlink ref="B5" location="Aktivlər!A1" display="Aktivlər" xr:uid="{00000000-0004-0000-0000-000008000000}"/>
    <hyperlink ref="B22" location="'Qeyri-Faiz Xərcləri'!A1" display="Qeyri-faiz xərcləri " xr:uid="{00000000-0004-0000-0000-000009000000}"/>
    <hyperlink ref="B21" location="'Qeyri-Faiz Gəlirləri'!A1" display="Qeyri-faiz gəlirləri " xr:uid="{00000000-0004-0000-0000-00000A000000}"/>
    <hyperlink ref="B20" location="'Faiz Xərcləri'!A1" display="Faiz xərcləri" xr:uid="{00000000-0004-0000-0000-00000B000000}"/>
    <hyperlink ref="B19" location="'Faiz Gəlirləri'!A1" display="Faiz gəlirləri" xr:uid="{00000000-0004-0000-0000-00000C000000}"/>
    <hyperlink ref="B18" location="'Xalis Əməliyyat Mənfəəti'!A1" display="Xalis Əməliyyat Mənfəəti " xr:uid="{00000000-0004-0000-0000-00000D000000}"/>
    <hyperlink ref="B17" location="'Xalis Mənfəəti'!A1" display="Xalis Mənfəət" xr:uid="{00000000-0004-0000-0000-00000E000000}"/>
    <hyperlink ref="B4" location="'2025 IIIR- Ümumi göstəricilər'!A1" display="2025 IIIR - Ümumi göstəricilər" xr:uid="{00000000-0004-0000-0000-00000F000000}"/>
    <hyperlink ref="B3" location="'2024 IVR- Ümumi göstəricilər'!A1" display="2024 IIR - Ümumi göstəricilər" xr:uid="{00000000-0004-0000-0000-000010000000}"/>
    <hyperlink ref="B23" location="'Ehtiyat ayırmaları'!A1" display="Aktivlər üzrə mümkün zərərin ödənilməsi üçün ehtiyat ayırmaları " xr:uid="{00000000-0004-0000-0000-000011000000}"/>
    <hyperlink ref="B9" location="'Biznes Kreditləri'!A1" display="Biznes Kreditləri" xr:uid="{59A5DCB2-2954-4D5D-93DB-3ACFF70FED65}"/>
    <hyperlink ref="B10" location="'İstehlak Kreditləri'!A1" display="İstehlak kreditləri" xr:uid="{91463C5F-7169-495B-A741-489BC5F688F0}"/>
    <hyperlink ref="B11" location="'Daşınmaz Əmlak Kreditləri'!A1" display="Daşınmaz əmlak kreditləri" xr:uid="{72DED85A-B3D5-4D0A-8FE4-77EAB289B4C8}"/>
    <hyperlink ref="B24" location="'ROA '!A1" display="ROA" xr:uid="{D4A21837-4C52-4515-8458-BE0807DA090F}"/>
    <hyperlink ref="B25" location="'ROE '!A1" display="ROE" xr:uid="{C737D2A2-1E55-493B-AC86-1E529389DC2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B6F072-7B09-4C41-8ED9-FA4E07561FFB}">
  <dimension ref="A1:AC51"/>
  <sheetViews>
    <sheetView zoomScaleNormal="100" workbookViewId="0">
      <pane xSplit="2" ySplit="1" topLeftCell="C17" activePane="bottomRight" state="frozen"/>
      <selection pane="topRight" activeCell="C1" sqref="C1"/>
      <selection pane="bottomLeft" activeCell="A2" sqref="A2"/>
      <selection pane="bottomRight" activeCell="G47" sqref="G47"/>
    </sheetView>
    <sheetView topLeftCell="B1" workbookViewId="1">
      <selection activeCell="H4" sqref="H4"/>
    </sheetView>
  </sheetViews>
  <sheetFormatPr defaultRowHeight="14.4" x14ac:dyDescent="0.3"/>
  <cols>
    <col min="1" max="1" width="7.6640625" style="1" customWidth="1"/>
    <col min="2" max="2" width="17.109375" style="1" customWidth="1"/>
    <col min="3" max="11" width="19" customWidth="1"/>
    <col min="12" max="18" width="18.33203125" customWidth="1"/>
    <col min="19" max="19" width="27.44140625" bestFit="1" customWidth="1"/>
    <col min="20" max="20" width="16.6640625" bestFit="1" customWidth="1"/>
    <col min="21" max="21" width="23.6640625" bestFit="1" customWidth="1"/>
    <col min="22" max="22" width="8.88671875" bestFit="1" customWidth="1"/>
    <col min="23" max="23" width="16.88671875" bestFit="1" customWidth="1"/>
    <col min="24" max="24" width="22" bestFit="1" customWidth="1"/>
    <col min="25" max="25" width="13" bestFit="1" customWidth="1"/>
    <col min="26" max="26" width="8.6640625" customWidth="1"/>
    <col min="27" max="27" width="8.44140625" customWidth="1"/>
    <col min="28" max="28" width="8.6640625" customWidth="1"/>
    <col min="29" max="30" width="9.109375" customWidth="1"/>
  </cols>
  <sheetData>
    <row r="1" spans="1:29" s="1" customFormat="1" ht="67.5" customHeight="1" x14ac:dyDescent="0.3">
      <c r="A1" s="11" t="s">
        <v>0</v>
      </c>
      <c r="B1" s="12" t="s">
        <v>21</v>
      </c>
      <c r="C1" s="71" t="s">
        <v>22</v>
      </c>
      <c r="D1" s="71" t="s">
        <v>23</v>
      </c>
      <c r="E1" s="69" t="s">
        <v>61</v>
      </c>
      <c r="F1" s="69" t="s">
        <v>64</v>
      </c>
      <c r="G1" s="69" t="s">
        <v>65</v>
      </c>
      <c r="H1" s="71" t="s">
        <v>24</v>
      </c>
      <c r="I1" s="69" t="s">
        <v>76</v>
      </c>
      <c r="J1" s="71" t="s">
        <v>25</v>
      </c>
      <c r="K1" s="71" t="s">
        <v>40</v>
      </c>
      <c r="L1" s="72" t="s">
        <v>26</v>
      </c>
      <c r="M1" s="72" t="s">
        <v>75</v>
      </c>
      <c r="N1" s="72" t="s">
        <v>27</v>
      </c>
      <c r="O1" s="72" t="s">
        <v>28</v>
      </c>
      <c r="P1" s="72" t="s">
        <v>29</v>
      </c>
      <c r="Q1" s="72" t="s">
        <v>33</v>
      </c>
      <c r="R1" s="72" t="s">
        <v>30</v>
      </c>
      <c r="S1" s="73" t="s">
        <v>41</v>
      </c>
      <c r="T1" s="107" t="s">
        <v>77</v>
      </c>
      <c r="U1" s="107" t="s">
        <v>78</v>
      </c>
      <c r="V1" s="107" t="s">
        <v>42</v>
      </c>
      <c r="W1" s="108" t="s">
        <v>38</v>
      </c>
      <c r="X1" s="109" t="s">
        <v>39</v>
      </c>
      <c r="Y1" s="110" t="s">
        <v>36</v>
      </c>
    </row>
    <row r="2" spans="1:29" x14ac:dyDescent="0.3">
      <c r="A2" s="70">
        <v>1</v>
      </c>
      <c r="B2" s="6" t="s">
        <v>60</v>
      </c>
      <c r="C2" s="83">
        <v>13324.521849999999</v>
      </c>
      <c r="D2" s="83">
        <v>6802.54979</v>
      </c>
      <c r="E2" s="83">
        <v>3276.8888900000002</v>
      </c>
      <c r="F2" s="83">
        <v>1998.10895</v>
      </c>
      <c r="G2" s="83">
        <v>1527.55195</v>
      </c>
      <c r="H2" s="83">
        <v>8627.0466699999997</v>
      </c>
      <c r="I2" s="83">
        <v>3146.95478</v>
      </c>
      <c r="J2" s="83">
        <v>2110.9969599999999</v>
      </c>
      <c r="K2" s="83">
        <v>1281.2713900000001</v>
      </c>
      <c r="L2" s="8">
        <v>261.32258000000002</v>
      </c>
      <c r="M2" s="8">
        <v>315.03964000000002</v>
      </c>
      <c r="N2" s="8">
        <f>Table623[[#This Row],[Faiz gəlirləri
 (mln. manat)]]+Table623[[#This Row],[Qeyri-faiz gəlirləri 
(mln. manat)]]-Table623[[#This Row],[Faiz xərcləri
 (mln. manat)]]-Table623[[#This Row],[Qeyri-faiz xərcləri 
(mln. manat)]]</f>
        <v>408.79601999999994</v>
      </c>
      <c r="O2" s="8">
        <v>805.6105</v>
      </c>
      <c r="P2" s="8">
        <v>283.42518000000001</v>
      </c>
      <c r="Q2" s="8">
        <v>326.48797000000002</v>
      </c>
      <c r="R2" s="8">
        <v>439.87727000000001</v>
      </c>
      <c r="S2" s="102">
        <v>84.252309999999994</v>
      </c>
      <c r="T2" s="111"/>
      <c r="U2" s="112">
        <v>9.5040700000000005</v>
      </c>
      <c r="V2" s="112">
        <v>53.717059999999996</v>
      </c>
      <c r="W2" s="112">
        <f t="shared" ref="W2:W14" si="0">O2-P2+Q2-R2</f>
        <v>408.79602000000006</v>
      </c>
      <c r="X2" s="112">
        <f>Table218[[#This Row],[Hesablanmış XƏM]]-N2</f>
        <v>0</v>
      </c>
      <c r="Y2" s="113">
        <f>Table623[[#This Row],[Xalis Mənfəət
 (mln. manat)]]-Table623[[#This Row],[Xalis Əməliyyat Mənfəəti 
(mln. manat)]]+V2+Table623[[#This Row],[Faiz borcları üzrə yaradılmış məqsədli ehtiyatlar]]+Table623[[#This Row],[Gözlənilməz xərclər]]+Table623[[#This Row],[Aktivlər üzrə mümkün zərərin 
ödənilməsi üçün ehtiyat ayırmaları (mln. manat)]]</f>
        <v>0</v>
      </c>
      <c r="AA2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2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</row>
    <row r="3" spans="1:29" x14ac:dyDescent="0.3">
      <c r="A3" s="70">
        <v>2</v>
      </c>
      <c r="B3" s="6" t="s">
        <v>1</v>
      </c>
      <c r="C3" s="83">
        <v>1619.588</v>
      </c>
      <c r="D3" s="83">
        <v>1296.8510000000001</v>
      </c>
      <c r="E3" s="83">
        <v>995.79700000000003</v>
      </c>
      <c r="F3" s="83">
        <v>280.30700000000002</v>
      </c>
      <c r="G3" s="83">
        <v>20.747</v>
      </c>
      <c r="H3" s="83">
        <v>1045.107</v>
      </c>
      <c r="I3" s="83">
        <v>860.755</v>
      </c>
      <c r="J3" s="83">
        <v>218.13800000000001</v>
      </c>
      <c r="K3" s="87">
        <v>121.75</v>
      </c>
      <c r="L3" s="8">
        <v>35.622</v>
      </c>
      <c r="M3" s="8">
        <v>43.14</v>
      </c>
      <c r="N3" s="8">
        <f>Table623[[#This Row],[Faiz gəlirləri
 (mln. manat)]]+Table623[[#This Row],[Qeyri-faiz gəlirləri 
(mln. manat)]]-Table623[[#This Row],[Faiz xərcləri
 (mln. manat)]]-Table623[[#This Row],[Qeyri-faiz xərcləri 
(mln. manat)]]</f>
        <v>54.677000000000021</v>
      </c>
      <c r="O3" s="8">
        <v>187.149</v>
      </c>
      <c r="P3" s="8">
        <v>72.951999999999998</v>
      </c>
      <c r="Q3" s="8">
        <v>13.259</v>
      </c>
      <c r="R3" s="8">
        <v>72.778999999999996</v>
      </c>
      <c r="S3" s="102">
        <v>11.542</v>
      </c>
      <c r="T3" s="111"/>
      <c r="U3" s="112"/>
      <c r="V3" s="112">
        <v>7.5179999999999998</v>
      </c>
      <c r="W3" s="112">
        <f t="shared" si="0"/>
        <v>54.677000000000007</v>
      </c>
      <c r="X3" s="112">
        <f>Table218[[#This Row],[Hesablanmış XƏM]]-N3</f>
        <v>0</v>
      </c>
      <c r="Y3" s="113">
        <f>Table623[[#This Row],[Xalis Mənfəət
 (mln. manat)]]-Table623[[#This Row],[Xalis Əməliyyat Mənfəəti 
(mln. manat)]]+V3+Table623[[#This Row],[Faiz borcları üzrə yaradılmış məqsədli ehtiyatlar]]+Table623[[#This Row],[Gözlənilməz xərclər]]+Table623[[#This Row],[Aktivlər üzrə mümkün zərərin 
ödənilməsi üçün ehtiyat ayırmaları (mln. manat)]]</f>
        <v>4.9999999999794653E-3</v>
      </c>
      <c r="AA3" s="3">
        <f>Table623[[#This Row],[Cəmi Kreditlər 
(mln. manat) ]]-Table623[[#This Row],[Biznes Kreditləri (mln. manat)]]-Table623[[#This Row],[İstehlak Kreditləri (mln. manat)]]-Table623[[#This Row],[Daşınmaz əmlak kreditləri (mln. manat)]]</f>
        <v>7.1054273576010019E-14</v>
      </c>
      <c r="AC3" s="3">
        <f>Table623[[#This Row],[Cəmi Kreditlər 
(mln. manat) ]]-Table623[[#This Row],[Biznes Kreditləri (mln. manat)]]-Table623[[#This Row],[İstehlak Kreditləri (mln. manat)]]-Table623[[#This Row],[Daşınmaz əmlak kreditləri (mln. manat)]]</f>
        <v>7.1054273576010019E-14</v>
      </c>
    </row>
    <row r="4" spans="1:29" s="167" customFormat="1" x14ac:dyDescent="0.3">
      <c r="A4" s="164">
        <v>3</v>
      </c>
      <c r="B4" s="86" t="s">
        <v>2</v>
      </c>
      <c r="C4" s="87">
        <v>320.47064999999998</v>
      </c>
      <c r="D4" s="87">
        <v>232.20034000000001</v>
      </c>
      <c r="E4" s="87">
        <v>123.72709</v>
      </c>
      <c r="F4" s="87">
        <v>39.597679999999997</v>
      </c>
      <c r="G4" s="87">
        <v>68.875569999999996</v>
      </c>
      <c r="H4" s="87">
        <v>139.79528999999999</v>
      </c>
      <c r="I4" s="87">
        <v>72.687780000000004</v>
      </c>
      <c r="J4" s="87">
        <v>75.322559999999996</v>
      </c>
      <c r="K4" s="49">
        <v>70.393460000000005</v>
      </c>
      <c r="L4" s="13">
        <v>2.2632699999999999</v>
      </c>
      <c r="M4" s="13">
        <v>2.2632699999999999</v>
      </c>
      <c r="N4" s="13">
        <v>1.0483000000000011</v>
      </c>
      <c r="O4" s="13">
        <v>17.24728</v>
      </c>
      <c r="P4" s="13">
        <v>5.5136599999999998</v>
      </c>
      <c r="Q4" s="13">
        <v>6.8718599999999999</v>
      </c>
      <c r="R4" s="13">
        <v>17.557179999999999</v>
      </c>
      <c r="S4" s="102">
        <v>-1.2149700000000001</v>
      </c>
      <c r="T4" s="111"/>
      <c r="U4" s="111"/>
      <c r="V4" s="111"/>
      <c r="W4" s="111">
        <f t="shared" si="0"/>
        <v>1.0483000000000011</v>
      </c>
      <c r="X4" s="111">
        <f>Table218[[#This Row],[Hesablanmış XƏM]]-N4</f>
        <v>0</v>
      </c>
      <c r="Y4" s="166">
        <f>Table623[[#This Row],[Xalis Mənfəət
 (mln. manat)]]-Table623[[#This Row],[Xalis Əməliyyat Mənfəəti 
(mln. manat)]]+V4+Table623[[#This Row],[Faiz borcları üzrə yaradılmış məqsədli ehtiyatlar]]+Table623[[#This Row],[Gözlənilməz xərclər]]+Table623[[#This Row],[Aktivlər üzrə mümkün zərərin 
ödənilməsi üçün ehtiyat ayırmaları (mln. manat)]]</f>
        <v>0</v>
      </c>
      <c r="AA4" s="128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4" s="128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</row>
    <row r="5" spans="1:29" s="167" customFormat="1" x14ac:dyDescent="0.3">
      <c r="A5" s="164">
        <v>4</v>
      </c>
      <c r="B5" s="86" t="s">
        <v>3</v>
      </c>
      <c r="C5" s="93">
        <v>1849.2170000000001</v>
      </c>
      <c r="D5" s="87">
        <v>787.66</v>
      </c>
      <c r="E5" s="87">
        <v>267.11700000000002</v>
      </c>
      <c r="F5" s="87">
        <v>314.23500000000001</v>
      </c>
      <c r="G5" s="87">
        <v>206.30799999999999</v>
      </c>
      <c r="H5" s="87">
        <v>1187.9369999999999</v>
      </c>
      <c r="I5" s="87">
        <v>203.50800000000001</v>
      </c>
      <c r="J5" s="87">
        <v>116.45</v>
      </c>
      <c r="K5" s="87">
        <v>79</v>
      </c>
      <c r="L5" s="13">
        <v>9.3759999999999994</v>
      </c>
      <c r="M5" s="13">
        <v>11.696</v>
      </c>
      <c r="N5" s="13">
        <v>17.596999999999994</v>
      </c>
      <c r="O5" s="13">
        <v>97.41</v>
      </c>
      <c r="P5" s="13">
        <v>51.076000000000001</v>
      </c>
      <c r="Q5" s="13">
        <v>27.914999999999999</v>
      </c>
      <c r="R5" s="13">
        <v>56.652000000000001</v>
      </c>
      <c r="S5" s="102">
        <v>5.9009999999999998</v>
      </c>
      <c r="T5" s="111"/>
      <c r="U5" s="111"/>
      <c r="V5" s="111">
        <v>2.3199999999999998</v>
      </c>
      <c r="W5" s="111">
        <f t="shared" si="0"/>
        <v>17.596999999999994</v>
      </c>
      <c r="X5" s="111">
        <f>Table218[[#This Row],[Hesablanmış XƏM]]-N5</f>
        <v>0</v>
      </c>
      <c r="Y5" s="166">
        <f>Table623[[#This Row],[Xalis Mənfəət
 (mln. manat)]]-Table623[[#This Row],[Xalis Əməliyyat Mənfəəti 
(mln. manat)]]+V5+Table623[[#This Row],[Faiz borcları üzrə yaradılmış məqsədli ehtiyatlar]]+Table623[[#This Row],[Gözlənilməz xərclər]]+Table623[[#This Row],[Aktivlər üzrə mümkün zərərin 
ödənilməsi üçün ehtiyat ayırmaları (mln. manat)]]</f>
        <v>0</v>
      </c>
      <c r="AA5" s="128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5" s="128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</row>
    <row r="6" spans="1:29" s="167" customFormat="1" x14ac:dyDescent="0.3">
      <c r="A6" s="164">
        <v>5</v>
      </c>
      <c r="B6" s="86" t="s">
        <v>4</v>
      </c>
      <c r="C6" s="87">
        <v>799.42655999999999</v>
      </c>
      <c r="D6" s="165">
        <v>301.89210000000003</v>
      </c>
      <c r="E6" s="87">
        <v>269.06700000000001</v>
      </c>
      <c r="F6" s="87">
        <v>7.7</v>
      </c>
      <c r="G6" s="87">
        <v>25.126000000000001</v>
      </c>
      <c r="H6" s="87">
        <v>474.47861</v>
      </c>
      <c r="I6" s="87">
        <f>106.45609+203.46987</f>
        <v>309.92595999999998</v>
      </c>
      <c r="J6" s="87">
        <v>126.60742</v>
      </c>
      <c r="K6" s="87">
        <v>60</v>
      </c>
      <c r="L6" s="13">
        <v>5.1547900000000002</v>
      </c>
      <c r="M6" s="13">
        <v>6.4494199999999999</v>
      </c>
      <c r="N6" s="13">
        <v>7.0134800000000013</v>
      </c>
      <c r="O6" s="13">
        <v>28.691739999999999</v>
      </c>
      <c r="P6" s="13">
        <v>14.31903</v>
      </c>
      <c r="Q6" s="13">
        <v>11.69149</v>
      </c>
      <c r="R6" s="13">
        <v>19.050719999999998</v>
      </c>
      <c r="S6" s="102">
        <v>0.56264000000000003</v>
      </c>
      <c r="T6" s="111"/>
      <c r="U6" s="111"/>
      <c r="V6" s="111">
        <v>1.2946299999999999</v>
      </c>
      <c r="W6" s="111">
        <f t="shared" si="0"/>
        <v>7.0134800000000013</v>
      </c>
      <c r="X6" s="111">
        <f>Table218[[#This Row],[Hesablanmış XƏM]]-N6</f>
        <v>0</v>
      </c>
      <c r="Y6" s="166">
        <f>Table623[[#This Row],[Xalis Mənfəət
 (mln. manat)]]-Table623[[#This Row],[Xalis Əməliyyat Mənfəəti 
(mln. manat)]]+V6+Table623[[#This Row],[Faiz borcları üzrə yaradılmış məqsədli ehtiyatlar]]+Table623[[#This Row],[Gözlənilməz xərclər]]+Table623[[#This Row],[Aktivlər üzrə mümkün zərərin 
ödənilməsi üçün ehtiyat ayırmaları (mln. manat)]]</f>
        <v>-1.4200000000010871E-3</v>
      </c>
      <c r="AA6" s="128">
        <f>Table623[[#This Row],[Cəmi Kreditlər 
(mln. manat) ]]-Table623[[#This Row],[Biznes Kreditləri (mln. manat)]]-Table623[[#This Row],[İstehlak Kreditləri (mln. manat)]]-Table623[[#This Row],[Daşınmaz əmlak kreditləri (mln. manat)]]</f>
        <v>-8.9999999998013891E-4</v>
      </c>
      <c r="AC6" s="128">
        <f>Table623[[#This Row],[Cəmi Kreditlər 
(mln. manat) ]]-Table623[[#This Row],[Biznes Kreditləri (mln. manat)]]-Table623[[#This Row],[İstehlak Kreditləri (mln. manat)]]-Table623[[#This Row],[Daşınmaz əmlak kreditləri (mln. manat)]]</f>
        <v>-8.9999999998013891E-4</v>
      </c>
    </row>
    <row r="7" spans="1:29" x14ac:dyDescent="0.3">
      <c r="A7" s="70">
        <v>6</v>
      </c>
      <c r="B7" s="85" t="s">
        <v>5</v>
      </c>
      <c r="C7" s="83">
        <v>204.03739999999999</v>
      </c>
      <c r="D7" s="83">
        <v>133.86071999999999</v>
      </c>
      <c r="E7" s="83">
        <v>55.161459999999998</v>
      </c>
      <c r="F7" s="83">
        <v>19.857810000000001</v>
      </c>
      <c r="G7" s="83">
        <v>58.841450000000002</v>
      </c>
      <c r="H7" s="83">
        <v>60.63344</v>
      </c>
      <c r="I7" s="83">
        <v>55.331609999999998</v>
      </c>
      <c r="J7" s="83">
        <v>90.260589999999993</v>
      </c>
      <c r="K7" s="83">
        <v>71.8</v>
      </c>
      <c r="L7" s="8">
        <v>5.7056199999999997</v>
      </c>
      <c r="M7" s="8">
        <v>5.7056199999999997</v>
      </c>
      <c r="N7" s="8">
        <f>Table623[[#This Row],[Faiz gəlirləri
 (mln. manat)]]+Table623[[#This Row],[Qeyri-faiz gəlirləri 
(mln. manat)]]-Table623[[#This Row],[Faiz xərcləri
 (mln. manat)]]-Table623[[#This Row],[Qeyri-faiz xərcləri 
(mln. manat)]]</f>
        <v>5.3623399999999997</v>
      </c>
      <c r="O7" s="8">
        <v>12.205019999999999</v>
      </c>
      <c r="P7" s="8">
        <v>1.80532</v>
      </c>
      <c r="Q7" s="8">
        <v>2.2288700000000001</v>
      </c>
      <c r="R7" s="8">
        <v>7.2662300000000002</v>
      </c>
      <c r="S7" s="102">
        <v>-1.0768599999999999</v>
      </c>
      <c r="T7" s="132">
        <v>-0.54481999999999997</v>
      </c>
      <c r="U7" s="112">
        <v>1.2783899999999999</v>
      </c>
      <c r="V7" s="112"/>
      <c r="W7" s="112">
        <f t="shared" si="0"/>
        <v>5.3623399999999997</v>
      </c>
      <c r="X7" s="112">
        <f>Table218[[#This Row],[Hesablanmış XƏM]]-N7</f>
        <v>0</v>
      </c>
      <c r="Y7" s="113">
        <f>Table623[[#This Row],[Xalis Mənfəət
 (mln. manat)]]-Table623[[#This Row],[Xalis Əməliyyat Mənfəəti 
(mln. manat)]]+V7+Table623[[#This Row],[Faiz borcları üzrə yaradılmış məqsədli ehtiyatlar]]+Table623[[#This Row],[Gözlənilməz xərclər]]+Table623[[#This Row],[Aktivlər üzrə mümkün zərərin 
ödənilməsi üçün ehtiyat ayırmaları (mln. manat)]]</f>
        <v>-1.0000000000065512E-5</v>
      </c>
      <c r="AA7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7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</row>
    <row r="8" spans="1:29" x14ac:dyDescent="0.3">
      <c r="A8" s="70">
        <v>7</v>
      </c>
      <c r="B8" s="86" t="s">
        <v>6</v>
      </c>
      <c r="C8" s="83">
        <v>389.26799999999997</v>
      </c>
      <c r="D8" s="84">
        <v>289.22996999999998</v>
      </c>
      <c r="E8" s="84">
        <v>49.885984999999998</v>
      </c>
      <c r="F8" s="88">
        <v>49.410575000000001</v>
      </c>
      <c r="G8" s="88">
        <v>189.93341000000001</v>
      </c>
      <c r="H8" s="83">
        <v>167.87299999999999</v>
      </c>
      <c r="I8" s="83">
        <v>140.21630999999999</v>
      </c>
      <c r="J8" s="83">
        <v>50.854999999999997</v>
      </c>
      <c r="K8" s="83">
        <v>71.45</v>
      </c>
      <c r="L8" s="13">
        <v>-0.64100000000000001</v>
      </c>
      <c r="M8" s="13">
        <v>-0.64100000000000001</v>
      </c>
      <c r="N8" s="8">
        <f>Table623[[#This Row],[Faiz gəlirləri
 (mln. manat)]]+Table623[[#This Row],[Qeyri-faiz gəlirləri 
(mln. manat)]]-Table623[[#This Row],[Faiz xərcləri
 (mln. manat)]]-Table623[[#This Row],[Qeyri-faiz xərcləri 
(mln. manat)]]</f>
        <v>4.3960000000000008</v>
      </c>
      <c r="O8" s="8">
        <v>24.445</v>
      </c>
      <c r="P8" s="8">
        <v>14.339</v>
      </c>
      <c r="Q8" s="8">
        <v>5.6749999999999998</v>
      </c>
      <c r="R8" s="8">
        <v>11.385</v>
      </c>
      <c r="S8" s="102">
        <v>2.2650000000000001</v>
      </c>
      <c r="T8" s="111">
        <v>2.831</v>
      </c>
      <c r="U8" s="112">
        <v>-0.06</v>
      </c>
      <c r="V8" s="112"/>
      <c r="W8" s="112">
        <f t="shared" si="0"/>
        <v>4.395999999999999</v>
      </c>
      <c r="X8" s="112">
        <f>Table218[[#This Row],[Hesablanmış XƏM]]-N8</f>
        <v>0</v>
      </c>
      <c r="Y8" s="113">
        <f>Table623[[#This Row],[Xalis Mənfəət
 (mln. manat)]]-Table623[[#This Row],[Xalis Əməliyyat Mənfəəti 
(mln. manat)]]+V8+Table623[[#This Row],[Faiz borcları üzrə yaradılmış məqsədli ehtiyatlar]]+Table623[[#This Row],[Gözlənilməz xərclər]]+Table623[[#This Row],[Aktivlər üzrə mümkün zərərin 
ödənilməsi üçün ehtiyat ayırmaları (mln. manat)]]</f>
        <v>-1.000000000000334E-3</v>
      </c>
      <c r="AA8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8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</row>
    <row r="9" spans="1:29" s="52" customFormat="1" x14ac:dyDescent="0.3">
      <c r="A9" s="164">
        <v>8</v>
      </c>
      <c r="B9" s="86" t="s">
        <v>7</v>
      </c>
      <c r="C9" s="87">
        <v>121.32827008</v>
      </c>
      <c r="D9" s="87">
        <v>2.2283628100000001</v>
      </c>
      <c r="E9" s="87"/>
      <c r="F9" s="87"/>
      <c r="G9" s="87"/>
      <c r="H9" s="87">
        <v>35.626224000000001</v>
      </c>
      <c r="I9" s="87"/>
      <c r="J9" s="87">
        <v>53.3196127</v>
      </c>
      <c r="K9" s="87">
        <v>73.611171440000007</v>
      </c>
      <c r="L9" s="13">
        <v>4.3783380000000003</v>
      </c>
      <c r="M9" s="13">
        <f>Table623[[#This Row],[Xalis Mənfəət
 (mln. manat)]]</f>
        <v>4.3783380000000003</v>
      </c>
      <c r="N9" s="13">
        <f>Table623[[#This Row],[Faiz gəlirləri
 (mln. manat)]]+Table623[[#This Row],[Qeyri-faiz gəlirləri 
(mln. manat)]]-Table623[[#This Row],[Faiz xərcləri
 (mln. manat)]]-Table623[[#This Row],[Qeyri-faiz xərcləri 
(mln. manat)]]</f>
        <v>3.1670186700000005</v>
      </c>
      <c r="O9" s="13">
        <v>4.2969069900000001</v>
      </c>
      <c r="P9" s="13">
        <v>0</v>
      </c>
      <c r="Q9" s="13">
        <f>0.17780779+0.0258409+0.01714171+0.00380568</f>
        <v>0.22459608</v>
      </c>
      <c r="R9" s="13">
        <f>1.26104891+0.09343549</f>
        <v>1.3544844</v>
      </c>
      <c r="S9" s="102">
        <v>-1.21131984</v>
      </c>
      <c r="T9" s="111"/>
      <c r="U9" s="111"/>
      <c r="V9" s="111"/>
      <c r="W9" s="111">
        <f t="shared" si="0"/>
        <v>3.1670186700000005</v>
      </c>
      <c r="X9" s="111">
        <f>Table218[[#This Row],[Hesablanmış XƏM]]-N9</f>
        <v>0</v>
      </c>
      <c r="Y9" s="170">
        <f>Table623[[#This Row],[Xalis Mənfəət
 (mln. manat)]]-Table623[[#This Row],[Xalis Əməliyyat Mənfəəti 
(mln. manat)]]+V9+Table623[[#This Row],[Faiz borcları üzrə yaradılmış məqsədli ehtiyatlar]]+Table623[[#This Row],[Gözlənilməz xərclər]]+Table623[[#This Row],[Aktivlər üzrə mümkün zərərin 
ödənilməsi üçün ehtiyat ayırmaları (mln. manat)]]</f>
        <v>-5.1000000023115888E-7</v>
      </c>
      <c r="AA9" s="171">
        <f>Table623[[#This Row],[Cəmi Kreditlər 
(mln. manat) ]]-Table623[[#This Row],[Biznes Kreditləri (mln. manat)]]-Table623[[#This Row],[İstehlak Kreditləri (mln. manat)]]-Table623[[#This Row],[Daşınmaz əmlak kreditləri (mln. manat)]]</f>
        <v>2.2283628100000001</v>
      </c>
      <c r="AC9" s="171">
        <f>Table623[[#This Row],[Cəmi Kreditlər 
(mln. manat) ]]-Table623[[#This Row],[Biznes Kreditləri (mln. manat)]]-Table623[[#This Row],[İstehlak Kreditləri (mln. manat)]]-Table623[[#This Row],[Daşınmaz əmlak kreditləri (mln. manat)]]</f>
        <v>2.2283628100000001</v>
      </c>
    </row>
    <row r="10" spans="1:29" x14ac:dyDescent="0.3">
      <c r="A10" s="70">
        <v>9</v>
      </c>
      <c r="B10" s="101" t="s">
        <v>35</v>
      </c>
      <c r="C10" s="83">
        <v>1117.64237</v>
      </c>
      <c r="D10" s="83">
        <v>872.37189000000001</v>
      </c>
      <c r="E10" s="83">
        <v>141.43509</v>
      </c>
      <c r="F10" s="83">
        <v>673.23197000000005</v>
      </c>
      <c r="G10" s="83">
        <v>57.704830000000001</v>
      </c>
      <c r="H10" s="83">
        <v>698.60317999999995</v>
      </c>
      <c r="I10" s="83">
        <v>638.90355</v>
      </c>
      <c r="J10" s="83">
        <v>168.90996999999999</v>
      </c>
      <c r="K10" s="83">
        <v>52.87</v>
      </c>
      <c r="L10" s="8">
        <v>24.020240000000001</v>
      </c>
      <c r="M10" s="8">
        <v>32.179630000000003</v>
      </c>
      <c r="N10" s="8">
        <f>Table623[[#This Row],[Faiz gəlirləri
 (mln. manat)]]+Table623[[#This Row],[Qeyri-faiz gəlirləri 
(mln. manat)]]-Table623[[#This Row],[Faiz xərcləri
 (mln. manat)]]-Table623[[#This Row],[Qeyri-faiz xərcləri 
(mln. manat)]]</f>
        <v>30.68357000000001</v>
      </c>
      <c r="O10" s="8">
        <v>129.19326000000001</v>
      </c>
      <c r="P10" s="8">
        <v>51.044119999999999</v>
      </c>
      <c r="Q10" s="8">
        <v>15.124359999999999</v>
      </c>
      <c r="R10" s="8">
        <v>62.589930000000003</v>
      </c>
      <c r="S10" s="102">
        <v>-1.49607</v>
      </c>
      <c r="T10" s="111"/>
      <c r="U10" s="112"/>
      <c r="V10" s="112">
        <v>8.1593999999999998</v>
      </c>
      <c r="W10" s="112">
        <f t="shared" si="0"/>
        <v>30.68357000000001</v>
      </c>
      <c r="X10" s="112">
        <f>Table218[[#This Row],[Hesablanmış XƏM]]-N10</f>
        <v>0</v>
      </c>
      <c r="Y10" s="113">
        <f>Table623[[#This Row],[Xalis Mənfəət
 (mln. manat)]]-Table623[[#This Row],[Xalis Əməliyyat Mənfəəti 
(mln. manat)]]+V10+Table623[[#This Row],[Faiz borcları üzrə yaradılmış məqsədli ehtiyatlar]]+Table623[[#This Row],[Gözlənilməz xərclər]]+Table623[[#This Row],[Aktivlər üzrə mümkün zərərin 
ödənilməsi üçün ehtiyat ayırmaları (mln. manat)]]</f>
        <v>-9.3258734068513149E-15</v>
      </c>
      <c r="AA10" s="3">
        <f>Table623[[#This Row],[Cəmi Kreditlər 
(mln. manat) ]]-Table623[[#This Row],[Biznes Kreditləri (mln. manat)]]-Table623[[#This Row],[İstehlak Kreditləri (mln. manat)]]-Table623[[#This Row],[Daşınmaz əmlak kreditləri (mln. manat)]]</f>
        <v>-9.9475983006414026E-14</v>
      </c>
      <c r="AC10" s="3">
        <f>Table623[[#This Row],[Cəmi Kreditlər 
(mln. manat) ]]-Table623[[#This Row],[Biznes Kreditləri (mln. manat)]]-Table623[[#This Row],[İstehlak Kreditləri (mln. manat)]]-Table623[[#This Row],[Daşınmaz əmlak kreditləri (mln. manat)]]</f>
        <v>-9.9475983006414026E-14</v>
      </c>
    </row>
    <row r="11" spans="1:29" x14ac:dyDescent="0.3">
      <c r="A11" s="70">
        <v>10</v>
      </c>
      <c r="B11" s="101" t="s">
        <v>8</v>
      </c>
      <c r="C11" s="83">
        <v>2717.91203</v>
      </c>
      <c r="D11" s="83">
        <v>1577.1518000000001</v>
      </c>
      <c r="E11" s="83">
        <v>1069.56708</v>
      </c>
      <c r="F11" s="87">
        <v>342.51398</v>
      </c>
      <c r="G11" s="87">
        <v>165.07073</v>
      </c>
      <c r="H11" s="83">
        <v>1515.35259</v>
      </c>
      <c r="I11" s="83">
        <v>602.47618</v>
      </c>
      <c r="J11" s="83">
        <v>230.87853000000001</v>
      </c>
      <c r="K11" s="83">
        <v>73.961089999999999</v>
      </c>
      <c r="L11" s="8">
        <v>43.167720000000003</v>
      </c>
      <c r="M11" s="8">
        <v>54.667720000000003</v>
      </c>
      <c r="N11" s="8">
        <f>Table623[[#This Row],[Faiz gəlirləri
 (mln. manat)]]+Table623[[#This Row],[Qeyri-faiz gəlirləri 
(mln. manat)]]-Table623[[#This Row],[Faiz xərcləri
 (mln. manat)]]-Table623[[#This Row],[Qeyri-faiz xərcləri 
(mln. manat)]]</f>
        <v>58.627120000000005</v>
      </c>
      <c r="O11" s="8">
        <v>217.7372</v>
      </c>
      <c r="P11" s="8">
        <v>90.839349999999996</v>
      </c>
      <c r="Q11" s="8">
        <v>30.208829999999999</v>
      </c>
      <c r="R11" s="8">
        <v>98.479560000000006</v>
      </c>
      <c r="S11" s="102">
        <v>3.95939</v>
      </c>
      <c r="T11" s="111"/>
      <c r="U11" s="112"/>
      <c r="V11" s="112">
        <v>11.5</v>
      </c>
      <c r="W11" s="112">
        <f t="shared" si="0"/>
        <v>58.627120000000005</v>
      </c>
      <c r="X11" s="112">
        <f>Table218[[#This Row],[Hesablanmış XƏM]]-N11</f>
        <v>0</v>
      </c>
      <c r="Y11" s="113">
        <f>Table623[[#This Row],[Xalis Mənfəət
 (mln. manat)]]-Table623[[#This Row],[Xalis Əməliyyat Mənfəəti 
(mln. manat)]]+V11+Table623[[#This Row],[Faiz borcları üzrə yaradılmış məqsədli ehtiyatlar]]+Table623[[#This Row],[Gözlənilməz xərclər]]+Table623[[#This Row],[Aktivlər üzrə mümkün zərərin 
ödənilməsi üçün ehtiyat ayırmaları (mln. manat)]]</f>
        <v>-1.0000000002285958E-5</v>
      </c>
      <c r="AA11" s="3">
        <f>Table623[[#This Row],[Cəmi Kreditlər 
(mln. manat) ]]-Table623[[#This Row],[Biznes Kreditləri (mln. manat)]]-Table623[[#This Row],[İstehlak Kreditləri (mln. manat)]]-Table623[[#This Row],[Daşınmaz əmlak kreditləri (mln. manat)]]</f>
        <v>1.0000000060017555E-5</v>
      </c>
      <c r="AC11" s="3">
        <f>Table623[[#This Row],[Cəmi Kreditlər 
(mln. manat) ]]-Table623[[#This Row],[Biznes Kreditləri (mln. manat)]]-Table623[[#This Row],[İstehlak Kreditləri (mln. manat)]]-Table623[[#This Row],[Daşınmaz əmlak kreditləri (mln. manat)]]</f>
        <v>1.0000000060017555E-5</v>
      </c>
    </row>
    <row r="12" spans="1:29" ht="14.7" customHeight="1" x14ac:dyDescent="0.3">
      <c r="A12" s="70">
        <v>11</v>
      </c>
      <c r="B12" s="86" t="s">
        <v>9</v>
      </c>
      <c r="C12" s="82">
        <v>298.27499999999998</v>
      </c>
      <c r="D12" s="83">
        <v>242.036</v>
      </c>
      <c r="E12" s="83">
        <v>70.805000000000007</v>
      </c>
      <c r="F12" s="87">
        <v>106.52500000000001</v>
      </c>
      <c r="G12" s="87">
        <v>64.706000000000003</v>
      </c>
      <c r="H12" s="83">
        <v>103.015</v>
      </c>
      <c r="I12" s="83">
        <v>76.775999999999996</v>
      </c>
      <c r="J12" s="83">
        <v>111.485</v>
      </c>
      <c r="K12" s="83">
        <v>315.815</v>
      </c>
      <c r="L12" s="8">
        <v>10.49</v>
      </c>
      <c r="M12" s="8">
        <v>10.49</v>
      </c>
      <c r="N12" s="8">
        <f>Table623[[#This Row],[Faiz gəlirləri
 (mln. manat)]]+Table623[[#This Row],[Qeyri-faiz gəlirləri 
(mln. manat)]]-Table623[[#This Row],[Faiz xərcləri
 (mln. manat)]]-Table623[[#This Row],[Qeyri-faiz xərcləri 
(mln. manat)]]</f>
        <v>9.9009999999999962</v>
      </c>
      <c r="O12" s="8">
        <v>31.081</v>
      </c>
      <c r="P12" s="8">
        <v>7.4160000000000004</v>
      </c>
      <c r="Q12" s="8">
        <v>11.388</v>
      </c>
      <c r="R12" s="8">
        <v>25.152000000000001</v>
      </c>
      <c r="S12" s="102">
        <v>-1.3140000000000001</v>
      </c>
      <c r="T12" s="111"/>
      <c r="U12" s="112">
        <v>0.72</v>
      </c>
      <c r="V12" s="112"/>
      <c r="W12" s="112">
        <f t="shared" si="0"/>
        <v>9.9009999999999962</v>
      </c>
      <c r="X12" s="112">
        <f>Table218[[#This Row],[Hesablanmış XƏM]]-N12</f>
        <v>0</v>
      </c>
      <c r="Y12" s="113">
        <f>Table623[[#This Row],[Xalis Mənfəət
 (mln. manat)]]-Table623[[#This Row],[Xalis Əməliyyat Mənfəəti 
(mln. manat)]]+V12+Table623[[#This Row],[Faiz borcları üzrə yaradılmış məqsədli ehtiyatlar]]+Table623[[#This Row],[Gözlənilməz xərclər]]+Table623[[#This Row],[Aktivlər üzrə mümkün zərərin 
ödənilməsi üçün ehtiyat ayırmaları (mln. manat)]]</f>
        <v>-4.9999999999961187E-3</v>
      </c>
      <c r="AA12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12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</row>
    <row r="13" spans="1:29" x14ac:dyDescent="0.3">
      <c r="A13" s="70">
        <v>12</v>
      </c>
      <c r="B13" s="86" t="s">
        <v>10</v>
      </c>
      <c r="C13" s="83">
        <v>645.45299999999997</v>
      </c>
      <c r="D13" s="83">
        <v>530.59199999999998</v>
      </c>
      <c r="E13" s="83">
        <v>182.078</v>
      </c>
      <c r="F13" s="87">
        <v>228.30699999999999</v>
      </c>
      <c r="G13" s="87">
        <v>120.20699999999999</v>
      </c>
      <c r="H13" s="83">
        <v>296.61</v>
      </c>
      <c r="I13" s="83">
        <v>254.494</v>
      </c>
      <c r="J13" s="83">
        <v>135.89500000000001</v>
      </c>
      <c r="K13" s="83">
        <v>112.545</v>
      </c>
      <c r="L13" s="8">
        <v>6.0221900000000002</v>
      </c>
      <c r="M13" s="8">
        <v>7.6896699999999996</v>
      </c>
      <c r="N13" s="8">
        <f>Table623[[#This Row],[Faiz gəlirləri
 (mln. manat)]]+Table623[[#This Row],[Qeyri-faiz gəlirləri 
(mln. manat)]]-Table623[[#This Row],[Faiz xərcləri
 (mln. manat)]]-Table623[[#This Row],[Qeyri-faiz xərcləri 
(mln. manat)]]</f>
        <v>15.319000000000003</v>
      </c>
      <c r="O13" s="8">
        <v>60.656999999999996</v>
      </c>
      <c r="P13" s="8">
        <v>21.06307</v>
      </c>
      <c r="Q13" s="8">
        <v>14.404590000000001</v>
      </c>
      <c r="R13" s="8">
        <v>38.679519999999997</v>
      </c>
      <c r="S13" s="102">
        <v>7.6293300000000004</v>
      </c>
      <c r="T13" s="111"/>
      <c r="U13" s="112"/>
      <c r="V13" s="112">
        <v>1.6674800000000001</v>
      </c>
      <c r="W13" s="112">
        <f t="shared" si="0"/>
        <v>15.319000000000003</v>
      </c>
      <c r="X13" s="112">
        <f>Table218[[#This Row],[Hesablanmış XƏM]]-N13</f>
        <v>0</v>
      </c>
      <c r="Y13" s="113">
        <f>Table623[[#This Row],[Xalis Mənfəət
 (mln. manat)]]-Table623[[#This Row],[Xalis Əməliyyat Mənfəəti 
(mln. manat)]]+V13+Table623[[#This Row],[Faiz borcları üzrə yaradılmış məqsədli ehtiyatlar]]+Table623[[#This Row],[Gözlənilməz xərclər]]+Table623[[#This Row],[Aktivlər üzrə mümkün zərərin 
ödənilməsi üçün ehtiyat ayırmaları (mln. manat)]]</f>
        <v>0</v>
      </c>
      <c r="AA13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13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</row>
    <row r="14" spans="1:29" x14ac:dyDescent="0.3">
      <c r="A14" s="70">
        <v>13</v>
      </c>
      <c r="B14" s="86" t="s">
        <v>11</v>
      </c>
      <c r="C14" s="83">
        <v>12064.364</v>
      </c>
      <c r="D14" s="83">
        <v>5432.0510000000004</v>
      </c>
      <c r="E14" s="83">
        <v>1702.702</v>
      </c>
      <c r="F14" s="87">
        <v>3131.7759999999998</v>
      </c>
      <c r="G14" s="93">
        <v>597.57299999999998</v>
      </c>
      <c r="H14" s="83">
        <v>8670.9210000000003</v>
      </c>
      <c r="I14" s="92">
        <v>3092.5479999999998</v>
      </c>
      <c r="J14" s="92">
        <v>1090.0899999999999</v>
      </c>
      <c r="K14" s="83">
        <v>265.85000000000002</v>
      </c>
      <c r="L14" s="8">
        <v>229.12899999999999</v>
      </c>
      <c r="M14" s="8">
        <v>290.29199999999997</v>
      </c>
      <c r="N14" s="8">
        <f>Table623[[#This Row],[Faiz gəlirləri
 (mln. manat)]]+Table623[[#This Row],[Qeyri-faiz gəlirləri 
(mln. manat)]]-Table623[[#This Row],[Faiz xərcləri
 (mln. manat)]]-Table623[[#This Row],[Qeyri-faiz xərcləri 
(mln. manat)]]</f>
        <v>375.16999999999996</v>
      </c>
      <c r="O14" s="8">
        <v>874.721</v>
      </c>
      <c r="P14" s="8">
        <v>277.13099999999997</v>
      </c>
      <c r="Q14" s="8">
        <v>463.55700000000002</v>
      </c>
      <c r="R14" s="8">
        <v>685.97699999999998</v>
      </c>
      <c r="S14" s="102">
        <v>75.679000000000002</v>
      </c>
      <c r="T14" s="111"/>
      <c r="U14" s="112">
        <v>9.1989999999999998</v>
      </c>
      <c r="V14" s="112">
        <v>61.162999999999997</v>
      </c>
      <c r="W14" s="112">
        <f t="shared" si="0"/>
        <v>375.16999999999996</v>
      </c>
      <c r="X14" s="112">
        <f>Table218[[#This Row],[Hesablanmış XƏM]]-N14</f>
        <v>0</v>
      </c>
      <c r="Y14" s="113">
        <f>Table623[[#This Row],[Xalis Mənfəət
 (mln. manat)]]-Table623[[#This Row],[Xalis Əməliyyat Mənfəəti 
(mln. manat)]]+V14+Table623[[#This Row],[Faiz borcları üzrə yaradılmış məqsədli ehtiyatlar]]+Table623[[#This Row],[Gözlənilməz xərclər]]+Table623[[#This Row],[Aktivlər üzrə mümkün zərərin 
ödənilməsi üçün ehtiyat ayırmaları (mln. manat)]]</f>
        <v>0</v>
      </c>
      <c r="AA14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14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</row>
    <row r="15" spans="1:29" s="52" customFormat="1" x14ac:dyDescent="0.3">
      <c r="A15" s="164">
        <v>14</v>
      </c>
      <c r="B15" s="86" t="s">
        <v>14</v>
      </c>
      <c r="C15" s="87">
        <v>8932.4959999999992</v>
      </c>
      <c r="D15" s="87">
        <v>3338.4140000000002</v>
      </c>
      <c r="E15" s="87">
        <v>3021.067</v>
      </c>
      <c r="F15" s="87">
        <v>77.563000000000002</v>
      </c>
      <c r="G15" s="87">
        <v>239.785</v>
      </c>
      <c r="H15" s="87">
        <v>6766.21</v>
      </c>
      <c r="I15" s="87">
        <v>1759.694</v>
      </c>
      <c r="J15" s="87">
        <v>996.15899999999999</v>
      </c>
      <c r="K15" s="87">
        <v>354.512</v>
      </c>
      <c r="L15" s="13">
        <v>132.83699999999999</v>
      </c>
      <c r="M15" s="13">
        <v>172.33</v>
      </c>
      <c r="N15" s="13">
        <f>Table623[[#This Row],[Faiz gəlirləri
 (mln. manat)]]+Table623[[#This Row],[Qeyri-faiz gəlirləri 
(mln. manat)]]-Table623[[#This Row],[Faiz xərcləri
 (mln. manat)]]-Table623[[#This Row],[Qeyri-faiz xərcləri 
(mln. manat)]]</f>
        <v>189.88699999999994</v>
      </c>
      <c r="O15" s="13">
        <v>396.72399999999999</v>
      </c>
      <c r="P15" s="13">
        <v>141.49700000000001</v>
      </c>
      <c r="Q15" s="13">
        <v>200.57599999999999</v>
      </c>
      <c r="R15" s="13">
        <v>265.916</v>
      </c>
      <c r="S15" s="102">
        <v>12.997999999999999</v>
      </c>
      <c r="T15" s="111"/>
      <c r="U15" s="111">
        <v>4.5590000000000002</v>
      </c>
      <c r="V15" s="111">
        <v>39.493000000000002</v>
      </c>
      <c r="W15" s="111">
        <f t="shared" ref="W15:W23" si="1">O15-P15+Q15-R15</f>
        <v>189.887</v>
      </c>
      <c r="X15" s="111">
        <f>Table218[[#This Row],[Hesablanmış XƏM]]-N15</f>
        <v>0</v>
      </c>
      <c r="Y15" s="170">
        <f>Table623[[#This Row],[Xalis Mənfəət
 (mln. manat)]]-Table623[[#This Row],[Xalis Əməliyyat Mənfəəti 
(mln. manat)]]+V15+Table623[[#This Row],[Faiz borcları üzrə yaradılmış məqsədli ehtiyatlar]]+Table623[[#This Row],[Gözlənilməz xərclər]]+Table623[[#This Row],[Aktivlər üzrə mümkün zərərin 
ödənilməsi üçün ehtiyat ayırmaları (mln. manat)]]</f>
        <v>4.7961634663806763E-14</v>
      </c>
      <c r="AA15" s="171">
        <f>Table623[[#This Row],[Cəmi Kreditlər 
(mln. manat) ]]-Table623[[#This Row],[Biznes Kreditləri (mln. manat)]]-Table623[[#This Row],[İstehlak Kreditləri (mln. manat)]]-Table623[[#This Row],[Daşınmaz əmlak kreditləri (mln. manat)]]</f>
        <v>-9.9999999977740117E-4</v>
      </c>
      <c r="AC15" s="171">
        <f>Table623[[#This Row],[Cəmi Kreditlər 
(mln. manat) ]]-Table623[[#This Row],[Biznes Kreditləri (mln. manat)]]-Table623[[#This Row],[İstehlak Kreditləri (mln. manat)]]-Table623[[#This Row],[Daşınmaz əmlak kreditləri (mln. manat)]]</f>
        <v>-9.9999999977740117E-4</v>
      </c>
    </row>
    <row r="16" spans="1:29" s="167" customFormat="1" x14ac:dyDescent="0.3">
      <c r="A16" s="164">
        <v>15</v>
      </c>
      <c r="B16" s="86" t="s">
        <v>34</v>
      </c>
      <c r="C16" s="87">
        <v>659.61500000000001</v>
      </c>
      <c r="D16" s="87">
        <v>477.536</v>
      </c>
      <c r="E16" s="87">
        <v>349.74799999999999</v>
      </c>
      <c r="F16" s="87">
        <v>52.603999999999999</v>
      </c>
      <c r="G16" s="87">
        <v>75.183999999999997</v>
      </c>
      <c r="H16" s="87">
        <v>378.35300000000001</v>
      </c>
      <c r="I16" s="87">
        <v>302.041</v>
      </c>
      <c r="J16" s="87">
        <v>196.721</v>
      </c>
      <c r="K16" s="87">
        <v>174.601</v>
      </c>
      <c r="L16" s="13">
        <v>9.0920000000000005</v>
      </c>
      <c r="M16" s="13">
        <v>9.0920000000000005</v>
      </c>
      <c r="N16" s="13">
        <v>9.7910000000000004</v>
      </c>
      <c r="O16" s="13">
        <v>27.442</v>
      </c>
      <c r="P16" s="13">
        <v>8.6210000000000004</v>
      </c>
      <c r="Q16" s="13">
        <v>11.786</v>
      </c>
      <c r="R16" s="13">
        <v>20.815999999999999</v>
      </c>
      <c r="S16" s="102">
        <v>0.7</v>
      </c>
      <c r="T16" s="111"/>
      <c r="U16" s="111"/>
      <c r="V16" s="111"/>
      <c r="W16" s="111">
        <f t="shared" si="1"/>
        <v>9.7910000000000004</v>
      </c>
      <c r="X16" s="111">
        <f>Table218[[#This Row],[Hesablanmış XƏM]]-N16</f>
        <v>0</v>
      </c>
      <c r="Y16" s="166">
        <f>Table623[[#This Row],[Xalis Mənfəət
 (mln. manat)]]-Table623[[#This Row],[Xalis Əməliyyat Mənfəəti 
(mln. manat)]]+V16+Table623[[#This Row],[Faiz borcları üzrə yaradılmış məqsədli ehtiyatlar]]+Table623[[#This Row],[Gözlənilməz xərclər]]+Table623[[#This Row],[Aktivlər üzrə mümkün zərərin 
ödənilməsi üçün ehtiyat ayırmaları (mln. manat)]]</f>
        <v>1.0000000000001119E-3</v>
      </c>
      <c r="AA16" s="128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16" s="128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</row>
    <row r="17" spans="1:29" x14ac:dyDescent="0.3">
      <c r="A17" s="70">
        <v>16</v>
      </c>
      <c r="B17" s="86" t="s">
        <v>15</v>
      </c>
      <c r="C17" s="83">
        <v>1307.337</v>
      </c>
      <c r="D17" s="83">
        <v>953.15</v>
      </c>
      <c r="E17" s="83">
        <v>431.21600000000001</v>
      </c>
      <c r="F17" s="83">
        <v>341.80399999999997</v>
      </c>
      <c r="G17" s="83">
        <v>180.131</v>
      </c>
      <c r="H17" s="83">
        <v>792.91300000000001</v>
      </c>
      <c r="I17" s="83">
        <v>550.85500000000002</v>
      </c>
      <c r="J17" s="83">
        <v>132.4</v>
      </c>
      <c r="K17" s="83">
        <v>101.3</v>
      </c>
      <c r="L17" s="8">
        <v>13.249000000000001</v>
      </c>
      <c r="M17" s="8">
        <v>13.249000000000001</v>
      </c>
      <c r="N17" s="8">
        <f>Table623[[#This Row],[Faiz gəlirləri
 (mln. manat)]]+Table623[[#This Row],[Qeyri-faiz gəlirləri 
(mln. manat)]]-Table623[[#This Row],[Faiz xərcləri
 (mln. manat)]]-Table623[[#This Row],[Qeyri-faiz xərcləri 
(mln. manat)]]</f>
        <v>20.60199999999999</v>
      </c>
      <c r="O17" s="8">
        <v>99.48</v>
      </c>
      <c r="P17" s="8">
        <v>40.219000000000001</v>
      </c>
      <c r="Q17" s="8">
        <v>34.957999999999998</v>
      </c>
      <c r="R17" s="8">
        <v>73.617000000000004</v>
      </c>
      <c r="S17" s="102">
        <v>7.3540000000000001</v>
      </c>
      <c r="T17" s="111"/>
      <c r="U17" s="112"/>
      <c r="V17" s="112"/>
      <c r="W17" s="112">
        <f t="shared" si="1"/>
        <v>20.60199999999999</v>
      </c>
      <c r="X17" s="112">
        <f>Table218[[#This Row],[Hesablanmış XƏM]]-N17</f>
        <v>0</v>
      </c>
      <c r="Y17" s="113">
        <f>Table623[[#This Row],[Xalis Mənfəət
 (mln. manat)]]-Table623[[#This Row],[Xalis Əməliyyat Mənfəəti 
(mln. manat)]]+V17+Table623[[#This Row],[Faiz borcları üzrə yaradılmış məqsədli ehtiyatlar]]+Table623[[#This Row],[Gözlənilməz xərclər]]+Table623[[#This Row],[Aktivlər üzrə mümkün zərərin 
ödənilməsi üçün ehtiyat ayırmaları (mln. manat)]]</f>
        <v>1.0000000000109921E-3</v>
      </c>
      <c r="AA17" s="3">
        <f>Table623[[#This Row],[Cəmi Kreditlər 
(mln. manat) ]]-Table623[[#This Row],[Biznes Kreditləri (mln. manat)]]-Table623[[#This Row],[İstehlak Kreditləri (mln. manat)]]-Table623[[#This Row],[Daşınmaz əmlak kreditləri (mln. manat)]]</f>
        <v>-1.0000000000047748E-3</v>
      </c>
      <c r="AC17" s="3">
        <f>Table623[[#This Row],[Cəmi Kreditlər 
(mln. manat) ]]-Table623[[#This Row],[Biznes Kreditləri (mln. manat)]]-Table623[[#This Row],[İstehlak Kreditləri (mln. manat)]]-Table623[[#This Row],[Daşınmaz əmlak kreditləri (mln. manat)]]</f>
        <v>-1.0000000000047748E-3</v>
      </c>
    </row>
    <row r="18" spans="1:29" x14ac:dyDescent="0.3">
      <c r="A18" s="70">
        <v>17</v>
      </c>
      <c r="B18" s="101" t="s">
        <v>16</v>
      </c>
      <c r="C18" s="83">
        <v>892.53399999999999</v>
      </c>
      <c r="D18" s="83">
        <v>710.92899999999997</v>
      </c>
      <c r="E18" s="83">
        <v>367.65600000000001</v>
      </c>
      <c r="F18" s="83">
        <v>206.05500000000001</v>
      </c>
      <c r="G18" s="83">
        <v>137.21799999999999</v>
      </c>
      <c r="H18" s="83">
        <v>445.37</v>
      </c>
      <c r="I18" s="83">
        <v>386.31400000000002</v>
      </c>
      <c r="J18" s="163">
        <v>104.57899999999999</v>
      </c>
      <c r="K18" s="83">
        <v>100.006</v>
      </c>
      <c r="L18" s="13">
        <v>1.6020000000000001</v>
      </c>
      <c r="M18" s="13">
        <v>1.6020000000000001</v>
      </c>
      <c r="N18" s="8">
        <f>Table623[[#This Row],[Faiz gəlirləri
 (mln. manat)]]+Table623[[#This Row],[Qeyri-faiz gəlirləri 
(mln. manat)]]-Table623[[#This Row],[Faiz xərcləri
 (mln. manat)]]-Table623[[#This Row],[Qeyri-faiz xərcləri 
(mln. manat)]]</f>
        <v>21.42199999999999</v>
      </c>
      <c r="O18" s="8">
        <v>75.108999999999995</v>
      </c>
      <c r="P18" s="8">
        <v>39.386000000000003</v>
      </c>
      <c r="Q18" s="8">
        <v>17.231999999999999</v>
      </c>
      <c r="R18" s="8">
        <v>31.533000000000001</v>
      </c>
      <c r="S18" s="102">
        <v>19.725999999999999</v>
      </c>
      <c r="T18" s="111"/>
      <c r="U18" s="112">
        <v>9.2999999999999999E-2</v>
      </c>
      <c r="V18" s="112"/>
      <c r="W18" s="112">
        <f t="shared" si="1"/>
        <v>21.42199999999999</v>
      </c>
      <c r="X18" s="112">
        <f>Table218[[#This Row],[Hesablanmış XƏM]]-N18</f>
        <v>0</v>
      </c>
      <c r="Y18" s="113">
        <f>Table623[[#This Row],[Xalis Mənfəət
 (mln. manat)]]-Table623[[#This Row],[Xalis Əməliyyat Mənfəəti 
(mln. manat)]]+V18+Table623[[#This Row],[Faiz borcları üzrə yaradılmış məqsədli ehtiyatlar]]+Table623[[#This Row],[Gözlənilməz xərclər]]+Table623[[#This Row],[Aktivlər üzrə mümkün zərərin 
ödənilməsi üçün ehtiyat ayırmaları (mln. manat)]]</f>
        <v>-9.9999999999056399E-4</v>
      </c>
      <c r="AA18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18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</row>
    <row r="19" spans="1:29" x14ac:dyDescent="0.3">
      <c r="A19" s="70">
        <v>18</v>
      </c>
      <c r="B19" s="101" t="s">
        <v>17</v>
      </c>
      <c r="C19" s="83">
        <v>1908.269</v>
      </c>
      <c r="D19" s="83">
        <v>1254.835</v>
      </c>
      <c r="E19" s="83">
        <v>509.48700000000002</v>
      </c>
      <c r="F19" s="83">
        <v>644.00599999999997</v>
      </c>
      <c r="G19" s="83">
        <v>101.342</v>
      </c>
      <c r="H19" s="83">
        <v>1232.1030000000001</v>
      </c>
      <c r="I19" s="83">
        <v>1005.4349999999999</v>
      </c>
      <c r="J19" s="83">
        <v>181.923</v>
      </c>
      <c r="K19" s="83">
        <v>138.19999999999999</v>
      </c>
      <c r="L19" s="8">
        <v>15.420999999999999</v>
      </c>
      <c r="M19" s="8">
        <v>19.251999999999999</v>
      </c>
      <c r="N19" s="8">
        <f>Table623[[#This Row],[Faiz gəlirləri
 (mln. manat)]]+Table623[[#This Row],[Qeyri-faiz gəlirləri 
(mln. manat)]]-Table623[[#This Row],[Faiz xərcləri
 (mln. manat)]]-Table623[[#This Row],[Qeyri-faiz xərcləri 
(mln. manat)]]</f>
        <v>46.922000000000025</v>
      </c>
      <c r="O19" s="8">
        <v>183.59700000000001</v>
      </c>
      <c r="P19" s="8">
        <v>73.61</v>
      </c>
      <c r="Q19" s="8">
        <v>93.656000000000006</v>
      </c>
      <c r="R19" s="8">
        <v>156.721</v>
      </c>
      <c r="S19" s="102">
        <v>22.527999999999999</v>
      </c>
      <c r="T19" s="111"/>
      <c r="U19" s="112">
        <v>5.1420000000000003</v>
      </c>
      <c r="V19" s="112">
        <v>3.831</v>
      </c>
      <c r="W19" s="112">
        <f>O19-P19+Q19-R19</f>
        <v>46.922000000000025</v>
      </c>
      <c r="X19" s="112">
        <f>Table218[[#This Row],[Hesablanmış XƏM]]-N19</f>
        <v>0</v>
      </c>
      <c r="Y19" s="113">
        <f>Table623[[#This Row],[Xalis Mənfəət
 (mln. manat)]]-Table623[[#This Row],[Xalis Əməliyyat Mənfəəti 
(mln. manat)]]+V19+Table623[[#This Row],[Faiz borcları üzrə yaradılmış məqsədli ehtiyatlar]]+Table623[[#This Row],[Gözlənilməz xərclər]]+Table623[[#This Row],[Aktivlər üzrə mümkün zərərin 
ödənilməsi üçün ehtiyat ayırmaları (mln. manat)]]</f>
        <v>-2.8421709430404007E-14</v>
      </c>
      <c r="AA19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19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</row>
    <row r="20" spans="1:29" s="167" customFormat="1" x14ac:dyDescent="0.3">
      <c r="A20" s="164">
        <v>19</v>
      </c>
      <c r="B20" s="86" t="s">
        <v>18</v>
      </c>
      <c r="C20" s="87">
        <v>3630.9805999999999</v>
      </c>
      <c r="D20" s="88">
        <v>1823.21685</v>
      </c>
      <c r="E20" s="88">
        <v>1064.6210000000001</v>
      </c>
      <c r="F20" s="88">
        <v>239.33199999999999</v>
      </c>
      <c r="G20" s="88">
        <v>519.26400000000001</v>
      </c>
      <c r="H20" s="87">
        <v>1842.5277000000001</v>
      </c>
      <c r="I20" s="147"/>
      <c r="J20" s="87">
        <v>534.17454999999995</v>
      </c>
      <c r="K20" s="87">
        <v>446.59951000000001</v>
      </c>
      <c r="L20" s="13">
        <v>51.541310000000003</v>
      </c>
      <c r="M20" s="13">
        <v>65.377679999999998</v>
      </c>
      <c r="N20" s="13">
        <v>60.104720000000015</v>
      </c>
      <c r="O20" s="13">
        <v>164.96824000000001</v>
      </c>
      <c r="P20" s="13">
        <v>66.009770000000003</v>
      </c>
      <c r="Q20" s="13">
        <v>39.810560000000002</v>
      </c>
      <c r="R20" s="13">
        <v>78.66431</v>
      </c>
      <c r="S20" s="102">
        <v>-5.2729600000000003</v>
      </c>
      <c r="T20" s="111"/>
      <c r="U20" s="111"/>
      <c r="V20" s="111">
        <v>13.836370000000001</v>
      </c>
      <c r="W20" s="111">
        <f t="shared" si="1"/>
        <v>60.104720000000015</v>
      </c>
      <c r="X20" s="111">
        <f>Table218[[#This Row],[Hesablanmış XƏM]]-N20</f>
        <v>0</v>
      </c>
      <c r="Y20" s="166">
        <f>Table623[[#This Row],[Xalis Mənfəət
 (mln. manat)]]-Table623[[#This Row],[Xalis Əməliyyat Mənfəəti 
(mln. manat)]]+V20+Table623[[#This Row],[Faiz borcları üzrə yaradılmış məqsədli ehtiyatlar]]+Table623[[#This Row],[Gözlənilməz xərclər]]+Table623[[#This Row],[Aktivlər üzrə mümkün zərərin 
ödənilməsi üçün ehtiyat ayırmaları (mln. manat)]]</f>
        <v>-1.1546319456101628E-14</v>
      </c>
      <c r="AA20" s="128">
        <f>Table623[[#This Row],[Cəmi Kreditlər 
(mln. manat) ]]-Table623[[#This Row],[Biznes Kreditləri (mln. manat)]]-Table623[[#This Row],[İstehlak Kreditləri (mln. manat)]]-Table623[[#This Row],[Daşınmaz əmlak kreditləri (mln. manat)]]</f>
        <v>-1.5000000007603376E-4</v>
      </c>
      <c r="AC20" s="128">
        <f>Table623[[#This Row],[Cəmi Kreditlər 
(mln. manat) ]]-Table623[[#This Row],[Biznes Kreditləri (mln. manat)]]-Table623[[#This Row],[İstehlak Kreditləri (mln. manat)]]-Table623[[#This Row],[Daşınmaz əmlak kreditləri (mln. manat)]]</f>
        <v>-1.5000000007603376E-4</v>
      </c>
    </row>
    <row r="21" spans="1:29" s="167" customFormat="1" x14ac:dyDescent="0.3">
      <c r="A21" s="164">
        <v>20</v>
      </c>
      <c r="B21" s="86" t="s">
        <v>19</v>
      </c>
      <c r="C21" s="87">
        <v>657.09580000000005</v>
      </c>
      <c r="D21" s="87">
        <v>434.12747000000002</v>
      </c>
      <c r="E21" s="87">
        <v>277.61124000000001</v>
      </c>
      <c r="F21" s="87">
        <v>96.576070000000001</v>
      </c>
      <c r="G21" s="87">
        <v>59.940159999999999</v>
      </c>
      <c r="H21" s="87">
        <v>439.00747999999999</v>
      </c>
      <c r="I21" s="87">
        <v>88.863659999999996</v>
      </c>
      <c r="J21" s="87">
        <v>121.00064999999999</v>
      </c>
      <c r="K21" s="87">
        <v>55.380699999999997</v>
      </c>
      <c r="L21" s="13">
        <v>7.7120199999999999</v>
      </c>
      <c r="M21" s="13">
        <v>9.0267999999999997</v>
      </c>
      <c r="N21" s="13">
        <v>14.469669999999994</v>
      </c>
      <c r="O21" s="13">
        <v>37.303759999999997</v>
      </c>
      <c r="P21" s="13">
        <v>8.3665500000000002</v>
      </c>
      <c r="Q21" s="13">
        <v>21.03613</v>
      </c>
      <c r="R21" s="13">
        <v>35.50367</v>
      </c>
      <c r="S21" s="102">
        <v>5.4428599999999996</v>
      </c>
      <c r="T21" s="111"/>
      <c r="U21" s="111"/>
      <c r="V21" s="111">
        <v>1.3147800000000001</v>
      </c>
      <c r="W21" s="111">
        <f t="shared" si="1"/>
        <v>14.469669999999994</v>
      </c>
      <c r="X21" s="111">
        <f>Table218[[#This Row],[Hesablanmış XƏM]]-N21</f>
        <v>0</v>
      </c>
      <c r="Y21" s="166">
        <f>Table623[[#This Row],[Xalis Mənfəət
 (mln. manat)]]-Table623[[#This Row],[Xalis Əməliyyat Mənfəəti 
(mln. manat)]]+V21+Table623[[#This Row],[Faiz borcları üzrə yaradılmış məqsədli ehtiyatlar]]+Table623[[#This Row],[Gözlənilməz xərclər]]+Table623[[#This Row],[Aktivlər üzrə mümkün zərərin 
ödənilməsi üçün ehtiyat ayırmaları (mln. manat)]]</f>
        <v>-9.9999999942923523E-6</v>
      </c>
      <c r="AA21" s="128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21" s="128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</row>
    <row r="22" spans="1:29" x14ac:dyDescent="0.3">
      <c r="A22" s="70">
        <v>21</v>
      </c>
      <c r="B22" s="6" t="s">
        <v>37</v>
      </c>
      <c r="C22" s="83">
        <v>1444.4285400000001</v>
      </c>
      <c r="D22" s="83">
        <v>1053.9372499999999</v>
      </c>
      <c r="E22" s="83">
        <v>646.43706999999995</v>
      </c>
      <c r="F22" s="83">
        <v>312.4699</v>
      </c>
      <c r="G22" s="83">
        <v>95.030280000000005</v>
      </c>
      <c r="H22" s="83">
        <v>1039.5207600000001</v>
      </c>
      <c r="I22" s="83">
        <v>879.40468999999996</v>
      </c>
      <c r="J22" s="83">
        <v>169.67376999999999</v>
      </c>
      <c r="K22" s="83">
        <v>378</v>
      </c>
      <c r="L22" s="8">
        <v>24.824829999999999</v>
      </c>
      <c r="M22" s="8">
        <v>28.42483</v>
      </c>
      <c r="N22" s="8">
        <f>Table623[[#This Row],[Faiz gəlirləri
 (mln. manat)]]+Table623[[#This Row],[Qeyri-faiz gəlirləri 
(mln. manat)]]-Table623[[#This Row],[Faiz xərcləri
 (mln. manat)]]-Table623[[#This Row],[Qeyri-faiz xərcləri 
(mln. manat)]]</f>
        <v>30.378150000000005</v>
      </c>
      <c r="O22" s="8">
        <v>130.79524000000001</v>
      </c>
      <c r="P22" s="8">
        <v>47.624270000000003</v>
      </c>
      <c r="Q22" s="8">
        <v>11.964079999999999</v>
      </c>
      <c r="R22" s="8">
        <v>64.756900000000002</v>
      </c>
      <c r="S22" s="102">
        <v>-0.61021000000000003</v>
      </c>
      <c r="T22" s="111"/>
      <c r="U22" s="112">
        <v>2.5635300000000001</v>
      </c>
      <c r="V22" s="112">
        <v>3.6</v>
      </c>
      <c r="W22" s="112">
        <f>O22-P22+Q22-R22</f>
        <v>30.378150000000005</v>
      </c>
      <c r="X22" s="112">
        <f>Table218[[#This Row],[Hesablanmış XƏM]]-N22</f>
        <v>0</v>
      </c>
      <c r="Y22" s="113">
        <f>Table623[[#This Row],[Xalis Mənfəət
 (mln. manat)]]-Table623[[#This Row],[Xalis Əməliyyat Mənfəəti 
(mln. manat)]]+V22+Table623[[#This Row],[Faiz borcları üzrə yaradılmış məqsədli ehtiyatlar]]+Table623[[#This Row],[Gözlənilməz xərclər]]+Table623[[#This Row],[Aktivlər üzrə mümkün zərərin 
ödənilməsi üçün ehtiyat ayırmaları (mln. manat)]]</f>
        <v>-6.3282712403633923E-15</v>
      </c>
      <c r="AA22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  <c r="AC22" s="3">
        <f>Table623[[#This Row],[Cəmi Kreditlər 
(mln. manat) ]]-Table623[[#This Row],[Biznes Kreditləri (mln. manat)]]-Table623[[#This Row],[İstehlak Kreditləri (mln. manat)]]-Table623[[#This Row],[Daşınmaz əmlak kreditləri (mln. manat)]]</f>
        <v>0</v>
      </c>
    </row>
    <row r="23" spans="1:29" s="167" customFormat="1" x14ac:dyDescent="0.3">
      <c r="A23" s="172">
        <v>22</v>
      </c>
      <c r="B23" s="74" t="s">
        <v>31</v>
      </c>
      <c r="C23" s="168">
        <v>1233.7019399999999</v>
      </c>
      <c r="D23" s="120">
        <v>728.26099999999997</v>
      </c>
      <c r="E23" s="120">
        <v>670.99760000000003</v>
      </c>
      <c r="F23" s="120">
        <v>19.760999999999999</v>
      </c>
      <c r="G23" s="120">
        <v>37.502499999999998</v>
      </c>
      <c r="H23" s="120">
        <v>628.81799999999998</v>
      </c>
      <c r="I23" s="120">
        <f>35.68338+147.67879</f>
        <v>183.36216999999999</v>
      </c>
      <c r="J23" s="120">
        <v>154.34424000000001</v>
      </c>
      <c r="K23" s="173">
        <v>65.5</v>
      </c>
      <c r="L23" s="169">
        <v>18.3626</v>
      </c>
      <c r="M23" s="169">
        <v>23.486999999999998</v>
      </c>
      <c r="N23" s="169">
        <v>29.229599999999991</v>
      </c>
      <c r="O23" s="169">
        <v>56.274999999999999</v>
      </c>
      <c r="P23" s="169">
        <v>24.856000000000002</v>
      </c>
      <c r="Q23" s="169">
        <v>18.900300000000001</v>
      </c>
      <c r="R23" s="169">
        <v>21.089700000000001</v>
      </c>
      <c r="S23" s="160">
        <v>5.8489000000000004</v>
      </c>
      <c r="T23" s="130">
        <v>-0.10630000000000001</v>
      </c>
      <c r="U23" s="169"/>
      <c r="V23" s="121">
        <v>5.1243999999999996</v>
      </c>
      <c r="W23" s="111">
        <f t="shared" si="1"/>
        <v>29.229599999999998</v>
      </c>
      <c r="X23" s="111">
        <f>Table218[[#This Row],[Hesablanmış XƏM]]-N23</f>
        <v>0</v>
      </c>
      <c r="Y23" s="166">
        <f>Table623[[#This Row],[Xalis Mənfəət
 (mln. manat)]]-Table623[[#This Row],[Xalis Əməliyyat Mənfəəti 
(mln. manat)]]+V23+Table623[[#This Row],[Faiz borcları üzrə yaradılmış məqsədli ehtiyatlar]]+Table623[[#This Row],[Gözlənilməz xərclər]]+Table623[[#This Row],[Aktivlər üzrə mümkün zərərin 
ödənilməsi üçün ehtiyat ayırmaları (mln. manat)]]</f>
        <v>9.7699626167013776E-15</v>
      </c>
      <c r="AA23" s="128">
        <f>Table623[[#This Row],[Cəmi Kreditlər 
(mln. manat) ]]-Table623[[#This Row],[Biznes Kreditləri (mln. manat)]]-Table623[[#This Row],[İstehlak Kreditləri (mln. manat)]]-Table623[[#This Row],[Daşınmaz əmlak kreditləri (mln. manat)]]</f>
        <v>-1.0000000006016307E-4</v>
      </c>
      <c r="AC23" s="128">
        <f>Table623[[#This Row],[Cəmi Kreditlər 
(mln. manat) ]]-Table623[[#This Row],[Biznes Kreditləri (mln. manat)]]-Table623[[#This Row],[İstehlak Kreditləri (mln. manat)]]-Table623[[#This Row],[Daşınmaz əmlak kreditləri (mln. manat)]]</f>
        <v>-1.0000000006016307E-4</v>
      </c>
    </row>
    <row r="24" spans="1:29" x14ac:dyDescent="0.3">
      <c r="A24" s="124"/>
      <c r="B24" s="125"/>
      <c r="C24" s="126"/>
      <c r="D24" s="92"/>
      <c r="E24" s="92"/>
      <c r="F24" s="93"/>
      <c r="G24" s="93"/>
      <c r="H24" s="92"/>
      <c r="I24" s="92"/>
      <c r="J24" s="92"/>
      <c r="K24" s="92"/>
      <c r="L24" s="127"/>
      <c r="M24" s="127"/>
      <c r="N24" s="127"/>
      <c r="O24" s="127"/>
      <c r="P24" s="127"/>
      <c r="Q24" s="127"/>
      <c r="R24" s="127"/>
      <c r="S24" s="128"/>
      <c r="T24" s="128"/>
      <c r="U24" s="127"/>
      <c r="V24" s="128"/>
      <c r="W24" s="127"/>
      <c r="X24" s="127"/>
      <c r="Y24" s="129"/>
      <c r="AA24" s="3"/>
    </row>
    <row r="25" spans="1:29" hidden="1" x14ac:dyDescent="0.3">
      <c r="A25" s="124"/>
      <c r="B25" s="125"/>
      <c r="C25" s="127"/>
      <c r="D25" s="127"/>
      <c r="E25" s="127"/>
      <c r="F25" s="127"/>
      <c r="G25" s="127"/>
      <c r="H25" s="127"/>
      <c r="I25" s="127"/>
      <c r="J25" s="127"/>
      <c r="K25" s="127"/>
      <c r="L25" s="127"/>
      <c r="M25" s="127"/>
      <c r="N25" s="127" t="e">
        <f>Table623[[#This Row],[Faiz gəlirləri
 (mln. manat)]]+Table623[[#This Row],[Qeyri-faiz gəlirləri 
(mln. manat)]]-Table623[[#This Row],[Faiz xərcləri
 (mln. manat)]]-Table623[[#This Row],[Qeyri-faiz xərcləri 
(mln. manat)]]</f>
        <v>#VALUE!</v>
      </c>
      <c r="O25" s="127"/>
      <c r="P25" s="127"/>
      <c r="Q25" s="127"/>
      <c r="R25" s="127"/>
      <c r="S25" s="127"/>
      <c r="T25" s="127"/>
      <c r="U25" s="127"/>
      <c r="V25" s="127"/>
      <c r="W25" s="127"/>
      <c r="X25" s="127"/>
      <c r="Y25" s="81"/>
      <c r="AA25" s="3"/>
    </row>
    <row r="26" spans="1:29" hidden="1" x14ac:dyDescent="0.3">
      <c r="AA26" s="3"/>
    </row>
    <row r="27" spans="1:29" x14ac:dyDescent="0.3">
      <c r="B27" s="37"/>
    </row>
    <row r="30" spans="1:29" x14ac:dyDescent="0.3">
      <c r="B30" s="67"/>
    </row>
    <row r="51" spans="4:4" x14ac:dyDescent="0.3">
      <c r="D51" s="3"/>
    </row>
  </sheetData>
  <pageMargins left="0.7" right="0.7" top="0.75" bottom="0.75" header="0.3" footer="0.3"/>
  <pageSetup orientation="portrait" r:id="rId1"/>
  <tableParts count="2">
    <tablePart r:id="rId2"/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/>
  <dimension ref="A1:AA51"/>
  <sheetViews>
    <sheetView zoomScale="70" zoomScaleNormal="70" workbookViewId="0">
      <pane xSplit="2" ySplit="1" topLeftCell="C2" activePane="bottomRight" state="frozen"/>
      <selection pane="topRight" activeCell="C1" sqref="C1"/>
      <selection pane="bottomLeft" activeCell="A2" sqref="A2"/>
      <selection pane="bottomRight" activeCell="J15" sqref="J15"/>
    </sheetView>
    <sheetView topLeftCell="A6" workbookViewId="1">
      <selection activeCell="H4" sqref="H4"/>
    </sheetView>
  </sheetViews>
  <sheetFormatPr defaultRowHeight="14.4" x14ac:dyDescent="0.3"/>
  <cols>
    <col min="1" max="1" width="7.6640625" style="1" customWidth="1"/>
    <col min="2" max="2" width="39.5546875" style="1" customWidth="1"/>
    <col min="3" max="11" width="19" customWidth="1"/>
    <col min="12" max="18" width="18.33203125" customWidth="1"/>
    <col min="19" max="19" width="23.88671875" customWidth="1"/>
    <col min="20" max="20" width="16.6640625" hidden="1" customWidth="1"/>
    <col min="21" max="21" width="23.6640625" hidden="1" customWidth="1"/>
    <col min="22" max="22" width="8.88671875" hidden="1" customWidth="1"/>
    <col min="23" max="24" width="22.109375" hidden="1" customWidth="1"/>
    <col min="25" max="25" width="13.6640625" hidden="1" customWidth="1"/>
    <col min="26" max="26" width="8.6640625" hidden="1" customWidth="1"/>
    <col min="27" max="27" width="8.44140625" hidden="1" customWidth="1"/>
    <col min="28" max="28" width="8.6640625" customWidth="1"/>
  </cols>
  <sheetData>
    <row r="1" spans="1:27" s="1" customFormat="1" ht="67.5" customHeight="1" x14ac:dyDescent="0.3">
      <c r="A1" s="11" t="s">
        <v>0</v>
      </c>
      <c r="B1" s="12" t="s">
        <v>21</v>
      </c>
      <c r="C1" s="71" t="s">
        <v>22</v>
      </c>
      <c r="D1" s="71" t="s">
        <v>23</v>
      </c>
      <c r="E1" s="69" t="s">
        <v>61</v>
      </c>
      <c r="F1" s="69" t="s">
        <v>64</v>
      </c>
      <c r="G1" s="69" t="s">
        <v>65</v>
      </c>
      <c r="H1" s="71" t="s">
        <v>24</v>
      </c>
      <c r="I1" s="69" t="s">
        <v>76</v>
      </c>
      <c r="J1" s="71" t="s">
        <v>25</v>
      </c>
      <c r="K1" s="71" t="s">
        <v>40</v>
      </c>
      <c r="L1" s="72" t="s">
        <v>26</v>
      </c>
      <c r="M1" s="72" t="s">
        <v>75</v>
      </c>
      <c r="N1" s="72" t="s">
        <v>27</v>
      </c>
      <c r="O1" s="72" t="s">
        <v>28</v>
      </c>
      <c r="P1" s="72" t="s">
        <v>29</v>
      </c>
      <c r="Q1" s="72" t="s">
        <v>33</v>
      </c>
      <c r="R1" s="72" t="s">
        <v>30</v>
      </c>
      <c r="S1" s="73" t="s">
        <v>41</v>
      </c>
      <c r="T1" s="107" t="s">
        <v>77</v>
      </c>
      <c r="U1" s="107" t="s">
        <v>78</v>
      </c>
      <c r="V1" s="107" t="s">
        <v>42</v>
      </c>
      <c r="W1" s="108" t="s">
        <v>38</v>
      </c>
      <c r="X1" s="109" t="s">
        <v>39</v>
      </c>
      <c r="Y1" s="110" t="s">
        <v>36</v>
      </c>
    </row>
    <row r="2" spans="1:27" x14ac:dyDescent="0.3">
      <c r="A2" s="70">
        <v>1</v>
      </c>
      <c r="B2" s="6" t="s">
        <v>60</v>
      </c>
      <c r="C2" s="83">
        <v>14047.022559999999</v>
      </c>
      <c r="D2" s="83">
        <v>6642.6569099999997</v>
      </c>
      <c r="E2" s="83">
        <v>3240.5083</v>
      </c>
      <c r="F2" s="83">
        <v>1927.4514999999999</v>
      </c>
      <c r="G2" s="83">
        <v>1474.6971100000001</v>
      </c>
      <c r="H2" s="83">
        <v>9068.1904200000008</v>
      </c>
      <c r="I2" s="83">
        <v>2990.7307900000001</v>
      </c>
      <c r="J2" s="83">
        <v>2003.14174</v>
      </c>
      <c r="K2" s="83">
        <v>1281.2713900000001</v>
      </c>
      <c r="L2" s="8">
        <v>155.47206</v>
      </c>
      <c r="M2" s="8">
        <v>190.47216</v>
      </c>
      <c r="N2" s="8">
        <f>Table6[[#This Row],[Faiz gəlirləri
 (mln. manat)]]+Table6[[#This Row],[Qeyri-faiz gəlirləri 
(mln. manat)]]-Table6[[#This Row],[Faiz xərcləri
 (mln. manat)]]-Table6[[#This Row],[Qeyri-faiz xərcləri 
(mln. manat)]]</f>
        <v>264.5038899999999</v>
      </c>
      <c r="O2" s="8">
        <v>531.72145999999998</v>
      </c>
      <c r="P2" s="8">
        <v>181.83085</v>
      </c>
      <c r="Q2" s="8">
        <v>198.95247000000001</v>
      </c>
      <c r="R2" s="8">
        <v>284.33918999999997</v>
      </c>
      <c r="S2" s="102">
        <v>65.910390000000007</v>
      </c>
      <c r="T2" s="111"/>
      <c r="U2" s="112">
        <v>8.12134</v>
      </c>
      <c r="V2" s="112">
        <v>35.000100000000003</v>
      </c>
      <c r="W2" s="112">
        <f t="shared" ref="W2" si="0">O2-P2+Q2-R2</f>
        <v>264.50389000000001</v>
      </c>
      <c r="X2" s="112">
        <f>Table2[[#This Row],[Hesablanmış XƏM]]-N2</f>
        <v>0</v>
      </c>
      <c r="Y2" s="113">
        <f>Table6[[#This Row],[Xalis Mənfəət
 (mln. manat)]]-Table6[[#This Row],[Xalis Əməliyyat Mənfəəti 
(mln. manat)]]+V2+Table6[[#This Row],[Faiz borcları üzrə yaradılmış məqsədli ehtiyatlar]]+Table6[[#This Row],[Gözlənilməz xərclər]]+Table6[[#This Row],[Aktivlər üzrə mümkün zərərin 
ödənilməsi üçün ehtiyat ayırmaları (mln. manat)]]</f>
        <v>1.1368683772161603E-13</v>
      </c>
      <c r="AA2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3" spans="1:27" x14ac:dyDescent="0.3">
      <c r="A3" s="70">
        <v>2</v>
      </c>
      <c r="B3" s="6" t="s">
        <v>1</v>
      </c>
      <c r="C3" s="83">
        <v>1601.9169999999999</v>
      </c>
      <c r="D3" s="83">
        <v>1224.625</v>
      </c>
      <c r="E3" s="8">
        <v>940.428</v>
      </c>
      <c r="F3" s="83">
        <v>265.96100000000001</v>
      </c>
      <c r="G3" s="83">
        <v>18.236000000000001</v>
      </c>
      <c r="H3" s="83">
        <v>1066.9090000000001</v>
      </c>
      <c r="I3" s="83">
        <v>834.16800000000001</v>
      </c>
      <c r="J3" s="83">
        <v>202.83500000000001</v>
      </c>
      <c r="K3" s="83">
        <v>121.75</v>
      </c>
      <c r="L3" s="8">
        <v>20.94</v>
      </c>
      <c r="M3" s="8">
        <v>26.108000000000001</v>
      </c>
      <c r="N3" s="8">
        <f>Table6[[#This Row],[Faiz gəlirləri
 (mln. manat)]]+Table6[[#This Row],[Qeyri-faiz gəlirləri 
(mln. manat)]]-Table6[[#This Row],[Faiz xərcləri
 (mln. manat)]]-Table6[[#This Row],[Qeyri-faiz xərcləri 
(mln. manat)]]</f>
        <v>34.23899999999999</v>
      </c>
      <c r="O3" s="8">
        <v>121.337</v>
      </c>
      <c r="P3" s="8">
        <v>47.343000000000004</v>
      </c>
      <c r="Q3" s="8">
        <v>8.0370000000000008</v>
      </c>
      <c r="R3" s="8">
        <v>47.792000000000002</v>
      </c>
      <c r="S3" s="102">
        <v>8.1310000000000002</v>
      </c>
      <c r="T3" s="111"/>
      <c r="U3" s="112"/>
      <c r="V3" s="112">
        <v>5.1680000000000001</v>
      </c>
      <c r="W3" s="112">
        <f t="shared" ref="W3:W11" si="1">O3-P3+Q3-R3</f>
        <v>34.239000000000004</v>
      </c>
      <c r="X3" s="112">
        <f>Table2[[#This Row],[Hesablanmış XƏM]]-N3</f>
        <v>0</v>
      </c>
      <c r="Y3" s="113">
        <f>Table6[[#This Row],[Xalis Mənfəət
 (mln. manat)]]-Table6[[#This Row],[Xalis Əməliyyat Mənfəəti 
(mln. manat)]]+V3+Table6[[#This Row],[Faiz borcları üzrə yaradılmış məqsədli ehtiyatlar]]+Table6[[#This Row],[Gözlənilməz xərclər]]+Table6[[#This Row],[Aktivlər üzrə mümkün zərərin 
ödənilməsi üçün ehtiyat ayırmaları (mln. manat)]]</f>
        <v>0</v>
      </c>
      <c r="AA3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4" spans="1:27" x14ac:dyDescent="0.3">
      <c r="A4" s="70">
        <v>3</v>
      </c>
      <c r="B4" s="6" t="s">
        <v>2</v>
      </c>
      <c r="C4" s="83">
        <v>311.82279999999997</v>
      </c>
      <c r="D4" s="83">
        <v>202.90637000000001</v>
      </c>
      <c r="E4" s="83">
        <v>107.06292000000001</v>
      </c>
      <c r="F4" s="87">
        <v>26.580829999999999</v>
      </c>
      <c r="G4" s="87">
        <v>69.262630000000001</v>
      </c>
      <c r="H4" s="83">
        <v>140.946</v>
      </c>
      <c r="I4" s="83">
        <v>75.919160000000005</v>
      </c>
      <c r="J4" s="83">
        <v>75.381969999999995</v>
      </c>
      <c r="K4" s="49">
        <v>70.393460000000005</v>
      </c>
      <c r="L4" s="8">
        <v>2.7184499999999998</v>
      </c>
      <c r="M4" s="99">
        <v>2.7184499999999998</v>
      </c>
      <c r="N4" s="8">
        <f>Table6[[#This Row],[Faiz gəlirləri
 (mln. manat)]]+Table6[[#This Row],[Qeyri-faiz gəlirləri 
(mln. manat)]]-Table6[[#This Row],[Faiz xərcləri
 (mln. manat)]]-Table6[[#This Row],[Qeyri-faiz xərcləri 
(mln. manat)]]</f>
        <v>1.0235400000000023</v>
      </c>
      <c r="O4" s="8">
        <v>10.920260000000001</v>
      </c>
      <c r="P4" s="8">
        <v>3.2427999999999999</v>
      </c>
      <c r="Q4" s="8">
        <v>4.4601499999999996</v>
      </c>
      <c r="R4" s="8">
        <v>11.11407</v>
      </c>
      <c r="S4" s="102">
        <v>-1.6949099999999999</v>
      </c>
      <c r="T4" s="111"/>
      <c r="U4" s="112"/>
      <c r="V4" s="8">
        <v>0</v>
      </c>
      <c r="W4" s="112">
        <f t="shared" si="1"/>
        <v>1.0235400000000006</v>
      </c>
      <c r="X4" s="112">
        <f>Table2[[#This Row],[Hesablanmış XƏM]]-N4</f>
        <v>-1.7763568394002505E-15</v>
      </c>
      <c r="Y4" s="113">
        <f>Table6[[#This Row],[Xalis Mənfəət
 (mln. manat)]]-Table6[[#This Row],[Xalis Əməliyyat Mənfəəti 
(mln. manat)]]+V4+Table6[[#This Row],[Faiz borcları üzrə yaradılmış məqsədli ehtiyatlar]]+Table6[[#This Row],[Gözlənilməz xərclər]]+Table6[[#This Row],[Aktivlər üzrə mümkün zərərin 
ödənilməsi üçün ehtiyat ayırmaları (mln. manat)]]</f>
        <v>-2.4424906541753444E-15</v>
      </c>
      <c r="AA4" s="3">
        <f>Table6[[#This Row],[Daşınmaz əmlak kreditləri (mln. manat)]]+Table6[[#This Row],[İstehlak Kreditləri (mln. manat)]]+Table6[[#This Row],[Biznes Kreditləri (mln. manat)]]-Table6[[#This Row],[Cəmi Kreditlər 
(mln. manat) ]]</f>
        <v>1.0000000003174137E-5</v>
      </c>
    </row>
    <row r="5" spans="1:27" x14ac:dyDescent="0.3">
      <c r="A5" s="70">
        <v>4</v>
      </c>
      <c r="B5" s="6" t="s">
        <v>3</v>
      </c>
      <c r="C5" s="92">
        <v>1918.414</v>
      </c>
      <c r="D5" s="83">
        <v>806.46699999999998</v>
      </c>
      <c r="E5" s="83">
        <v>295.81400000000002</v>
      </c>
      <c r="F5" s="83">
        <v>307.95800000000003</v>
      </c>
      <c r="G5" s="83">
        <v>202.69399999999999</v>
      </c>
      <c r="H5" s="83">
        <v>1144.6500000000001</v>
      </c>
      <c r="I5" s="83">
        <v>210.708</v>
      </c>
      <c r="J5" s="83">
        <v>113.919</v>
      </c>
      <c r="K5" s="83">
        <v>79</v>
      </c>
      <c r="L5" s="8">
        <v>6.9240000000000004</v>
      </c>
      <c r="M5" s="8">
        <v>8.4740000000000002</v>
      </c>
      <c r="N5" s="8">
        <f>Table6[[#This Row],[Faiz gəlirləri
 (mln. manat)]]+Table6[[#This Row],[Qeyri-faiz gəlirləri 
(mln. manat)]]-Table6[[#This Row],[Faiz xərcləri
 (mln. manat)]]-Table6[[#This Row],[Qeyri-faiz xərcləri 
(mln. manat)]]</f>
        <v>11.868000000000009</v>
      </c>
      <c r="O5" s="8">
        <v>66.164000000000001</v>
      </c>
      <c r="P5" s="8">
        <v>35.889000000000003</v>
      </c>
      <c r="Q5" s="8">
        <v>18.32</v>
      </c>
      <c r="R5" s="8">
        <v>36.726999999999997</v>
      </c>
      <c r="S5" s="102">
        <v>3.3929999999999998</v>
      </c>
      <c r="T5" s="111"/>
      <c r="U5" s="112"/>
      <c r="V5" s="112">
        <v>1.55</v>
      </c>
      <c r="W5" s="112">
        <f t="shared" si="1"/>
        <v>11.868000000000002</v>
      </c>
      <c r="X5" s="112">
        <f>Table2[[#This Row],[Hesablanmış XƏM]]-N5</f>
        <v>0</v>
      </c>
      <c r="Y5" s="113">
        <f>Table6[[#This Row],[Xalis Mənfəət
 (mln. manat)]]-Table6[[#This Row],[Xalis Əməliyyat Mənfəəti 
(mln. manat)]]+V5+Table6[[#This Row],[Faiz borcları üzrə yaradılmış məqsədli ehtiyatlar]]+Table6[[#This Row],[Gözlənilməz xərclər]]+Table6[[#This Row],[Aktivlər üzrə mümkün zərərin 
ödənilməsi üçün ehtiyat ayırmaları (mln. manat)]]</f>
        <v>-1.0000000000092157E-3</v>
      </c>
      <c r="AA5" s="3">
        <f>Table6[[#This Row],[Daşınmaz əmlak kreditləri (mln. manat)]]+Table6[[#This Row],[İstehlak Kreditləri (mln. manat)]]+Table6[[#This Row],[Biznes Kreditləri (mln. manat)]]-Table6[[#This Row],[Cəmi Kreditlər 
(mln. manat) ]]</f>
        <v>-9.999999998626663E-4</v>
      </c>
    </row>
    <row r="6" spans="1:27" x14ac:dyDescent="0.3">
      <c r="A6" s="70">
        <v>5</v>
      </c>
      <c r="B6" s="6" t="s">
        <v>4</v>
      </c>
      <c r="C6" s="83">
        <v>814.84276999999997</v>
      </c>
      <c r="D6" s="127">
        <v>304.24984999999998</v>
      </c>
      <c r="E6" s="87">
        <v>273.24299999999999</v>
      </c>
      <c r="F6" s="87">
        <v>7.4509999999999996</v>
      </c>
      <c r="G6" s="87">
        <v>23.556000000000001</v>
      </c>
      <c r="H6" s="83">
        <v>490.69303000000002</v>
      </c>
      <c r="I6" s="83">
        <f>20.42713+293.1762</f>
        <v>313.60332999999997</v>
      </c>
      <c r="J6" s="83">
        <v>118.69197</v>
      </c>
      <c r="K6" s="83">
        <v>60</v>
      </c>
      <c r="L6" s="8">
        <v>2.8616600000000001</v>
      </c>
      <c r="M6" s="8">
        <v>3.5775399999999999</v>
      </c>
      <c r="N6" s="8">
        <f>Table6[[#This Row],[Faiz gəlirləri
 (mln. manat)]]+Table6[[#This Row],[Qeyri-faiz gəlirləri 
(mln. manat)]]-Table6[[#This Row],[Faiz xərcləri
 (mln. manat)]]-Table6[[#This Row],[Qeyri-faiz xərcləri 
(mln. manat)]]</f>
        <v>3.9842300000000019</v>
      </c>
      <c r="O6" s="8">
        <v>18.628209999999999</v>
      </c>
      <c r="P6" s="8">
        <v>9.5650600000000008</v>
      </c>
      <c r="Q6" s="8">
        <v>7.6286300000000002</v>
      </c>
      <c r="R6" s="8">
        <v>12.707549999999999</v>
      </c>
      <c r="S6" s="102">
        <v>0.40620000000000001</v>
      </c>
      <c r="T6" s="111"/>
      <c r="U6" s="112"/>
      <c r="V6" s="112">
        <v>0.71587999999999996</v>
      </c>
      <c r="W6" s="112">
        <f t="shared" si="1"/>
        <v>3.9842299999999984</v>
      </c>
      <c r="X6" s="112">
        <f>Table2[[#This Row],[Hesablanmış XƏM]]-N6</f>
        <v>-3.5527136788005009E-15</v>
      </c>
      <c r="Y6" s="113">
        <f>Table6[[#This Row],[Xalis Mənfəət
 (mln. manat)]]-Table6[[#This Row],[Xalis Əməliyyat Mənfəəti 
(mln. manat)]]+V6+Table6[[#This Row],[Faiz borcları üzrə yaradılmış məqsədli ehtiyatlar]]+Table6[[#This Row],[Gözlənilməz xərclər]]+Table6[[#This Row],[Aktivlər üzrə mümkün zərərin 
ödənilməsi üçün ehtiyat ayırmaları (mln. manat)]]</f>
        <v>-4.9000000000187782E-4</v>
      </c>
      <c r="AA6" s="3">
        <f>Table6[[#This Row],[Daşınmaz əmlak kreditləri (mln. manat)]]+Table6[[#This Row],[İstehlak Kreditləri (mln. manat)]]+Table6[[#This Row],[Biznes Kreditləri (mln. manat)]]-Table6[[#This Row],[Cəmi Kreditlər 
(mln. manat) ]]</f>
        <v>1.5000000001919034E-4</v>
      </c>
    </row>
    <row r="7" spans="1:27" x14ac:dyDescent="0.3">
      <c r="A7" s="70">
        <v>6</v>
      </c>
      <c r="B7" s="85" t="s">
        <v>5</v>
      </c>
      <c r="C7" s="83">
        <v>195.23500000000001</v>
      </c>
      <c r="D7" s="83">
        <v>133.26949999999999</v>
      </c>
      <c r="E7" s="83">
        <v>57.566200000000002</v>
      </c>
      <c r="F7" s="83">
        <v>17.168980000000001</v>
      </c>
      <c r="G7" s="83">
        <v>58.534309999999998</v>
      </c>
      <c r="H7" s="83">
        <v>53.377090000000003</v>
      </c>
      <c r="I7" s="83">
        <v>49.750549999999997</v>
      </c>
      <c r="J7" s="8">
        <v>88.967489999999998</v>
      </c>
      <c r="K7" s="83">
        <v>71.8</v>
      </c>
      <c r="L7" s="8">
        <v>4.41683</v>
      </c>
      <c r="M7" s="8">
        <v>4.41683</v>
      </c>
      <c r="N7" s="8">
        <f>Table6[[#This Row],[Faiz gəlirləri
 (mln. manat)]]+Table6[[#This Row],[Qeyri-faiz gəlirləri 
(mln. manat)]]-Table6[[#This Row],[Faiz xərcləri
 (mln. manat)]]-Table6[[#This Row],[Qeyri-faiz xərcləri 
(mln. manat)]]</f>
        <v>3.463989999999999</v>
      </c>
      <c r="O7" s="8">
        <v>7.99627</v>
      </c>
      <c r="P7" s="8">
        <v>1.1834499999999999</v>
      </c>
      <c r="Q7" s="8">
        <v>1.43035</v>
      </c>
      <c r="R7" s="8">
        <v>4.7791800000000002</v>
      </c>
      <c r="S7" s="102">
        <v>-1.3261000000000001</v>
      </c>
      <c r="T7" s="111">
        <v>-0.43709999999999999</v>
      </c>
      <c r="U7" s="112">
        <v>0.81035000000000001</v>
      </c>
      <c r="V7" s="112">
        <v>0</v>
      </c>
      <c r="W7" s="112">
        <f t="shared" si="1"/>
        <v>3.4639900000000008</v>
      </c>
      <c r="X7" s="112">
        <f>Table2[[#This Row],[Hesablanmış XƏM]]-N7</f>
        <v>0</v>
      </c>
      <c r="Y7" s="113">
        <f>Table6[[#This Row],[Xalis Mənfəət
 (mln. manat)]]-Table6[[#This Row],[Xalis Əməliyyat Mənfəəti 
(mln. manat)]]+V7+Table6[[#This Row],[Faiz borcları üzrə yaradılmış məqsədli ehtiyatlar]]+Table6[[#This Row],[Gözlənilməz xərclər]]+Table6[[#This Row],[Aktivlər üzrə mümkün zərərin 
ödənilməsi üçün ehtiyat ayırmaları (mln. manat)]]</f>
        <v>-9.999999998955289E-6</v>
      </c>
      <c r="AA7" s="3">
        <f>Table6[[#This Row],[Daşınmaz əmlak kreditləri (mln. manat)]]+Table6[[#This Row],[İstehlak Kreditləri (mln. manat)]]+Table6[[#This Row],[Biznes Kreditləri (mln. manat)]]-Table6[[#This Row],[Cəmi Kreditlər 
(mln. manat) ]]</f>
        <v>-1.0000000003174137E-5</v>
      </c>
    </row>
    <row r="8" spans="1:27" x14ac:dyDescent="0.3">
      <c r="A8" s="70">
        <v>7</v>
      </c>
      <c r="B8" s="86" t="s">
        <v>6</v>
      </c>
      <c r="C8" s="83">
        <v>364.21100000000001</v>
      </c>
      <c r="D8" s="83">
        <v>283.60000000000002</v>
      </c>
      <c r="E8" s="83">
        <v>51.792999999999999</v>
      </c>
      <c r="F8" s="83">
        <v>42.545000000000002</v>
      </c>
      <c r="G8" s="83">
        <v>189.16900000000001</v>
      </c>
      <c r="H8" s="83">
        <f>136.659+7.965</f>
        <v>144.624</v>
      </c>
      <c r="I8" s="83">
        <f>4.28064+136.65872</f>
        <v>140.93935999999999</v>
      </c>
      <c r="J8" s="83">
        <v>49.750999999999998</v>
      </c>
      <c r="K8" s="83">
        <v>71.45</v>
      </c>
      <c r="L8" s="13">
        <v>-1.6990000000000001</v>
      </c>
      <c r="M8" s="13">
        <v>-1.6990000000000001</v>
      </c>
      <c r="N8" s="8">
        <f>Table6[[#This Row],[Faiz gəlirləri
 (mln. manat)]]+Table6[[#This Row],[Qeyri-faiz gəlirləri 
(mln. manat)]]-Table6[[#This Row],[Faiz xərcləri
 (mln. manat)]]-Table6[[#This Row],[Qeyri-faiz xərcləri 
(mln. manat)]]</f>
        <v>2.6149999999999958</v>
      </c>
      <c r="O8" s="8">
        <v>16.030999999999999</v>
      </c>
      <c r="P8" s="8">
        <v>9.3480000000000008</v>
      </c>
      <c r="Q8" s="8">
        <v>3.3239999999999998</v>
      </c>
      <c r="R8" s="8">
        <v>7.3920000000000003</v>
      </c>
      <c r="S8" s="102">
        <v>1.4139999999999999</v>
      </c>
      <c r="T8" s="111">
        <v>2.831</v>
      </c>
      <c r="U8" s="112">
        <v>6.9000000000000006E-2</v>
      </c>
      <c r="V8" s="112">
        <v>0</v>
      </c>
      <c r="W8" s="112">
        <f t="shared" ref="W8:W9" si="2">O8-P8+Q8-R8</f>
        <v>2.6149999999999975</v>
      </c>
      <c r="X8" s="112">
        <f>Table2[[#This Row],[Hesablanmış XƏM]]-N8</f>
        <v>0</v>
      </c>
      <c r="Y8" s="113">
        <f>Table6[[#This Row],[Xalis Mənfəət
 (mln. manat)]]-Table6[[#This Row],[Xalis Əməliyyat Mənfəəti 
(mln. manat)]]+V8+Table6[[#This Row],[Faiz borcları üzrə yaradılmış məqsədli ehtiyatlar]]+Table6[[#This Row],[Gözlənilməz xərclər]]+Table6[[#This Row],[Aktivlər üzrə mümkün zərərin 
ödənilməsi üçün ehtiyat ayırmaları (mln. manat)]]</f>
        <v>4.2188474935755949E-15</v>
      </c>
      <c r="AA8" s="3">
        <f>Table6[[#This Row],[Daşınmaz əmlak kreditləri (mln. manat)]]+Table6[[#This Row],[İstehlak Kreditləri (mln. manat)]]+Table6[[#This Row],[Biznes Kreditləri (mln. manat)]]-Table6[[#This Row],[Cəmi Kreditlər 
(mln. manat) ]]</f>
        <v>-9.3000000000017735E-2</v>
      </c>
    </row>
    <row r="9" spans="1:27" x14ac:dyDescent="0.3">
      <c r="A9" s="70">
        <v>8</v>
      </c>
      <c r="B9" s="86" t="s">
        <v>7</v>
      </c>
      <c r="C9" s="83">
        <v>123.768117</v>
      </c>
      <c r="D9" s="83">
        <v>2.4285199999999998</v>
      </c>
      <c r="E9" s="87">
        <v>0.43697000000000003</v>
      </c>
      <c r="F9" s="87">
        <v>1.8412299999999999</v>
      </c>
      <c r="G9" s="87">
        <v>0.15032000000000001</v>
      </c>
      <c r="H9" s="83">
        <v>36.1676</v>
      </c>
      <c r="I9" s="143"/>
      <c r="J9" s="8">
        <v>52.165829000000002</v>
      </c>
      <c r="K9" s="83">
        <v>73.611170999999999</v>
      </c>
      <c r="L9" s="8">
        <v>3.2245555600000002</v>
      </c>
      <c r="M9" s="8">
        <f>Table6[[#This Row],[Xalis Mənfəət
 (mln. manat)]]</f>
        <v>3.2245555600000002</v>
      </c>
      <c r="N9" s="8">
        <f>Table6[[#This Row],[Faiz gəlirləri
 (mln. manat)]]+Table6[[#This Row],[Qeyri-faiz gəlirləri 
(mln. manat)]]-Table6[[#This Row],[Faiz xərcləri
 (mln. manat)]]-Table6[[#This Row],[Qeyri-faiz xərcləri 
(mln. manat)]]</f>
        <v>2.0959941500000001</v>
      </c>
      <c r="O9" s="8">
        <v>2.8346064399999999</v>
      </c>
      <c r="P9" s="8">
        <v>0</v>
      </c>
      <c r="Q9" s="8">
        <f>0.177037+0.006626+0.006388+0.00269371</f>
        <v>0.19274470999999999</v>
      </c>
      <c r="R9" s="8">
        <f>0.079926+0.851431</f>
        <v>0.93135699999999999</v>
      </c>
      <c r="S9" s="102">
        <v>-1.1285609999999999</v>
      </c>
      <c r="T9" s="111"/>
      <c r="U9" s="112"/>
      <c r="V9" s="112">
        <v>0</v>
      </c>
      <c r="W9" s="112">
        <f t="shared" si="2"/>
        <v>2.0959941500000001</v>
      </c>
      <c r="X9" s="112">
        <f>Table2[[#This Row],[Hesablanmış XƏM]]-N9</f>
        <v>0</v>
      </c>
      <c r="Y9" s="113">
        <f>Table6[[#This Row],[Xalis Mənfəət
 (mln. manat)]]-Table6[[#This Row],[Xalis Əməliyyat Mənfəəti 
(mln. manat)]]+V9+Table6[[#This Row],[Faiz borcları üzrə yaradılmış məqsədli ehtiyatlar]]+Table6[[#This Row],[Gözlənilməz xərclər]]+Table6[[#This Row],[Aktivlər üzrə mümkün zərərin 
ödənilməsi üçün ehtiyat ayırmaları (mln. manat)]]</f>
        <v>4.1000000017277216E-7</v>
      </c>
      <c r="AA9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10" spans="1:27" x14ac:dyDescent="0.3">
      <c r="A10" s="70">
        <v>9</v>
      </c>
      <c r="B10" s="101" t="s">
        <v>35</v>
      </c>
      <c r="C10" s="83">
        <v>1044.9508599999999</v>
      </c>
      <c r="D10" s="83">
        <v>817.01892999999995</v>
      </c>
      <c r="E10" s="87">
        <v>139.73769999999999</v>
      </c>
      <c r="F10" s="83">
        <v>623.91</v>
      </c>
      <c r="G10" s="87">
        <v>53.37097</v>
      </c>
      <c r="H10" s="83">
        <v>886.57284000000004</v>
      </c>
      <c r="I10" s="83">
        <v>661.37527</v>
      </c>
      <c r="J10" s="83">
        <v>158.37801999999999</v>
      </c>
      <c r="K10" s="83">
        <v>52.87</v>
      </c>
      <c r="L10" s="8">
        <v>14.135160000000001</v>
      </c>
      <c r="M10" s="8">
        <v>19.065110000000001</v>
      </c>
      <c r="N10" s="8">
        <f>Table6[[#This Row],[Faiz gəlirləri
 (mln. manat)]]+Table6[[#This Row],[Qeyri-faiz gəlirləri 
(mln. manat)]]-Table6[[#This Row],[Faiz xərcləri
 (mln. manat)]]-Table6[[#This Row],[Qeyri-faiz xərcləri 
(mln. manat)]]</f>
        <v>18.868580000000016</v>
      </c>
      <c r="O10" s="8">
        <v>83.626050000000006</v>
      </c>
      <c r="P10" s="8">
        <v>32.099139999999998</v>
      </c>
      <c r="Q10" s="8">
        <v>8.6454299999999993</v>
      </c>
      <c r="R10" s="8">
        <v>41.303759999999997</v>
      </c>
      <c r="S10" s="102">
        <v>-0.19653000000000001</v>
      </c>
      <c r="T10" s="111"/>
      <c r="U10" s="112"/>
      <c r="V10" s="112">
        <v>4.9299499999999998</v>
      </c>
      <c r="W10" s="112">
        <f t="shared" si="1"/>
        <v>18.868580000000009</v>
      </c>
      <c r="X10" s="112">
        <f>Table2[[#This Row],[Hesablanmış XƏM]]-N10</f>
        <v>0</v>
      </c>
      <c r="Y10" s="113">
        <f>Table6[[#This Row],[Xalis Mənfəət
 (mln. manat)]]-Table6[[#This Row],[Xalis Əməliyyat Mənfəəti 
(mln. manat)]]+V10+Table6[[#This Row],[Faiz borcları üzrə yaradılmış məqsədli ehtiyatlar]]+Table6[[#This Row],[Gözlənilməz xərclər]]+Table6[[#This Row],[Aktivlər üzrə mümkün zərərin 
ödənilməsi üçün ehtiyat ayırmaları (mln. manat)]]</f>
        <v>-1.5015766408055242E-14</v>
      </c>
      <c r="AA10" s="3">
        <f>Table6[[#This Row],[Daşınmaz əmlak kreditləri (mln. manat)]]+Table6[[#This Row],[İstehlak Kreditləri (mln. manat)]]+Table6[[#This Row],[Biznes Kreditləri (mln. manat)]]-Table6[[#This Row],[Cəmi Kreditlər 
(mln. manat) ]]</f>
        <v>-2.5999999991199729E-4</v>
      </c>
    </row>
    <row r="11" spans="1:27" x14ac:dyDescent="0.3">
      <c r="A11" s="70">
        <v>10</v>
      </c>
      <c r="B11" s="101" t="s">
        <v>8</v>
      </c>
      <c r="C11" s="83">
        <v>2658.3819100000001</v>
      </c>
      <c r="D11" s="83">
        <v>1525.72389</v>
      </c>
      <c r="E11" s="83">
        <v>1033.7042200000001</v>
      </c>
      <c r="F11" s="87">
        <v>332.53545000000003</v>
      </c>
      <c r="G11" s="87">
        <v>159.48400000000001</v>
      </c>
      <c r="H11" s="83">
        <v>1429.6805999999999</v>
      </c>
      <c r="I11" s="83">
        <v>626.20385999999996</v>
      </c>
      <c r="J11" s="83">
        <v>214.40620999999999</v>
      </c>
      <c r="K11" s="83">
        <v>73.961089999999999</v>
      </c>
      <c r="L11" s="8">
        <v>27.89931</v>
      </c>
      <c r="M11" s="8">
        <v>35.049309999999998</v>
      </c>
      <c r="N11" s="8">
        <f>Table6[[#This Row],[Faiz gəlirləri
 (mln. manat)]]+Table6[[#This Row],[Qeyri-faiz gəlirləri 
(mln. manat)]]-Table6[[#This Row],[Faiz xərcləri
 (mln. manat)]]-Table6[[#This Row],[Qeyri-faiz xərcləri 
(mln. manat)]]</f>
        <v>35.861060000000016</v>
      </c>
      <c r="O11" s="8">
        <v>138.83627000000001</v>
      </c>
      <c r="P11" s="8">
        <v>57.240639999999999</v>
      </c>
      <c r="Q11" s="8">
        <v>18.019159999999999</v>
      </c>
      <c r="R11" s="8">
        <v>63.753729999999997</v>
      </c>
      <c r="S11" s="102">
        <v>0.81174000000000002</v>
      </c>
      <c r="T11" s="111"/>
      <c r="U11" s="112"/>
      <c r="V11" s="112">
        <v>7.15</v>
      </c>
      <c r="W11" s="112">
        <f t="shared" si="1"/>
        <v>35.861060000000016</v>
      </c>
      <c r="X11" s="112">
        <f>Table2[[#This Row],[Hesablanmış XƏM]]-N11</f>
        <v>0</v>
      </c>
      <c r="Y11" s="113">
        <f>Table6[[#This Row],[Xalis Mənfəət
 (mln. manat)]]-Table6[[#This Row],[Xalis Əməliyyat Mənfəəti 
(mln. manat)]]+V11+Table6[[#This Row],[Faiz borcları üzrə yaradılmış məqsədli ehtiyatlar]]+Table6[[#This Row],[Gözlənilməz xərclər]]+Table6[[#This Row],[Aktivlər üzrə mümkün zərərin 
ödənilməsi üçün ehtiyat ayırmaları (mln. manat)]]</f>
        <v>-1.0000000015941701E-5</v>
      </c>
      <c r="AA11" s="3">
        <f>Table6[[#This Row],[Daşınmaz əmlak kreditləri (mln. manat)]]+Table6[[#This Row],[İstehlak Kreditləri (mln. manat)]]+Table6[[#This Row],[Biznes Kreditləri (mln. manat)]]-Table6[[#This Row],[Cəmi Kreditlər 
(mln. manat) ]]</f>
        <v>-2.1999999989930075E-4</v>
      </c>
    </row>
    <row r="12" spans="1:27" ht="14.7" customHeight="1" x14ac:dyDescent="0.3">
      <c r="A12" s="70">
        <v>11</v>
      </c>
      <c r="B12" s="86" t="s">
        <v>9</v>
      </c>
      <c r="C12" s="82">
        <v>337.03699999999998</v>
      </c>
      <c r="D12" s="83">
        <v>237.495</v>
      </c>
      <c r="E12" s="83">
        <v>70.614000000000004</v>
      </c>
      <c r="F12" s="87">
        <v>105.41200000000001</v>
      </c>
      <c r="G12" s="87">
        <v>61.469000000000001</v>
      </c>
      <c r="H12" s="83">
        <v>140.38499999999999</v>
      </c>
      <c r="I12" s="83">
        <v>73.399000000000001</v>
      </c>
      <c r="J12" s="83">
        <v>107.855</v>
      </c>
      <c r="K12" s="83">
        <v>315.815</v>
      </c>
      <c r="L12" s="8">
        <v>6.319</v>
      </c>
      <c r="M12" s="8">
        <v>6.319</v>
      </c>
      <c r="N12" s="8">
        <f>Table6[[#This Row],[Faiz gəlirləri
 (mln. manat)]]+Table6[[#This Row],[Qeyri-faiz gəlirləri 
(mln. manat)]]-Table6[[#This Row],[Faiz xərcləri
 (mln. manat)]]-Table6[[#This Row],[Qeyri-faiz xərcləri 
(mln. manat)]]</f>
        <v>6.0539999999999985</v>
      </c>
      <c r="O12" s="8">
        <v>21.024999999999999</v>
      </c>
      <c r="P12" s="8">
        <v>4.665</v>
      </c>
      <c r="Q12" s="8">
        <v>7.3109999999999999</v>
      </c>
      <c r="R12" s="8">
        <v>17.617000000000001</v>
      </c>
      <c r="S12" s="102">
        <v>-0.66900000000000004</v>
      </c>
      <c r="T12" s="111"/>
      <c r="U12" s="112">
        <v>0.40399999999999903</v>
      </c>
      <c r="V12" s="112">
        <v>0</v>
      </c>
      <c r="W12" s="112">
        <f t="shared" ref="W12:W14" si="3">O12-P12+Q12-R12</f>
        <v>6.0539999999999985</v>
      </c>
      <c r="X12" s="112">
        <f>Table2[[#This Row],[Hesablanmış XƏM]]-N12</f>
        <v>0</v>
      </c>
      <c r="Y12" s="113">
        <f>Table6[[#This Row],[Xalis Mənfəət
 (mln. manat)]]-Table6[[#This Row],[Xalis Əməliyyat Mənfəəti 
(mln. manat)]]+V12+Table6[[#This Row],[Faiz borcları üzrə yaradılmış məqsədli ehtiyatlar]]+Table6[[#This Row],[Gözlənilməz xərclər]]+Table6[[#This Row],[Aktivlər üzrə mümkün zərərin 
ödənilməsi üçün ehtiyat ayırmaları (mln. manat)]]</f>
        <v>0</v>
      </c>
      <c r="AA12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13" spans="1:27" x14ac:dyDescent="0.3">
      <c r="A13" s="70">
        <v>12</v>
      </c>
      <c r="B13" s="86" t="s">
        <v>10</v>
      </c>
      <c r="C13" s="83">
        <v>614.01599999999996</v>
      </c>
      <c r="D13" s="83">
        <v>502.649</v>
      </c>
      <c r="E13" s="83">
        <v>170.035</v>
      </c>
      <c r="F13" s="87">
        <v>214.77500000000001</v>
      </c>
      <c r="G13" s="87">
        <v>117.83799999999999</v>
      </c>
      <c r="H13" s="83">
        <v>277.80900000000003</v>
      </c>
      <c r="I13" s="83">
        <v>237.191</v>
      </c>
      <c r="J13" s="83">
        <v>138.203</v>
      </c>
      <c r="K13" s="83">
        <v>112.545</v>
      </c>
      <c r="L13" s="8">
        <v>4.2978500000000004</v>
      </c>
      <c r="M13" s="8">
        <v>5.5670099999999998</v>
      </c>
      <c r="N13" s="8">
        <f>Table6[[#This Row],[Faiz gəlirləri
 (mln. manat)]]+Table6[[#This Row],[Qeyri-faiz gəlirləri 
(mln. manat)]]-Table6[[#This Row],[Faiz xərcləri
 (mln. manat)]]-Table6[[#This Row],[Qeyri-faiz xərcləri 
(mln. manat)]]</f>
        <v>10.584819999999997</v>
      </c>
      <c r="O13" s="8">
        <v>39.629829999999998</v>
      </c>
      <c r="P13" s="8">
        <v>13.486420000000001</v>
      </c>
      <c r="Q13" s="8">
        <v>9.2714300000000005</v>
      </c>
      <c r="R13" s="8">
        <v>24.830020000000001</v>
      </c>
      <c r="S13" s="102">
        <v>5.0178200000000004</v>
      </c>
      <c r="T13" s="111"/>
      <c r="U13" s="112"/>
      <c r="V13" s="112">
        <v>1.26915</v>
      </c>
      <c r="W13" s="112">
        <f t="shared" si="3"/>
        <v>10.584819999999997</v>
      </c>
      <c r="X13" s="112">
        <f>Table2[[#This Row],[Hesablanmış XƏM]]-N13</f>
        <v>0</v>
      </c>
      <c r="Y13" s="113">
        <f>Table6[[#This Row],[Xalis Mənfəət
 (mln. manat)]]-Table6[[#This Row],[Xalis Əməliyyat Mənfəəti 
(mln. manat)]]+V13+Table6[[#This Row],[Faiz borcları üzrə yaradılmış məqsədli ehtiyatlar]]+Table6[[#This Row],[Gözlənilməz xərclər]]+Table6[[#This Row],[Aktivlər üzrə mümkün zərərin 
ödənilməsi üçün ehtiyat ayırmaları (mln. manat)]]</f>
        <v>0</v>
      </c>
      <c r="AA13" s="3">
        <f>Table6[[#This Row],[Daşınmaz əmlak kreditləri (mln. manat)]]+Table6[[#This Row],[İstehlak Kreditləri (mln. manat)]]+Table6[[#This Row],[Biznes Kreditləri (mln. manat)]]-Table6[[#This Row],[Cəmi Kreditlər 
(mln. manat) ]]</f>
        <v>-9.9999999997635314E-4</v>
      </c>
    </row>
    <row r="14" spans="1:27" x14ac:dyDescent="0.3">
      <c r="A14" s="70">
        <v>13</v>
      </c>
      <c r="B14" s="86" t="s">
        <v>11</v>
      </c>
      <c r="C14" s="83">
        <v>12714.118</v>
      </c>
      <c r="D14" s="83">
        <v>5371.8389999999999</v>
      </c>
      <c r="E14" s="83">
        <v>1720.3389999999999</v>
      </c>
      <c r="F14" s="87">
        <v>3048.8820000000001</v>
      </c>
      <c r="G14" s="93">
        <v>602.61800000000005</v>
      </c>
      <c r="H14" s="83">
        <v>9477.3520000000008</v>
      </c>
      <c r="I14" s="92">
        <v>3076.2359999999999</v>
      </c>
      <c r="J14" s="92">
        <v>1105.3150000000001</v>
      </c>
      <c r="K14" s="83">
        <v>265.85000000000002</v>
      </c>
      <c r="L14" s="8">
        <v>153.96700000000001</v>
      </c>
      <c r="M14" s="8">
        <v>191.541</v>
      </c>
      <c r="N14" s="8">
        <f>Table6[[#This Row],[Faiz gəlirləri
 (mln. manat)]]+Table6[[#This Row],[Qeyri-faiz gəlirləri 
(mln. manat)]]-Table6[[#This Row],[Faiz xərcləri
 (mln. manat)]]-Table6[[#This Row],[Qeyri-faiz xərcləri 
(mln. manat)]]</f>
        <v>241.21800000000002</v>
      </c>
      <c r="O14" s="8">
        <v>561.55700000000002</v>
      </c>
      <c r="P14" s="8">
        <v>184.90700000000001</v>
      </c>
      <c r="Q14" s="8">
        <v>311.44</v>
      </c>
      <c r="R14" s="8">
        <v>446.87200000000001</v>
      </c>
      <c r="S14" s="102">
        <v>43.332000000000001</v>
      </c>
      <c r="T14" s="111"/>
      <c r="U14" s="112">
        <v>6.3449999999999998</v>
      </c>
      <c r="V14" s="112">
        <v>37.573999999999998</v>
      </c>
      <c r="W14" s="112">
        <f t="shared" si="3"/>
        <v>241.2179999999999</v>
      </c>
      <c r="X14" s="112">
        <f>Table2[[#This Row],[Hesablanmış XƏM]]-N14</f>
        <v>0</v>
      </c>
      <c r="Y14" s="113">
        <f>Table6[[#This Row],[Xalis Mənfəət
 (mln. manat)]]-Table6[[#This Row],[Xalis Əməliyyat Mənfəəti 
(mln. manat)]]+V14+Table6[[#This Row],[Faiz borcları üzrə yaradılmış məqsədli ehtiyatlar]]+Table6[[#This Row],[Gözlənilməz xərclər]]+Table6[[#This Row],[Aktivlər üzrə mümkün zərərin 
ödənilməsi üçün ehtiyat ayırmaları (mln. manat)]]</f>
        <v>0</v>
      </c>
      <c r="AA14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15" spans="1:27" x14ac:dyDescent="0.3">
      <c r="A15" s="70">
        <v>14</v>
      </c>
      <c r="B15" s="86" t="s">
        <v>14</v>
      </c>
      <c r="C15" s="83">
        <v>8967.2999999999993</v>
      </c>
      <c r="D15" s="83">
        <v>3280.866</v>
      </c>
      <c r="E15" s="8">
        <v>2923.511</v>
      </c>
      <c r="F15" s="83">
        <v>125.227</v>
      </c>
      <c r="G15" s="83">
        <v>232.12799999999999</v>
      </c>
      <c r="H15" s="83">
        <v>6707.85</v>
      </c>
      <c r="I15" s="83">
        <v>1766.0150000000001</v>
      </c>
      <c r="J15" s="83">
        <v>954.08900000000006</v>
      </c>
      <c r="K15" s="83">
        <v>354.512</v>
      </c>
      <c r="L15" s="8">
        <v>91.584999999999994</v>
      </c>
      <c r="M15" s="8">
        <v>115.14</v>
      </c>
      <c r="N15" s="8">
        <f>Table6[[#This Row],[Faiz gəlirləri
 (mln. manat)]]+Table6[[#This Row],[Qeyri-faiz gəlirləri 
(mln. manat)]]-Table6[[#This Row],[Faiz xərcləri
 (mln. manat)]]-Table6[[#This Row],[Qeyri-faiz xərcləri 
(mln. manat)]]</f>
        <v>127.55799999999999</v>
      </c>
      <c r="O15" s="8">
        <v>257.589</v>
      </c>
      <c r="P15" s="8">
        <v>86.747</v>
      </c>
      <c r="Q15" s="8">
        <v>146.226</v>
      </c>
      <c r="R15" s="8">
        <v>189.51</v>
      </c>
      <c r="S15" s="102">
        <v>9.0909999999999993</v>
      </c>
      <c r="T15" s="111"/>
      <c r="U15" s="112">
        <v>3.3279999999999998</v>
      </c>
      <c r="V15" s="112">
        <v>23.555</v>
      </c>
      <c r="W15" s="112">
        <f t="shared" ref="W15" si="4">O15-P15+Q15-R15</f>
        <v>127.55799999999999</v>
      </c>
      <c r="X15" s="112">
        <f>Table2[[#This Row],[Hesablanmış XƏM]]-N15</f>
        <v>0</v>
      </c>
      <c r="Y15" s="113">
        <f>Table6[[#This Row],[Xalis Mənfəət
 (mln. manat)]]-Table6[[#This Row],[Xalis Əməliyyat Mənfəəti 
(mln. manat)]]+V15+Table6[[#This Row],[Faiz borcları üzrə yaradılmış məqsədli ehtiyatlar]]+Table6[[#This Row],[Gözlənilməz xərclər]]+Table6[[#This Row],[Aktivlər üzrə mümkün zərərin 
ödənilməsi üçün ehtiyat ayırmaları (mln. manat)]]</f>
        <v>9.9999999999944578E-4</v>
      </c>
      <c r="AA15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16" spans="1:27" x14ac:dyDescent="0.3">
      <c r="A16" s="70">
        <v>15</v>
      </c>
      <c r="B16" s="86" t="s">
        <v>34</v>
      </c>
      <c r="C16" s="83">
        <v>648.19899999999996</v>
      </c>
      <c r="D16" s="83">
        <v>475.45100000000002</v>
      </c>
      <c r="E16" s="83">
        <v>356.59100000000001</v>
      </c>
      <c r="F16" s="83">
        <v>44.015000000000001</v>
      </c>
      <c r="G16" s="83">
        <v>74.846000000000004</v>
      </c>
      <c r="H16" s="83">
        <f>Table6[[#This Row],[Fiziki şəxslərin əmanətləri (mln. manat)]]+56.614</f>
        <v>368.16499999999996</v>
      </c>
      <c r="I16" s="83">
        <v>311.55099999999999</v>
      </c>
      <c r="J16" s="83">
        <v>193.86600000000001</v>
      </c>
      <c r="K16" s="83">
        <v>174.601</v>
      </c>
      <c r="L16" s="8">
        <v>6.3090000000000002</v>
      </c>
      <c r="M16" s="8">
        <v>6.3090000000000002</v>
      </c>
      <c r="N16" s="8">
        <f>Table6[[#This Row],[Faiz gəlirləri
 (mln. manat)]]+Table6[[#This Row],[Qeyri-faiz gəlirləri 
(mln. manat)]]-Table6[[#This Row],[Faiz xərcləri
 (mln. manat)]]-Table6[[#This Row],[Qeyri-faiz xərcləri 
(mln. manat)]]</f>
        <v>6.6110000000000024</v>
      </c>
      <c r="O16" s="8">
        <v>18.111000000000001</v>
      </c>
      <c r="P16" s="8">
        <v>5.7549999999999999</v>
      </c>
      <c r="Q16" s="8">
        <v>7.6630000000000003</v>
      </c>
      <c r="R16" s="8">
        <v>13.407999999999999</v>
      </c>
      <c r="S16" s="102">
        <v>0.30299999999999999</v>
      </c>
      <c r="T16" s="111"/>
      <c r="U16" s="112">
        <v>0</v>
      </c>
      <c r="V16" s="112">
        <v>0</v>
      </c>
      <c r="W16" s="112">
        <f t="shared" ref="W16:W23" si="5">O16-P16+Q16-R16</f>
        <v>6.6110000000000024</v>
      </c>
      <c r="X16" s="112">
        <f>Table2[[#This Row],[Hesablanmış XƏM]]-N16</f>
        <v>0</v>
      </c>
      <c r="Y16" s="113">
        <f>Table6[[#This Row],[Xalis Mənfəət
 (mln. manat)]]-Table6[[#This Row],[Xalis Əməliyyat Mənfəəti 
(mln. manat)]]+V16+Table6[[#This Row],[Faiz borcları üzrə yaradılmış məqsədli ehtiyatlar]]+Table6[[#This Row],[Gözlənilməz xərclər]]+Table6[[#This Row],[Aktivlər üzrə mümkün zərərin 
ödənilməsi üçün ehtiyat ayırmaları (mln. manat)]]</f>
        <v>9.9999999999772493E-4</v>
      </c>
      <c r="AA16" s="3">
        <f>Table6[[#This Row],[Daşınmaz əmlak kreditləri (mln. manat)]]+Table6[[#This Row],[İstehlak Kreditləri (mln. manat)]]+Table6[[#This Row],[Biznes Kreditləri (mln. manat)]]-Table6[[#This Row],[Cəmi Kreditlər 
(mln. manat) ]]</f>
        <v>9.9999999997635314E-4</v>
      </c>
    </row>
    <row r="17" spans="1:27" x14ac:dyDescent="0.3">
      <c r="A17" s="70">
        <v>16</v>
      </c>
      <c r="B17" s="86" t="s">
        <v>15</v>
      </c>
      <c r="C17" s="83">
        <v>1187.982</v>
      </c>
      <c r="D17" s="83">
        <v>909.74300000000005</v>
      </c>
      <c r="E17" s="83">
        <v>407.85700000000003</v>
      </c>
      <c r="F17" s="83">
        <v>329.38600000000002</v>
      </c>
      <c r="G17" s="83">
        <v>172.5</v>
      </c>
      <c r="H17" s="83">
        <v>689.68700000000001</v>
      </c>
      <c r="I17" s="83">
        <v>499.69799999999998</v>
      </c>
      <c r="J17" s="83">
        <v>125.691</v>
      </c>
      <c r="K17" s="83">
        <v>101.3</v>
      </c>
      <c r="L17" s="8">
        <v>6.8310000000000004</v>
      </c>
      <c r="M17" s="8">
        <v>6.8310000000000004</v>
      </c>
      <c r="N17" s="8">
        <f>Table6[[#This Row],[Faiz gəlirləri
 (mln. manat)]]+Table6[[#This Row],[Qeyri-faiz gəlirləri 
(mln. manat)]]-Table6[[#This Row],[Faiz xərcləri
 (mln. manat)]]-Table6[[#This Row],[Qeyri-faiz xərcləri 
(mln. manat)]]</f>
        <v>12.271000000000001</v>
      </c>
      <c r="O17" s="8">
        <v>64.165999999999997</v>
      </c>
      <c r="P17" s="8">
        <v>25.006</v>
      </c>
      <c r="Q17" s="8">
        <v>20.9</v>
      </c>
      <c r="R17" s="8">
        <v>47.789000000000001</v>
      </c>
      <c r="S17" s="102">
        <v>5.44</v>
      </c>
      <c r="T17" s="111"/>
      <c r="U17" s="112"/>
      <c r="V17" s="112">
        <v>0</v>
      </c>
      <c r="W17" s="112">
        <f t="shared" si="5"/>
        <v>12.270999999999994</v>
      </c>
      <c r="X17" s="112">
        <f>Table2[[#This Row],[Hesablanmış XƏM]]-N17</f>
        <v>0</v>
      </c>
      <c r="Y17" s="113">
        <f>Table6[[#This Row],[Xalis Mənfəət
 (mln. manat)]]-Table6[[#This Row],[Xalis Əməliyyat Mənfəəti 
(mln. manat)]]+V17+Table6[[#This Row],[Faiz borcları üzrə yaradılmış məqsədli ehtiyatlar]]+Table6[[#This Row],[Gözlənilməz xərclər]]+Table6[[#This Row],[Aktivlər üzrə mümkün zərərin 
ödənilməsi üçün ehtiyat ayırmaları (mln. manat)]]</f>
        <v>0</v>
      </c>
      <c r="AA17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18" spans="1:27" x14ac:dyDescent="0.3">
      <c r="A18" s="70">
        <v>17</v>
      </c>
      <c r="B18" s="101" t="s">
        <v>16</v>
      </c>
      <c r="C18" s="83">
        <v>947.96900000000005</v>
      </c>
      <c r="D18" s="83">
        <v>695.798</v>
      </c>
      <c r="E18" s="83">
        <v>369.66800000000001</v>
      </c>
      <c r="F18" s="83">
        <v>191.83799999999999</v>
      </c>
      <c r="G18" s="83">
        <v>134.292</v>
      </c>
      <c r="H18" s="83">
        <v>466.904</v>
      </c>
      <c r="I18" s="83">
        <v>376.40600000000001</v>
      </c>
      <c r="J18" s="83">
        <v>105.422</v>
      </c>
      <c r="K18" s="83">
        <v>100.006</v>
      </c>
      <c r="L18" s="13">
        <v>2.173</v>
      </c>
      <c r="M18" s="13">
        <v>2.173</v>
      </c>
      <c r="N18" s="8">
        <f>Table6[[#This Row],[Faiz gəlirləri
 (mln. manat)]]+Table6[[#This Row],[Qeyri-faiz gəlirləri 
(mln. manat)]]-Table6[[#This Row],[Faiz xərcləri
 (mln. manat)]]-Table6[[#This Row],[Qeyri-faiz xərcləri 
(mln. manat)]]</f>
        <v>14.402999999999995</v>
      </c>
      <c r="O18" s="8">
        <v>48.600999999999999</v>
      </c>
      <c r="P18" s="8">
        <v>25.207999999999998</v>
      </c>
      <c r="Q18" s="8">
        <v>11.523</v>
      </c>
      <c r="R18" s="8">
        <v>20.513000000000002</v>
      </c>
      <c r="S18" s="102">
        <v>12.103999999999999</v>
      </c>
      <c r="T18" s="111"/>
      <c r="U18" s="112">
        <v>0.127</v>
      </c>
      <c r="V18" s="112"/>
      <c r="W18" s="111">
        <f t="shared" si="5"/>
        <v>14.402999999999995</v>
      </c>
      <c r="X18" s="112">
        <f>Table2[[#This Row],[Hesablanmış XƏM]]-N18</f>
        <v>0</v>
      </c>
      <c r="Y18" s="113">
        <f>Table6[[#This Row],[Xalis Mənfəət
 (mln. manat)]]-Table6[[#This Row],[Xalis Əməliyyat Mənfəəti 
(mln. manat)]]+V18+Table6[[#This Row],[Faiz borcları üzrə yaradılmış məqsədli ehtiyatlar]]+Table6[[#This Row],[Gözlənilməz xərclər]]+Table6[[#This Row],[Aktivlər üzrə mümkün zərərin 
ödənilməsi üçün ehtiyat ayırmaları (mln. manat)]]</f>
        <v>1.0000000000047748E-3</v>
      </c>
      <c r="AA18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19" spans="1:27" x14ac:dyDescent="0.3">
      <c r="A19" s="70">
        <v>18</v>
      </c>
      <c r="B19" s="101" t="s">
        <v>17</v>
      </c>
      <c r="C19" s="83">
        <v>1812.289</v>
      </c>
      <c r="D19" s="83">
        <v>1205.288</v>
      </c>
      <c r="E19" s="83">
        <v>474.25799999999998</v>
      </c>
      <c r="F19" s="83">
        <v>630.57000000000005</v>
      </c>
      <c r="G19" s="83">
        <v>100.46</v>
      </c>
      <c r="H19" s="83">
        <v>1245.193</v>
      </c>
      <c r="I19" s="83">
        <v>1017.201</v>
      </c>
      <c r="J19" s="83">
        <v>173.66499999999999</v>
      </c>
      <c r="K19" s="83">
        <v>138.19999999999999</v>
      </c>
      <c r="L19" s="8">
        <v>6.8879999999999999</v>
      </c>
      <c r="M19" s="8">
        <v>8.6530000000000005</v>
      </c>
      <c r="N19" s="8">
        <f>Table6[[#This Row],[Faiz gəlirləri
 (mln. manat)]]+Table6[[#This Row],[Qeyri-faiz gəlirləri 
(mln. manat)]]-Table6[[#This Row],[Faiz xərcləri
 (mln. manat)]]-Table6[[#This Row],[Qeyri-faiz xərcləri 
(mln. manat)]]</f>
        <v>28.109000000000009</v>
      </c>
      <c r="O19" s="8">
        <v>119.343</v>
      </c>
      <c r="P19" s="8">
        <v>47.113999999999997</v>
      </c>
      <c r="Q19" s="8">
        <v>58.462000000000003</v>
      </c>
      <c r="R19" s="8">
        <v>102.58199999999999</v>
      </c>
      <c r="S19" s="102">
        <v>16.28</v>
      </c>
      <c r="T19" s="111"/>
      <c r="U19" s="112">
        <v>3.1760000000000002</v>
      </c>
      <c r="V19" s="112">
        <v>1.7649999999999999</v>
      </c>
      <c r="W19" s="112">
        <f t="shared" si="5"/>
        <v>28.109000000000037</v>
      </c>
      <c r="X19" s="112">
        <f>Table2[[#This Row],[Hesablanmış XƏM]]-N19</f>
        <v>2.8421709430404007E-14</v>
      </c>
      <c r="Y19" s="113">
        <f>Table6[[#This Row],[Xalis Mənfəət
 (mln. manat)]]-Table6[[#This Row],[Xalis Əməliyyat Mənfəəti 
(mln. manat)]]+V19+Table6[[#This Row],[Faiz borcları üzrə yaradılmış məqsədli ehtiyatlar]]+Table6[[#This Row],[Gözlənilməz xərclər]]+Table6[[#This Row],[Aktivlər üzrə mümkün zərərin 
ödənilməsi üçün ehtiyat ayırmaları (mln. manat)]]</f>
        <v>0</v>
      </c>
      <c r="AA19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20" spans="1:27" x14ac:dyDescent="0.3">
      <c r="A20" s="70">
        <v>19</v>
      </c>
      <c r="B20" s="86" t="s">
        <v>18</v>
      </c>
      <c r="C20" s="83">
        <v>3440.5219200000001</v>
      </c>
      <c r="D20" s="84">
        <v>1844.71</v>
      </c>
      <c r="E20" s="88">
        <v>1088.048</v>
      </c>
      <c r="F20" s="88">
        <v>251.173</v>
      </c>
      <c r="G20" s="88">
        <v>505.488</v>
      </c>
      <c r="H20" s="83">
        <v>1835.3844799999999</v>
      </c>
      <c r="I20" s="147">
        <f>5.69744+291.10285+476.273</f>
        <v>773.07329000000004</v>
      </c>
      <c r="J20" s="83">
        <v>534.04843000000005</v>
      </c>
      <c r="K20" s="87">
        <v>415.5967</v>
      </c>
      <c r="L20" s="8">
        <v>26.622</v>
      </c>
      <c r="M20" s="8">
        <v>35.847000000000001</v>
      </c>
      <c r="N20" s="8">
        <f>Table6[[#This Row],[Faiz gəlirləri
 (mln. manat)]]+Table6[[#This Row],[Qeyri-faiz gəlirləri 
(mln. manat)]]-Table6[[#This Row],[Faiz xərcləri
 (mln. manat)]]-Table6[[#This Row],[Qeyri-faiz xərcləri 
(mln. manat)]]</f>
        <v>43.105570000000014</v>
      </c>
      <c r="O20" s="8">
        <v>101.60111000000001</v>
      </c>
      <c r="P20" s="8">
        <v>34.951000000000001</v>
      </c>
      <c r="Q20" s="8">
        <v>26.414670000000001</v>
      </c>
      <c r="R20" s="8">
        <v>49.959209999999999</v>
      </c>
      <c r="S20" s="102">
        <v>7.2579000000000002</v>
      </c>
      <c r="T20" s="111"/>
      <c r="U20" s="112"/>
      <c r="V20" s="112">
        <v>9.22424</v>
      </c>
      <c r="W20" s="112">
        <f t="shared" si="5"/>
        <v>43.105570000000014</v>
      </c>
      <c r="X20" s="112">
        <f>Table2[[#This Row],[Hesablanmış XƏM]]-N20</f>
        <v>0</v>
      </c>
      <c r="Y20" s="113">
        <f>Table6[[#This Row],[Xalis Mənfəət
 (mln. manat)]]-Table6[[#This Row],[Xalis Əməliyyat Mənfəəti 
(mln. manat)]]+V20+Table6[[#This Row],[Faiz borcları üzrə yaradılmış məqsədli ehtiyatlar]]+Table6[[#This Row],[Gözlənilməz xərclər]]+Table6[[#This Row],[Aktivlər üzrə mümkün zərərin 
ödənilməsi üçün ehtiyat ayırmaları (mln. manat)]]</f>
        <v>-1.4300000000142532E-3</v>
      </c>
      <c r="AA20" s="3">
        <f>Table6[[#This Row],[Daşınmaz əmlak kreditləri (mln. manat)]]+Table6[[#This Row],[İstehlak Kreditləri (mln. manat)]]+Table6[[#This Row],[Biznes Kreditləri (mln. manat)]]-Table6[[#This Row],[Cəmi Kreditlər 
(mln. manat) ]]</f>
        <v>-9.9999999997635314E-4</v>
      </c>
    </row>
    <row r="21" spans="1:27" x14ac:dyDescent="0.3">
      <c r="A21" s="70">
        <v>20</v>
      </c>
      <c r="B21" s="85" t="s">
        <v>19</v>
      </c>
      <c r="C21" s="83">
        <v>591.90839000000005</v>
      </c>
      <c r="D21" s="83">
        <v>384.48428999999999</v>
      </c>
      <c r="E21" s="87">
        <v>234.37858</v>
      </c>
      <c r="F21" s="87">
        <v>94.487880000000004</v>
      </c>
      <c r="G21" s="87">
        <v>55.617829999999998</v>
      </c>
      <c r="H21" s="83">
        <v>392.98910000000001</v>
      </c>
      <c r="I21" s="83">
        <v>97.505399999999995</v>
      </c>
      <c r="J21" s="83">
        <v>116.5137</v>
      </c>
      <c r="K21" s="83">
        <v>55.380699999999997</v>
      </c>
      <c r="L21" s="8">
        <v>4.8814099999999998</v>
      </c>
      <c r="M21" s="8">
        <f>Table6[[#This Row],[Xalis Mənfəət
 (mln. manat)]]+V21</f>
        <v>5.7669600000000001</v>
      </c>
      <c r="N21" s="8">
        <f>Table6[[#This Row],[Faiz gəlirləri
 (mln. manat)]]+Table6[[#This Row],[Qeyri-faiz gəlirləri 
(mln. manat)]]-Table6[[#This Row],[Faiz xərcləri
 (mln. manat)]]-Table6[[#This Row],[Qeyri-faiz xərcləri 
(mln. manat)]]</f>
        <v>8.2483900000000006</v>
      </c>
      <c r="O21" s="8">
        <v>23.149349999999998</v>
      </c>
      <c r="P21" s="8">
        <v>4.4744299999999999</v>
      </c>
      <c r="Q21" s="8">
        <v>13.580069999999999</v>
      </c>
      <c r="R21" s="8">
        <v>24.006599999999999</v>
      </c>
      <c r="S21" s="102">
        <v>2.48143</v>
      </c>
      <c r="T21" s="111"/>
      <c r="U21" s="112"/>
      <c r="V21" s="112">
        <v>0.88554999999999995</v>
      </c>
      <c r="W21" s="112">
        <f t="shared" si="5"/>
        <v>8.2483900000000006</v>
      </c>
      <c r="X21" s="112">
        <f>Table2[[#This Row],[Hesablanmış XƏM]]-N21</f>
        <v>0</v>
      </c>
      <c r="Y21" s="113">
        <f>Table6[[#This Row],[Xalis Mənfəət
 (mln. manat)]]-Table6[[#This Row],[Xalis Əməliyyat Mənfəəti 
(mln. manat)]]+V21+Table6[[#This Row],[Faiz borcları üzrə yaradılmış məqsədli ehtiyatlar]]+Table6[[#This Row],[Gözlənilməz xərclər]]+Table6[[#This Row],[Aktivlər üzrə mümkün zərərin 
ödənilməsi üçün ehtiyat ayırmaları (mln. manat)]]</f>
        <v>0</v>
      </c>
      <c r="AA21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22" spans="1:27" x14ac:dyDescent="0.3">
      <c r="A22" s="70">
        <v>21</v>
      </c>
      <c r="B22" s="6" t="s">
        <v>37</v>
      </c>
      <c r="C22" s="83">
        <v>1323.6842300000001</v>
      </c>
      <c r="D22" s="83">
        <v>995.23067000000003</v>
      </c>
      <c r="E22" s="87">
        <v>611.50813000000005</v>
      </c>
      <c r="F22" s="87">
        <v>292.94036</v>
      </c>
      <c r="G22" s="87">
        <v>90.782179999999997</v>
      </c>
      <c r="H22" s="83">
        <v>948.38491999999997</v>
      </c>
      <c r="I22" s="83">
        <v>793.64234999999996</v>
      </c>
      <c r="J22" s="83">
        <v>163.77726000000001</v>
      </c>
      <c r="K22" s="83">
        <v>378</v>
      </c>
      <c r="L22" s="8">
        <v>19.70205</v>
      </c>
      <c r="M22" s="8">
        <v>22.70205</v>
      </c>
      <c r="N22" s="8">
        <f>Table6[[#This Row],[Faiz gəlirləri
 (mln. manat)]]+Table6[[#This Row],[Qeyri-faiz gəlirləri 
(mln. manat)]]-Table6[[#This Row],[Faiz xərcləri
 (mln. manat)]]-Table6[[#This Row],[Qeyri-faiz xərcləri 
(mln. manat)]]</f>
        <v>21.45984</v>
      </c>
      <c r="O22" s="8">
        <v>83.865729999999999</v>
      </c>
      <c r="P22" s="8">
        <v>28.791</v>
      </c>
      <c r="Q22" s="8">
        <v>8.1967199999999991</v>
      </c>
      <c r="R22" s="8">
        <v>41.811610000000002</v>
      </c>
      <c r="S22" s="102">
        <v>-2.8650099999999998</v>
      </c>
      <c r="T22" s="111"/>
      <c r="U22" s="8">
        <v>1.6226799999999999</v>
      </c>
      <c r="V22" s="112">
        <v>3</v>
      </c>
      <c r="W22" s="112">
        <f>O22-P22+Q22-R22</f>
        <v>21.45984</v>
      </c>
      <c r="X22" s="112">
        <f>Table2[[#This Row],[Hesablanmış XƏM]]-N22</f>
        <v>0</v>
      </c>
      <c r="Y22" s="113">
        <f>Table6[[#This Row],[Xalis Mənfəət
 (mln. manat)]]-Table6[[#This Row],[Xalis Əməliyyat Mənfəəti 
(mln. manat)]]+V22+Table6[[#This Row],[Faiz borcları üzrə yaradılmış məqsədli ehtiyatlar]]+Table6[[#This Row],[Gözlənilməz xərclər]]+Table6[[#This Row],[Aktivlər üzrə mümkün zərərin 
ödənilməsi üçün ehtiyat ayırmaları (mln. manat)]]</f>
        <v>-1.1999999999989797E-4</v>
      </c>
      <c r="AA22" s="3">
        <f>Table6[[#This Row],[Daşınmaz əmlak kreditləri (mln. manat)]]+Table6[[#This Row],[İstehlak Kreditləri (mln. manat)]]+Table6[[#This Row],[Biznes Kreditləri (mln. manat)]]-Table6[[#This Row],[Cəmi Kreditlər 
(mln. manat) ]]</f>
        <v>0</v>
      </c>
    </row>
    <row r="23" spans="1:27" x14ac:dyDescent="0.3">
      <c r="A23" s="118">
        <v>22</v>
      </c>
      <c r="B23" s="74" t="s">
        <v>31</v>
      </c>
      <c r="C23" s="131">
        <v>1068.53161</v>
      </c>
      <c r="D23" s="120">
        <v>625.64679999999998</v>
      </c>
      <c r="E23" s="120">
        <v>576.48360000000002</v>
      </c>
      <c r="F23" s="120">
        <v>16.094999999999999</v>
      </c>
      <c r="G23" s="120">
        <v>33.068100000000001</v>
      </c>
      <c r="H23" s="119">
        <v>566.71117000000004</v>
      </c>
      <c r="I23" s="119">
        <f>31.58063+168.89678</f>
        <v>200.47741000000002</v>
      </c>
      <c r="J23" s="119">
        <v>133.36028999999999</v>
      </c>
      <c r="K23" s="119">
        <v>65.5</v>
      </c>
      <c r="L23" s="68">
        <v>10.1363</v>
      </c>
      <c r="M23" s="68">
        <v>12.4557</v>
      </c>
      <c r="N23" s="68">
        <f>Table6[[#This Row],[Faiz gəlirləri
 (mln. manat)]]+Table6[[#This Row],[Qeyri-faiz gəlirləri 
(mln. manat)]]-Table6[[#This Row],[Faiz xərcləri
 (mln. manat)]]-Table6[[#This Row],[Qeyri-faiz xərcləri 
(mln. manat)]]</f>
        <v>15.922099999999997</v>
      </c>
      <c r="O23" s="68">
        <v>34.080399999999997</v>
      </c>
      <c r="P23" s="68">
        <v>14.8675</v>
      </c>
      <c r="Q23" s="68">
        <v>10.6952</v>
      </c>
      <c r="R23" s="68">
        <v>13.986000000000001</v>
      </c>
      <c r="S23" s="75">
        <v>3.4674999999999998</v>
      </c>
      <c r="T23" s="130">
        <v>1.4E-3</v>
      </c>
      <c r="U23" s="68">
        <v>0</v>
      </c>
      <c r="V23" s="121">
        <v>2.3193999999999999</v>
      </c>
      <c r="W23" s="112">
        <f t="shared" si="5"/>
        <v>15.922099999999997</v>
      </c>
      <c r="X23" s="122">
        <f>Table2[[#This Row],[Hesablanmış XƏM]]-N23</f>
        <v>0</v>
      </c>
      <c r="Y23" s="123">
        <f>Table6[[#This Row],[Xalis Mənfəət
 (mln. manat)]]-Table6[[#This Row],[Xalis Əməliyyat Mənfəəti 
(mln. manat)]]+V23+Table6[[#This Row],[Faiz borcları üzrə yaradılmış məqsədli ehtiyatlar]]+Table6[[#This Row],[Gözlənilməz xərclər]]+Table6[[#This Row],[Aktivlər üzrə mümkün zərərin 
ödənilməsi üçün ehtiyat ayırmaları (mln. manat)]]</f>
        <v>2.5000000000030553E-3</v>
      </c>
      <c r="AA23" s="3">
        <f>Table6[[#This Row],[Daşınmaz əmlak kreditləri (mln. manat)]]+Table6[[#This Row],[İstehlak Kreditləri (mln. manat)]]+Table6[[#This Row],[Biznes Kreditləri (mln. manat)]]-Table6[[#This Row],[Cəmi Kreditlər 
(mln. manat) ]]</f>
        <v>-9.9999999974897946E-5</v>
      </c>
    </row>
    <row r="24" spans="1:27" x14ac:dyDescent="0.3">
      <c r="A24" s="124"/>
      <c r="B24" s="125"/>
      <c r="C24" s="126"/>
      <c r="D24" s="92"/>
      <c r="E24" s="92"/>
      <c r="F24" s="93"/>
      <c r="G24" s="93"/>
      <c r="H24" s="92"/>
      <c r="I24" s="92"/>
      <c r="J24" s="92"/>
      <c r="K24" s="92"/>
      <c r="L24" s="127"/>
      <c r="M24" s="127"/>
      <c r="N24" s="127"/>
      <c r="O24" s="127"/>
      <c r="P24" s="127"/>
      <c r="Q24" s="127"/>
      <c r="R24" s="127"/>
      <c r="S24" s="128"/>
      <c r="T24" s="128"/>
      <c r="U24" s="127"/>
      <c r="V24" s="128"/>
      <c r="W24" s="127"/>
      <c r="X24" s="127"/>
      <c r="Y24" s="129"/>
      <c r="AA24" s="3"/>
    </row>
    <row r="25" spans="1:27" hidden="1" x14ac:dyDescent="0.3">
      <c r="A25" s="124"/>
      <c r="B25" s="125"/>
      <c r="C25" s="127"/>
      <c r="D25" s="127"/>
      <c r="E25" s="127"/>
      <c r="F25" s="127"/>
      <c r="G25" s="127"/>
      <c r="H25" s="127"/>
      <c r="I25" s="127"/>
      <c r="J25" s="127"/>
      <c r="K25" s="127"/>
      <c r="L25" s="127"/>
      <c r="M25" s="127"/>
      <c r="N25" s="127" t="e">
        <f>Table6[[#This Row],[Faiz gəlirləri
 (mln. manat)]]+Table6[[#This Row],[Qeyri-faiz gəlirləri 
(mln. manat)]]-Table6[[#This Row],[Faiz xərcləri
 (mln. manat)]]-Table6[[#This Row],[Qeyri-faiz xərcləri 
(mln. manat)]]</f>
        <v>#VALUE!</v>
      </c>
      <c r="O25" s="127"/>
      <c r="P25" s="127"/>
      <c r="Q25" s="127"/>
      <c r="R25" s="127"/>
      <c r="S25" s="127"/>
      <c r="T25" s="127"/>
      <c r="U25" s="127"/>
      <c r="V25" s="127"/>
      <c r="W25" s="127"/>
      <c r="X25" s="127"/>
      <c r="Y25" s="81"/>
      <c r="AA25" s="3"/>
    </row>
    <row r="26" spans="1:27" hidden="1" x14ac:dyDescent="0.3">
      <c r="AA26" s="3"/>
    </row>
    <row r="27" spans="1:27" x14ac:dyDescent="0.3">
      <c r="B27" s="37"/>
      <c r="C27" s="3"/>
      <c r="O27" s="3"/>
      <c r="P27" s="3"/>
    </row>
    <row r="29" spans="1:27" x14ac:dyDescent="0.3">
      <c r="D29" s="3"/>
    </row>
    <row r="30" spans="1:27" x14ac:dyDescent="0.3">
      <c r="B30" s="67"/>
      <c r="D30" s="3"/>
    </row>
    <row r="31" spans="1:27" x14ac:dyDescent="0.3">
      <c r="D31" s="3"/>
    </row>
    <row r="32" spans="1:27" x14ac:dyDescent="0.3">
      <c r="D32" s="3"/>
    </row>
    <row r="33" spans="4:4" x14ac:dyDescent="0.3">
      <c r="D33" s="3"/>
    </row>
    <row r="34" spans="4:4" x14ac:dyDescent="0.3">
      <c r="D34" s="3"/>
    </row>
    <row r="35" spans="4:4" x14ac:dyDescent="0.3">
      <c r="D35" s="3"/>
    </row>
    <row r="36" spans="4:4" x14ac:dyDescent="0.3">
      <c r="D36" s="3"/>
    </row>
    <row r="37" spans="4:4" x14ac:dyDescent="0.3">
      <c r="D37" s="3"/>
    </row>
    <row r="38" spans="4:4" x14ac:dyDescent="0.3">
      <c r="D38" s="3"/>
    </row>
    <row r="39" spans="4:4" x14ac:dyDescent="0.3">
      <c r="D39" s="3"/>
    </row>
    <row r="40" spans="4:4" x14ac:dyDescent="0.3">
      <c r="D40" s="3"/>
    </row>
    <row r="41" spans="4:4" x14ac:dyDescent="0.3">
      <c r="D41" s="3"/>
    </row>
    <row r="42" spans="4:4" x14ac:dyDescent="0.3">
      <c r="D42" s="3"/>
    </row>
    <row r="43" spans="4:4" x14ac:dyDescent="0.3">
      <c r="D43" s="3"/>
    </row>
    <row r="44" spans="4:4" x14ac:dyDescent="0.3">
      <c r="D44" s="3"/>
    </row>
    <row r="45" spans="4:4" x14ac:dyDescent="0.3">
      <c r="D45" s="3"/>
    </row>
    <row r="46" spans="4:4" x14ac:dyDescent="0.3">
      <c r="D46" s="3"/>
    </row>
    <row r="47" spans="4:4" x14ac:dyDescent="0.3">
      <c r="D47" s="3"/>
    </row>
    <row r="48" spans="4:4" x14ac:dyDescent="0.3">
      <c r="D48" s="3"/>
    </row>
    <row r="49" spans="4:4" x14ac:dyDescent="0.3">
      <c r="D49" s="3"/>
    </row>
    <row r="50" spans="4:4" x14ac:dyDescent="0.3">
      <c r="D50" s="3"/>
    </row>
    <row r="51" spans="4:4" x14ac:dyDescent="0.3">
      <c r="D51" s="3"/>
    </row>
  </sheetData>
  <phoneticPr fontId="6" type="noConversion"/>
  <pageMargins left="0.7" right="0.7" top="0.75" bottom="0.75" header="0.3" footer="0.3"/>
  <pageSetup orientation="portrait" r:id="rId1"/>
  <tableParts count="2">
    <tablePart r:id="rId2"/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/>
  <dimension ref="A1:M28"/>
  <sheetViews>
    <sheetView zoomScale="130" zoomScaleNormal="130" workbookViewId="0">
      <pane xSplit="2" ySplit="1" topLeftCell="C2" activePane="bottomRight" state="frozen"/>
      <selection pane="topRight" activeCell="C1" sqref="C1"/>
      <selection pane="bottomLeft" activeCell="A3" sqref="A3"/>
      <selection pane="bottomRight" activeCell="C2" sqref="C2:C23"/>
    </sheetView>
    <sheetView workbookViewId="1">
      <selection activeCell="C28" sqref="C28"/>
    </sheetView>
  </sheetViews>
  <sheetFormatPr defaultColWidth="9.33203125" defaultRowHeight="13.8" x14ac:dyDescent="0.25"/>
  <cols>
    <col min="1" max="1" width="9.33203125" style="37"/>
    <col min="2" max="2" width="42.33203125" style="37" customWidth="1"/>
    <col min="3" max="3" width="16.6640625" style="37" customWidth="1"/>
    <col min="4" max="4" width="16.5546875" style="37" customWidth="1"/>
    <col min="5" max="5" width="7" style="37" customWidth="1"/>
    <col min="6" max="6" width="8.33203125" style="37" hidden="1" customWidth="1"/>
    <col min="7" max="7" width="8.6640625" style="37" hidden="1" customWidth="1"/>
    <col min="8" max="8" width="9.33203125" style="37"/>
    <col min="9" max="9" width="15.6640625" style="37" customWidth="1"/>
    <col min="10" max="10" width="9.33203125" style="37"/>
    <col min="11" max="11" width="12.109375" style="37" customWidth="1"/>
    <col min="12" max="12" width="9.33203125" style="37"/>
    <col min="13" max="13" width="13.5546875" style="44" bestFit="1" customWidth="1"/>
    <col min="14" max="16384" width="9.33203125" style="37"/>
  </cols>
  <sheetData>
    <row r="1" spans="1:13" s="9" customFormat="1" x14ac:dyDescent="0.3">
      <c r="A1" s="23" t="s">
        <v>0</v>
      </c>
      <c r="B1" s="24" t="s">
        <v>21</v>
      </c>
      <c r="C1" s="25" t="s">
        <v>84</v>
      </c>
      <c r="D1" s="25" t="s">
        <v>82</v>
      </c>
      <c r="I1" s="48" t="s">
        <v>43</v>
      </c>
      <c r="M1" s="45"/>
    </row>
    <row r="2" spans="1:13" ht="14.4" x14ac:dyDescent="0.3">
      <c r="A2" s="96">
        <v>1</v>
      </c>
      <c r="B2" s="6" t="s">
        <v>60</v>
      </c>
      <c r="C2" s="83">
        <v>13324.521849999999</v>
      </c>
      <c r="D2" s="83">
        <v>14047.022559999999</v>
      </c>
      <c r="E2" s="36"/>
      <c r="F2" s="36">
        <f>G2/C2</f>
        <v>5.4223387385566882E-2</v>
      </c>
      <c r="G2" s="53">
        <f>Table41113141516181928[[#This Row],[IIR/2025]]-Table41113141516181928[[#This Row],[IIIR/2025]]</f>
        <v>722.50071000000025</v>
      </c>
      <c r="H2" s="36"/>
      <c r="I2" s="43"/>
      <c r="J2" s="42"/>
      <c r="K2" s="53"/>
      <c r="L2" s="36"/>
      <c r="M2" s="46"/>
    </row>
    <row r="3" spans="1:13" ht="14.4" x14ac:dyDescent="0.3">
      <c r="A3" s="96">
        <v>2</v>
      </c>
      <c r="B3" s="86" t="s">
        <v>11</v>
      </c>
      <c r="C3" s="83">
        <v>12064.364</v>
      </c>
      <c r="D3" s="83">
        <v>12714.118</v>
      </c>
      <c r="E3" s="36"/>
      <c r="F3" s="36">
        <f t="shared" ref="F3:F23" si="0">G3/C3</f>
        <v>5.3857294093580137E-2</v>
      </c>
      <c r="G3" s="53">
        <f>Table41113141516181928[[#This Row],[IIR/2025]]-Table41113141516181928[[#This Row],[IIIR/2025]]</f>
        <v>649.75400000000081</v>
      </c>
      <c r="H3" s="36"/>
      <c r="I3" s="43"/>
      <c r="J3" s="42"/>
      <c r="K3" s="53"/>
      <c r="L3" s="36"/>
    </row>
    <row r="4" spans="1:13" ht="14.4" x14ac:dyDescent="0.3">
      <c r="A4" s="96">
        <v>3</v>
      </c>
      <c r="B4" s="86" t="s">
        <v>14</v>
      </c>
      <c r="C4" s="87">
        <v>8932.4959999999992</v>
      </c>
      <c r="D4" s="83">
        <v>8967.2999999999993</v>
      </c>
      <c r="E4" s="36"/>
      <c r="F4" s="36">
        <f t="shared" si="0"/>
        <v>3.8963353580007301E-3</v>
      </c>
      <c r="G4" s="53">
        <f>Table41113141516181928[[#This Row],[IIR/2025]]-Table41113141516181928[[#This Row],[IIIR/2025]]</f>
        <v>34.804000000000087</v>
      </c>
      <c r="H4" s="36"/>
      <c r="I4" s="43"/>
      <c r="J4" s="42"/>
      <c r="K4" s="53"/>
      <c r="L4" s="36"/>
    </row>
    <row r="5" spans="1:13" ht="14.4" x14ac:dyDescent="0.3">
      <c r="A5" s="96">
        <v>4</v>
      </c>
      <c r="B5" s="86" t="s">
        <v>18</v>
      </c>
      <c r="C5" s="93">
        <v>3630.9805999999999</v>
      </c>
      <c r="D5" s="92">
        <v>3440.5219200000001</v>
      </c>
      <c r="E5" s="36"/>
      <c r="F5" s="36">
        <f t="shared" si="0"/>
        <v>-5.2453786175558126E-2</v>
      </c>
      <c r="G5" s="53">
        <f>Table41113141516181928[[#This Row],[IIR/2025]]-Table41113141516181928[[#This Row],[IIIR/2025]]</f>
        <v>-190.45867999999973</v>
      </c>
      <c r="H5" s="36"/>
      <c r="I5" s="43"/>
      <c r="J5" s="42"/>
      <c r="K5" s="53"/>
      <c r="L5" s="36"/>
    </row>
    <row r="6" spans="1:13" ht="14.4" x14ac:dyDescent="0.3">
      <c r="A6" s="96">
        <v>5</v>
      </c>
      <c r="B6" s="101" t="s">
        <v>8</v>
      </c>
      <c r="C6" s="83">
        <v>2717.91203</v>
      </c>
      <c r="D6" s="83">
        <v>2658.3819100000001</v>
      </c>
      <c r="E6" s="36"/>
      <c r="F6" s="36">
        <f t="shared" si="0"/>
        <v>-2.1902886974601566E-2</v>
      </c>
      <c r="G6" s="53">
        <f>Table41113141516181928[[#This Row],[IIR/2025]]-Table41113141516181928[[#This Row],[IIIR/2025]]</f>
        <v>-59.530119999999897</v>
      </c>
      <c r="H6" s="36"/>
      <c r="I6" s="43"/>
      <c r="J6" s="42"/>
      <c r="K6" s="53"/>
      <c r="L6" s="36"/>
    </row>
    <row r="7" spans="1:13" ht="14.4" x14ac:dyDescent="0.3">
      <c r="A7" s="96">
        <v>7</v>
      </c>
      <c r="B7" s="101" t="s">
        <v>17</v>
      </c>
      <c r="C7" s="83">
        <v>1908.269</v>
      </c>
      <c r="D7" s="83">
        <v>1812.289</v>
      </c>
      <c r="E7" s="36"/>
      <c r="F7" s="36">
        <f t="shared" si="0"/>
        <v>-5.0296892104834283E-2</v>
      </c>
      <c r="G7" s="53">
        <f>Table41113141516181928[[#This Row],[IIR/2025]]-Table41113141516181928[[#This Row],[IIIR/2025]]</f>
        <v>-95.980000000000018</v>
      </c>
      <c r="H7" s="36"/>
      <c r="I7" s="43"/>
      <c r="J7" s="42"/>
      <c r="K7" s="53"/>
      <c r="L7" s="36"/>
    </row>
    <row r="8" spans="1:13" ht="14.4" x14ac:dyDescent="0.3">
      <c r="A8" s="96">
        <v>6</v>
      </c>
      <c r="B8" s="6" t="s">
        <v>3</v>
      </c>
      <c r="C8" s="87">
        <v>1849.2170000000001</v>
      </c>
      <c r="D8" s="83">
        <v>1918.414</v>
      </c>
      <c r="E8" s="36"/>
      <c r="F8" s="36">
        <f t="shared" si="0"/>
        <v>3.7419621385699937E-2</v>
      </c>
      <c r="G8" s="53">
        <f>Table41113141516181928[[#This Row],[IIR/2025]]-Table41113141516181928[[#This Row],[IIIR/2025]]</f>
        <v>69.196999999999889</v>
      </c>
      <c r="H8" s="36"/>
      <c r="I8" s="43"/>
      <c r="J8" s="42"/>
      <c r="K8" s="53"/>
      <c r="L8" s="36"/>
    </row>
    <row r="9" spans="1:13" ht="14.4" x14ac:dyDescent="0.3">
      <c r="A9" s="96">
        <v>8</v>
      </c>
      <c r="B9" s="6" t="s">
        <v>1</v>
      </c>
      <c r="C9" s="83">
        <v>1619.588</v>
      </c>
      <c r="D9" s="83">
        <v>1601.9169999999999</v>
      </c>
      <c r="E9" s="36"/>
      <c r="F9" s="36">
        <f t="shared" si="0"/>
        <v>-1.091079953667232E-2</v>
      </c>
      <c r="G9" s="53">
        <f>Table41113141516181928[[#This Row],[IIR/2025]]-Table41113141516181928[[#This Row],[IIIR/2025]]</f>
        <v>-17.671000000000049</v>
      </c>
      <c r="H9" s="36"/>
      <c r="I9" s="43"/>
      <c r="J9" s="42"/>
      <c r="K9" s="53"/>
      <c r="L9" s="36"/>
    </row>
    <row r="10" spans="1:13" ht="14.4" x14ac:dyDescent="0.3">
      <c r="A10" s="96">
        <v>9</v>
      </c>
      <c r="B10" s="6" t="s">
        <v>37</v>
      </c>
      <c r="C10" s="83">
        <v>1444.4285400000001</v>
      </c>
      <c r="D10" s="83">
        <v>1323.6842300000001</v>
      </c>
      <c r="E10" s="36"/>
      <c r="F10" s="36">
        <f t="shared" si="0"/>
        <v>-8.3593135040103836E-2</v>
      </c>
      <c r="G10" s="53">
        <f>Table41113141516181928[[#This Row],[IIR/2025]]-Table41113141516181928[[#This Row],[IIIR/2025]]</f>
        <v>-120.74431000000004</v>
      </c>
      <c r="H10" s="36"/>
      <c r="I10" s="43"/>
      <c r="J10" s="42"/>
      <c r="K10" s="53"/>
      <c r="L10" s="36"/>
    </row>
    <row r="11" spans="1:13" ht="14.4" x14ac:dyDescent="0.3">
      <c r="A11" s="96">
        <v>10</v>
      </c>
      <c r="B11" s="86" t="s">
        <v>15</v>
      </c>
      <c r="C11" s="83">
        <v>1307.337</v>
      </c>
      <c r="D11" s="83">
        <v>1187.982</v>
      </c>
      <c r="E11" s="36"/>
      <c r="F11" s="36">
        <f t="shared" si="0"/>
        <v>-9.1296276323549336E-2</v>
      </c>
      <c r="G11" s="53">
        <f>Table41113141516181928[[#This Row],[IIR/2025]]-Table41113141516181928[[#This Row],[IIIR/2025]]</f>
        <v>-119.35500000000002</v>
      </c>
      <c r="H11" s="36"/>
      <c r="I11" s="43"/>
      <c r="J11" s="42"/>
      <c r="K11" s="53"/>
      <c r="L11" s="36"/>
    </row>
    <row r="12" spans="1:13" ht="14.4" x14ac:dyDescent="0.3">
      <c r="A12" s="96">
        <v>12</v>
      </c>
      <c r="B12" s="86" t="s">
        <v>31</v>
      </c>
      <c r="C12" s="177">
        <v>1233.7019399999999</v>
      </c>
      <c r="D12" s="161">
        <v>1068.53161</v>
      </c>
      <c r="E12" s="36"/>
      <c r="F12" s="36">
        <f t="shared" si="0"/>
        <v>-0.13388187587676156</v>
      </c>
      <c r="G12" s="53">
        <f>Table41113141516181928[[#This Row],[IIR/2025]]-Table41113141516181928[[#This Row],[IIIR/2025]]</f>
        <v>-165.17032999999992</v>
      </c>
      <c r="H12" s="36"/>
      <c r="I12" s="43"/>
      <c r="J12" s="42"/>
      <c r="K12" s="53"/>
      <c r="L12" s="36"/>
    </row>
    <row r="13" spans="1:13" ht="14.4" x14ac:dyDescent="0.3">
      <c r="A13" s="96">
        <v>11</v>
      </c>
      <c r="B13" s="101" t="s">
        <v>35</v>
      </c>
      <c r="C13" s="83">
        <v>1117.64237</v>
      </c>
      <c r="D13" s="83">
        <v>1044.9508599999999</v>
      </c>
      <c r="E13" s="36"/>
      <c r="F13" s="36">
        <f t="shared" si="0"/>
        <v>-6.504004496536768E-2</v>
      </c>
      <c r="G13" s="53">
        <f>Table41113141516181928[[#This Row],[IIR/2025]]-Table41113141516181928[[#This Row],[IIIR/2025]]</f>
        <v>-72.691510000000108</v>
      </c>
      <c r="H13" s="36"/>
      <c r="I13" s="43"/>
      <c r="J13" s="42"/>
      <c r="K13" s="53"/>
      <c r="L13" s="36"/>
    </row>
    <row r="14" spans="1:13" ht="14.4" x14ac:dyDescent="0.3">
      <c r="A14" s="96">
        <v>13</v>
      </c>
      <c r="B14" s="101" t="s">
        <v>16</v>
      </c>
      <c r="C14" s="83">
        <v>892.53399999999999</v>
      </c>
      <c r="D14" s="83">
        <v>947.96900000000005</v>
      </c>
      <c r="E14" s="36"/>
      <c r="F14" s="36">
        <f t="shared" si="0"/>
        <v>6.2109678734927815E-2</v>
      </c>
      <c r="G14" s="53">
        <f>Table41113141516181928[[#This Row],[IIR/2025]]-Table41113141516181928[[#This Row],[IIIR/2025]]</f>
        <v>55.435000000000059</v>
      </c>
      <c r="H14" s="36"/>
      <c r="I14" s="43"/>
      <c r="J14" s="42"/>
      <c r="K14" s="53"/>
      <c r="L14" s="36"/>
    </row>
    <row r="15" spans="1:13" ht="14.4" x14ac:dyDescent="0.3">
      <c r="A15" s="96">
        <v>14</v>
      </c>
      <c r="B15" s="85" t="s">
        <v>4</v>
      </c>
      <c r="C15" s="87">
        <v>799.42655999999999</v>
      </c>
      <c r="D15" s="83">
        <v>814.84276999999997</v>
      </c>
      <c r="E15" s="36"/>
      <c r="F15" s="36">
        <f t="shared" si="0"/>
        <v>1.9284085332366214E-2</v>
      </c>
      <c r="G15" s="53">
        <f>Table41113141516181928[[#This Row],[IIR/2025]]-Table41113141516181928[[#This Row],[IIIR/2025]]</f>
        <v>15.416209999999978</v>
      </c>
      <c r="H15" s="36"/>
      <c r="I15" s="43"/>
      <c r="J15" s="42"/>
      <c r="K15" s="53"/>
      <c r="L15" s="36"/>
    </row>
    <row r="16" spans="1:13" ht="14.4" x14ac:dyDescent="0.3">
      <c r="A16" s="96">
        <v>15</v>
      </c>
      <c r="B16" s="86" t="s">
        <v>34</v>
      </c>
      <c r="C16" s="87">
        <v>659.61500000000001</v>
      </c>
      <c r="D16" s="83">
        <v>648.19899999999996</v>
      </c>
      <c r="E16" s="36"/>
      <c r="F16" s="36">
        <f t="shared" si="0"/>
        <v>-1.730706548516946E-2</v>
      </c>
      <c r="G16" s="53">
        <f>Table41113141516181928[[#This Row],[IIR/2025]]-Table41113141516181928[[#This Row],[IIIR/2025]]</f>
        <v>-11.416000000000054</v>
      </c>
      <c r="H16" s="36"/>
      <c r="I16" s="43"/>
      <c r="J16" s="42"/>
      <c r="K16" s="53"/>
      <c r="L16" s="36"/>
    </row>
    <row r="17" spans="1:12" ht="14.4" x14ac:dyDescent="0.3">
      <c r="A17" s="96">
        <v>17</v>
      </c>
      <c r="B17" s="85" t="s">
        <v>19</v>
      </c>
      <c r="C17" s="87">
        <v>657.09580000000005</v>
      </c>
      <c r="D17" s="83">
        <v>591.90839000000005</v>
      </c>
      <c r="E17" s="36"/>
      <c r="F17" s="36">
        <f t="shared" si="0"/>
        <v>-9.9205336573449404E-2</v>
      </c>
      <c r="G17" s="53">
        <f>Table41113141516181928[[#This Row],[IIR/2025]]-Table41113141516181928[[#This Row],[IIIR/2025]]</f>
        <v>-65.18741</v>
      </c>
      <c r="H17" s="36"/>
      <c r="I17" s="43"/>
      <c r="J17" s="42"/>
      <c r="K17" s="53"/>
      <c r="L17" s="36"/>
    </row>
    <row r="18" spans="1:12" ht="14.4" x14ac:dyDescent="0.3">
      <c r="A18" s="96">
        <v>16</v>
      </c>
      <c r="B18" s="86" t="s">
        <v>10</v>
      </c>
      <c r="C18" s="83">
        <v>645.45299999999997</v>
      </c>
      <c r="D18" s="83">
        <v>614.01599999999996</v>
      </c>
      <c r="E18" s="36"/>
      <c r="F18" s="36">
        <f t="shared" si="0"/>
        <v>-4.8705327885996366E-2</v>
      </c>
      <c r="G18" s="53">
        <f>Table41113141516181928[[#This Row],[IIR/2025]]-Table41113141516181928[[#This Row],[IIIR/2025]]</f>
        <v>-31.437000000000012</v>
      </c>
      <c r="H18" s="36"/>
      <c r="I18" s="43"/>
      <c r="J18" s="42"/>
      <c r="K18" s="53"/>
      <c r="L18" s="36"/>
    </row>
    <row r="19" spans="1:12" ht="14.4" x14ac:dyDescent="0.3">
      <c r="A19" s="96">
        <v>18</v>
      </c>
      <c r="B19" s="86" t="s">
        <v>6</v>
      </c>
      <c r="C19" s="83">
        <v>389.26799999999997</v>
      </c>
      <c r="D19" s="83">
        <v>364.21100000000001</v>
      </c>
      <c r="E19" s="36"/>
      <c r="F19" s="36">
        <f t="shared" si="0"/>
        <v>-6.4369534613685067E-2</v>
      </c>
      <c r="G19" s="53">
        <f>Table41113141516181928[[#This Row],[IIR/2025]]-Table41113141516181928[[#This Row],[IIIR/2025]]</f>
        <v>-25.05699999999996</v>
      </c>
      <c r="H19" s="36"/>
      <c r="I19" s="43"/>
      <c r="J19" s="42"/>
      <c r="K19" s="53"/>
      <c r="L19" s="36"/>
    </row>
    <row r="20" spans="1:12" ht="14.4" x14ac:dyDescent="0.3">
      <c r="A20" s="96">
        <v>20</v>
      </c>
      <c r="B20" s="6" t="s">
        <v>2</v>
      </c>
      <c r="C20" s="87">
        <v>320.47064999999998</v>
      </c>
      <c r="D20" s="83">
        <v>311.82279999999997</v>
      </c>
      <c r="E20" s="36"/>
      <c r="F20" s="36">
        <f t="shared" si="0"/>
        <v>-2.6984842449690811E-2</v>
      </c>
      <c r="G20" s="53">
        <f>Table41113141516181928[[#This Row],[IIR/2025]]-Table41113141516181928[[#This Row],[IIIR/2025]]</f>
        <v>-8.6478500000000054</v>
      </c>
      <c r="H20" s="36"/>
      <c r="I20" s="43"/>
      <c r="J20" s="42"/>
      <c r="K20" s="53"/>
      <c r="L20" s="36"/>
    </row>
    <row r="21" spans="1:12" ht="14.4" x14ac:dyDescent="0.3">
      <c r="A21" s="96">
        <v>19</v>
      </c>
      <c r="B21" s="86" t="s">
        <v>9</v>
      </c>
      <c r="C21" s="82">
        <v>298.27499999999998</v>
      </c>
      <c r="D21" s="82">
        <v>337.03699999999998</v>
      </c>
      <c r="E21" s="36"/>
      <c r="F21" s="36">
        <f t="shared" si="0"/>
        <v>0.1299539016008717</v>
      </c>
      <c r="G21" s="53">
        <f>Table41113141516181928[[#This Row],[IIR/2025]]-Table41113141516181928[[#This Row],[IIIR/2025]]</f>
        <v>38.762</v>
      </c>
      <c r="H21" s="36"/>
      <c r="I21" s="43"/>
      <c r="J21" s="42"/>
      <c r="K21" s="53"/>
      <c r="L21" s="36"/>
    </row>
    <row r="22" spans="1:12" ht="14.4" x14ac:dyDescent="0.3">
      <c r="A22" s="96">
        <v>21</v>
      </c>
      <c r="B22" s="85" t="s">
        <v>5</v>
      </c>
      <c r="C22" s="83">
        <v>204.03739999999999</v>
      </c>
      <c r="D22" s="83">
        <v>195.23500000000001</v>
      </c>
      <c r="E22" s="36"/>
      <c r="F22" s="36">
        <f t="shared" si="0"/>
        <v>-4.3141110404268913E-2</v>
      </c>
      <c r="G22" s="53">
        <f>Table41113141516181928[[#This Row],[IIR/2025]]-Table41113141516181928[[#This Row],[IIIR/2025]]</f>
        <v>-8.8023999999999774</v>
      </c>
      <c r="H22" s="36"/>
      <c r="I22" s="43"/>
      <c r="J22" s="42"/>
      <c r="K22" s="53"/>
      <c r="L22" s="36"/>
    </row>
    <row r="23" spans="1:12" ht="14.4" x14ac:dyDescent="0.3">
      <c r="A23" s="96">
        <v>22</v>
      </c>
      <c r="B23" s="74" t="s">
        <v>7</v>
      </c>
      <c r="C23" s="120">
        <v>121.32827008</v>
      </c>
      <c r="D23" s="119">
        <v>123.768117</v>
      </c>
      <c r="E23" s="36"/>
      <c r="F23" s="36">
        <f t="shared" si="0"/>
        <v>2.0109467631832634E-2</v>
      </c>
      <c r="G23" s="53">
        <f>Table41113141516181928[[#This Row],[IIR/2025]]-Table41113141516181928[[#This Row],[IIIR/2025]]</f>
        <v>2.4398469200000079</v>
      </c>
      <c r="H23" s="36"/>
      <c r="I23" s="43"/>
      <c r="J23" s="42"/>
      <c r="K23" s="53"/>
      <c r="L23" s="36"/>
    </row>
    <row r="24" spans="1:12" hidden="1" x14ac:dyDescent="0.25">
      <c r="A24" s="42"/>
      <c r="B24" s="42"/>
      <c r="C24" s="42"/>
      <c r="D24" s="42"/>
      <c r="F24" s="36" t="e">
        <f>G24/Table41113141516181928[[#This Row],[IIR/2025]]</f>
        <v>#DIV/0!</v>
      </c>
      <c r="G24" s="53">
        <f>Table41113141516181928[[#This Row],[IIR/2025]]-Table41113141516181928[[#This Row],[IIIR/2025]]</f>
        <v>0</v>
      </c>
      <c r="K24" s="53"/>
    </row>
    <row r="25" spans="1:12" hidden="1" x14ac:dyDescent="0.25">
      <c r="A25" s="42"/>
      <c r="B25" s="42"/>
      <c r="C25" s="42"/>
      <c r="D25" s="42"/>
      <c r="F25" s="36" t="e">
        <f>G25/Table41113141516181928[[#This Row],[IIR/2025]]</f>
        <v>#DIV/0!</v>
      </c>
      <c r="G25" s="53">
        <f>Table41113141516181928[[#This Row],[IIR/2025]]-Table41113141516181928[[#This Row],[IIIR/2025]]</f>
        <v>0</v>
      </c>
      <c r="K25" s="53"/>
    </row>
    <row r="27" spans="1:12" x14ac:dyDescent="0.25">
      <c r="C27" s="36"/>
    </row>
    <row r="28" spans="1:12" x14ac:dyDescent="0.25">
      <c r="C28" s="36"/>
    </row>
  </sheetData>
  <phoneticPr fontId="6" type="noConversion"/>
  <hyperlinks>
    <hyperlink ref="I1" location="Mündəricat!A1" display="Mündəricat" xr:uid="{00000000-0004-0000-0300-000000000000}"/>
  </hyperlinks>
  <pageMargins left="0.7" right="0.7" top="0.75" bottom="0.75" header="0.3" footer="0.3"/>
  <pageSetup orientation="portrait" verticalDpi="0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4"/>
  <dimension ref="A1:F23"/>
  <sheetViews>
    <sheetView zoomScale="85" zoomScaleNormal="85" workbookViewId="0">
      <selection activeCell="G16" sqref="G16"/>
    </sheetView>
    <sheetView workbookViewId="1">
      <selection activeCell="D1" sqref="D1"/>
    </sheetView>
  </sheetViews>
  <sheetFormatPr defaultRowHeight="14.4" x14ac:dyDescent="0.3"/>
  <cols>
    <col min="2" max="2" width="40.5546875" customWidth="1"/>
    <col min="3" max="3" width="34.33203125" customWidth="1"/>
    <col min="4" max="4" width="32.5546875" customWidth="1"/>
    <col min="5" max="5" width="29.6640625" customWidth="1"/>
    <col min="6" max="6" width="29.5546875" customWidth="1"/>
  </cols>
  <sheetData>
    <row r="1" spans="1:6" s="7" customFormat="1" ht="28.8" x14ac:dyDescent="0.3">
      <c r="A1" s="19" t="s">
        <v>0</v>
      </c>
      <c r="B1" s="20" t="s">
        <v>21</v>
      </c>
      <c r="C1" s="20" t="s">
        <v>91</v>
      </c>
      <c r="D1" s="21" t="s">
        <v>92</v>
      </c>
      <c r="F1" s="38" t="s">
        <v>43</v>
      </c>
    </row>
    <row r="2" spans="1:6" x14ac:dyDescent="0.3">
      <c r="A2" s="96">
        <v>20</v>
      </c>
      <c r="B2" s="15" t="s">
        <v>18</v>
      </c>
      <c r="C2" s="90">
        <v>5.5357496457979181E-2</v>
      </c>
      <c r="D2" s="138">
        <v>190.45867999999973</v>
      </c>
    </row>
    <row r="3" spans="1:6" x14ac:dyDescent="0.3">
      <c r="A3" s="96">
        <v>17</v>
      </c>
      <c r="B3" s="15" t="s">
        <v>31</v>
      </c>
      <c r="C3" s="90">
        <v>0.15457692449547647</v>
      </c>
      <c r="D3" s="138">
        <v>165.17032999999992</v>
      </c>
    </row>
    <row r="4" spans="1:6" x14ac:dyDescent="0.3">
      <c r="A4" s="96">
        <v>19</v>
      </c>
      <c r="B4" s="15" t="s">
        <v>37</v>
      </c>
      <c r="C4" s="90">
        <v>9.1218364065574792E-2</v>
      </c>
      <c r="D4" s="53">
        <v>120.74431000000004</v>
      </c>
    </row>
    <row r="5" spans="1:6" x14ac:dyDescent="0.3">
      <c r="A5" s="96">
        <v>6</v>
      </c>
      <c r="B5" s="15" t="s">
        <v>15</v>
      </c>
      <c r="C5" s="90">
        <v>0.10046869397011067</v>
      </c>
      <c r="D5" s="53">
        <v>119.35500000000002</v>
      </c>
    </row>
    <row r="6" spans="1:6" x14ac:dyDescent="0.3">
      <c r="A6" s="96">
        <v>7</v>
      </c>
      <c r="B6" s="15" t="s">
        <v>17</v>
      </c>
      <c r="C6" s="90">
        <v>5.2960648108552236E-2</v>
      </c>
      <c r="D6" s="53">
        <v>95.980000000000018</v>
      </c>
    </row>
    <row r="7" spans="1:6" x14ac:dyDescent="0.3">
      <c r="A7" s="96">
        <v>4</v>
      </c>
      <c r="B7" s="15" t="s">
        <v>35</v>
      </c>
      <c r="C7" s="90">
        <v>6.9564524785404855E-2</v>
      </c>
      <c r="D7" s="138">
        <v>72.691510000000108</v>
      </c>
    </row>
    <row r="8" spans="1:6" x14ac:dyDescent="0.3">
      <c r="A8" s="96">
        <v>22</v>
      </c>
      <c r="B8" s="15" t="s">
        <v>19</v>
      </c>
      <c r="C8" s="90">
        <v>0.11013091062959927</v>
      </c>
      <c r="D8" s="138">
        <v>65.18741</v>
      </c>
    </row>
    <row r="9" spans="1:6" x14ac:dyDescent="0.3">
      <c r="A9" s="96">
        <v>5</v>
      </c>
      <c r="B9" s="15" t="s">
        <v>8</v>
      </c>
      <c r="C9" s="90">
        <v>2.2393366346673604E-2</v>
      </c>
      <c r="D9" s="53">
        <v>59.530119999999897</v>
      </c>
    </row>
    <row r="10" spans="1:6" x14ac:dyDescent="0.3">
      <c r="A10" s="96">
        <v>18</v>
      </c>
      <c r="B10" s="15" t="s">
        <v>10</v>
      </c>
      <c r="C10" s="90">
        <v>5.1198991557223288E-2</v>
      </c>
      <c r="D10" s="53">
        <v>31.437000000000012</v>
      </c>
    </row>
    <row r="11" spans="1:6" x14ac:dyDescent="0.3">
      <c r="A11" s="96">
        <v>13</v>
      </c>
      <c r="B11" s="15" t="s">
        <v>6</v>
      </c>
      <c r="C11" s="90">
        <v>6.8798031910073998E-2</v>
      </c>
      <c r="D11" s="53">
        <v>25.05699999999996</v>
      </c>
    </row>
    <row r="12" spans="1:6" x14ac:dyDescent="0.3">
      <c r="A12" s="96">
        <v>3</v>
      </c>
      <c r="B12" s="15" t="s">
        <v>1</v>
      </c>
      <c r="C12" s="89">
        <v>1.1031158293469668E-2</v>
      </c>
      <c r="D12" s="53">
        <v>17.671000000000049</v>
      </c>
    </row>
    <row r="13" spans="1:6" x14ac:dyDescent="0.3">
      <c r="A13" s="96">
        <v>10</v>
      </c>
      <c r="B13" s="15" t="s">
        <v>34</v>
      </c>
      <c r="C13" s="90">
        <v>1.7611875365435698E-2</v>
      </c>
      <c r="D13" s="53">
        <v>11.416000000000054</v>
      </c>
    </row>
    <row r="14" spans="1:6" x14ac:dyDescent="0.3">
      <c r="A14" s="96">
        <v>16</v>
      </c>
      <c r="B14" s="15" t="s">
        <v>5</v>
      </c>
      <c r="C14" s="90">
        <v>4.5086178195507857E-2</v>
      </c>
      <c r="D14" s="53">
        <v>8.8023999999999774</v>
      </c>
    </row>
    <row r="15" spans="1:6" x14ac:dyDescent="0.3">
      <c r="A15" s="96">
        <v>14</v>
      </c>
      <c r="B15" s="15" t="s">
        <v>2</v>
      </c>
      <c r="C15" s="90">
        <v>2.7733218994890708E-2</v>
      </c>
      <c r="D15" s="53">
        <v>8.6478500000000054</v>
      </c>
    </row>
    <row r="16" spans="1:6" x14ac:dyDescent="0.3">
      <c r="A16" s="96">
        <v>15</v>
      </c>
      <c r="B16" s="15" t="s">
        <v>7</v>
      </c>
      <c r="C16" s="90">
        <v>-1.9713048716738641E-2</v>
      </c>
      <c r="D16" s="53">
        <v>-2.4398469200000079</v>
      </c>
    </row>
    <row r="17" spans="1:4" x14ac:dyDescent="0.3">
      <c r="A17" s="96">
        <v>12</v>
      </c>
      <c r="B17" s="15" t="s">
        <v>4</v>
      </c>
      <c r="C17" s="90">
        <v>-1.8919244997412175E-2</v>
      </c>
      <c r="D17" s="53">
        <v>-15.416209999999978</v>
      </c>
    </row>
    <row r="18" spans="1:4" x14ac:dyDescent="0.3">
      <c r="A18" s="96">
        <v>9</v>
      </c>
      <c r="B18" s="15" t="s">
        <v>14</v>
      </c>
      <c r="C18" s="90">
        <v>-3.8812128511369185E-3</v>
      </c>
      <c r="D18" s="138">
        <v>-34.804000000000087</v>
      </c>
    </row>
    <row r="19" spans="1:4" x14ac:dyDescent="0.3">
      <c r="A19" s="96">
        <v>8</v>
      </c>
      <c r="B19" s="15" t="s">
        <v>9</v>
      </c>
      <c r="C19" s="90">
        <v>-0.11500814450638952</v>
      </c>
      <c r="D19" s="53">
        <v>-38.762</v>
      </c>
    </row>
    <row r="20" spans="1:4" x14ac:dyDescent="0.3">
      <c r="A20" s="96">
        <v>11</v>
      </c>
      <c r="B20" s="15" t="s">
        <v>16</v>
      </c>
      <c r="C20" s="90">
        <v>-5.8477650640474589E-2</v>
      </c>
      <c r="D20" s="53">
        <v>-55.435000000000059</v>
      </c>
    </row>
    <row r="21" spans="1:4" x14ac:dyDescent="0.3">
      <c r="A21" s="96">
        <v>21</v>
      </c>
      <c r="B21" s="15" t="s">
        <v>3</v>
      </c>
      <c r="C21" s="90">
        <v>-3.6069899406488845E-2</v>
      </c>
      <c r="D21" s="53">
        <v>-69.196999999999889</v>
      </c>
    </row>
    <row r="22" spans="1:4" x14ac:dyDescent="0.3">
      <c r="A22" s="96">
        <v>1</v>
      </c>
      <c r="B22" s="15" t="s">
        <v>11</v>
      </c>
      <c r="C22" s="90">
        <v>-5.1104921316602596E-2</v>
      </c>
      <c r="D22" s="53">
        <v>-649.75400000000081</v>
      </c>
    </row>
    <row r="23" spans="1:4" x14ac:dyDescent="0.3">
      <c r="A23" s="96">
        <v>2</v>
      </c>
      <c r="B23" s="16" t="s">
        <v>60</v>
      </c>
      <c r="C23" s="157">
        <v>-5.14344379325892E-2</v>
      </c>
      <c r="D23" s="133">
        <v>-722.50071000000025</v>
      </c>
    </row>
  </sheetData>
  <conditionalFormatting sqref="C2:C14">
    <cfRule type="dataBar" priority="16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{431D794D-15C0-408C-9139-56B356A5383B}</x14:id>
        </ext>
      </extLst>
    </cfRule>
    <cfRule type="dataBar" priority="16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{845F8568-5FED-407E-9076-2A121B2041D9}</x14:id>
        </ext>
      </extLst>
    </cfRule>
    <cfRule type="dataBar" priority="17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{32887B2B-94F3-407F-908E-607FCC34458D}</x14:id>
        </ext>
      </extLst>
    </cfRule>
    <cfRule type="dataBar" priority="17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{40E62FEC-815A-4DEA-9095-5A2CC0B68AA2}</x14:id>
        </ext>
      </extLst>
    </cfRule>
  </conditionalFormatting>
  <conditionalFormatting sqref="C2:C23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{888F01DC-D263-490E-9453-5798D5437AD4}</x14:id>
        </ext>
      </extLst>
    </cfRule>
  </conditionalFormatting>
  <conditionalFormatting sqref="C2:D14">
    <cfRule type="dataBar" priority="17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{A664CC5A-3BFD-4F81-857B-FA8DAE79B8BD}</x14:id>
        </ext>
      </extLst>
    </cfRule>
  </conditionalFormatting>
  <conditionalFormatting sqref="C2:D23">
    <cfRule type="dataBar" priority="33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{5A1EE3AB-3E76-4B12-8F00-D7931A0CA72D}</x14:id>
        </ext>
      </extLst>
    </cfRule>
  </conditionalFormatting>
  <conditionalFormatting sqref="D2:D14">
    <cfRule type="dataBar" priority="18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{BBBC22F6-7080-4D66-B0D3-210D82481A38}</x14:id>
        </ext>
      </extLst>
    </cfRule>
    <cfRule type="dataBar" priority="18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{7C8432DC-6BE7-4E0F-A268-B18F2AB0CFE4}</x14:id>
        </ext>
      </extLst>
    </cfRule>
  </conditionalFormatting>
  <conditionalFormatting sqref="D2:D23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{61F707A8-CCC0-422B-A830-8C1B75774EDE}</x14:id>
        </ext>
      </extLst>
    </cfRule>
  </conditionalFormatting>
  <hyperlinks>
    <hyperlink ref="F1" location="Mündəricat!A1" display="Mündəricat" xr:uid="{00000000-0004-0000-0400-000000000000}"/>
  </hyperlinks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431D794D-15C0-408C-9139-56B356A5383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845F8568-5FED-407E-9076-2A121B2041D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32887B2B-94F3-407F-908E-607FCC34458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40E62FEC-815A-4DEA-9095-5A2CC0B68AA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C2:C14</xm:sqref>
        </x14:conditionalFormatting>
        <x14:conditionalFormatting xmlns:xm="http://schemas.microsoft.com/office/excel/2006/main">
          <x14:cfRule type="dataBar" id="{888F01DC-D263-490E-9453-5798D5437AD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C2:C23</xm:sqref>
        </x14:conditionalFormatting>
        <x14:conditionalFormatting xmlns:xm="http://schemas.microsoft.com/office/excel/2006/main">
          <x14:cfRule type="dataBar" id="{A664CC5A-3BFD-4F81-857B-FA8DAE79B8B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C2:D14</xm:sqref>
        </x14:conditionalFormatting>
        <x14:conditionalFormatting xmlns:xm="http://schemas.microsoft.com/office/excel/2006/main">
          <x14:cfRule type="dataBar" id="{5A1EE3AB-3E76-4B12-8F00-D7931A0CA72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C2:D23</xm:sqref>
        </x14:conditionalFormatting>
        <x14:conditionalFormatting xmlns:xm="http://schemas.microsoft.com/office/excel/2006/main">
          <x14:cfRule type="dataBar" id="{BBBC22F6-7080-4D66-B0D3-210D82481A3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7C8432DC-6BE7-4E0F-A268-B18F2AB0CFE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D2:D14</xm:sqref>
        </x14:conditionalFormatting>
        <x14:conditionalFormatting xmlns:xm="http://schemas.microsoft.com/office/excel/2006/main">
          <x14:cfRule type="dataBar" id="{61F707A8-CCC0-422B-A830-8C1B75774ED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D2:D23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/>
  <dimension ref="A1:N28"/>
  <sheetViews>
    <sheetView zoomScale="85" zoomScaleNormal="85" workbookViewId="0">
      <pane xSplit="2" ySplit="1" topLeftCell="C2" activePane="bottomRight" state="frozen"/>
      <selection activeCell="G15" sqref="G15"/>
      <selection pane="topRight" activeCell="G15" sqref="G15"/>
      <selection pane="bottomLeft" activeCell="G15" sqref="G15"/>
      <selection pane="bottomRight" activeCell="C2" sqref="C2:C23"/>
    </sheetView>
    <sheetView workbookViewId="1">
      <selection activeCell="D3" sqref="D3"/>
    </sheetView>
  </sheetViews>
  <sheetFormatPr defaultColWidth="9.33203125" defaultRowHeight="14.4" x14ac:dyDescent="0.3"/>
  <cols>
    <col min="2" max="2" width="41.6640625" customWidth="1"/>
    <col min="3" max="3" width="16.6640625" customWidth="1"/>
    <col min="4" max="4" width="15.6640625" customWidth="1"/>
    <col min="5" max="5" width="23.33203125" customWidth="1"/>
    <col min="6" max="6" width="19" customWidth="1"/>
    <col min="7" max="7" width="2.44140625" customWidth="1"/>
    <col min="8" max="8" width="6.6640625" customWidth="1"/>
    <col min="9" max="9" width="9.44140625" customWidth="1"/>
    <col min="10" max="10" width="6.88671875" bestFit="1" customWidth="1"/>
    <col min="11" max="11" width="9.109375" style="176" bestFit="1" customWidth="1"/>
    <col min="12" max="13" width="9.33203125" customWidth="1"/>
  </cols>
  <sheetData>
    <row r="1" spans="1:14" s="7" customFormat="1" x14ac:dyDescent="0.3">
      <c r="A1" s="17" t="s">
        <v>0</v>
      </c>
      <c r="B1" s="18" t="s">
        <v>21</v>
      </c>
      <c r="C1" s="25" t="s">
        <v>84</v>
      </c>
      <c r="D1" s="25" t="s">
        <v>82</v>
      </c>
      <c r="F1" s="38" t="s">
        <v>43</v>
      </c>
      <c r="K1" s="175"/>
    </row>
    <row r="2" spans="1:14" x14ac:dyDescent="0.3">
      <c r="A2" s="96">
        <v>1</v>
      </c>
      <c r="B2" s="6" t="s">
        <v>60</v>
      </c>
      <c r="C2" s="83">
        <v>6802.54979</v>
      </c>
      <c r="D2" s="83">
        <v>6642.6569099999997</v>
      </c>
      <c r="H2" s="3"/>
      <c r="J2" s="55"/>
    </row>
    <row r="3" spans="1:14" x14ac:dyDescent="0.3">
      <c r="A3" s="96">
        <v>2</v>
      </c>
      <c r="B3" s="86" t="s">
        <v>11</v>
      </c>
      <c r="C3" s="83">
        <v>5432.0510000000004</v>
      </c>
      <c r="D3" s="83">
        <v>5371.8389999999999</v>
      </c>
      <c r="E3" s="2"/>
      <c r="H3" s="3"/>
      <c r="J3" s="55"/>
    </row>
    <row r="4" spans="1:14" x14ac:dyDescent="0.3">
      <c r="A4" s="96">
        <v>3</v>
      </c>
      <c r="B4" s="86" t="s">
        <v>14</v>
      </c>
      <c r="C4" s="87">
        <v>3338.4140000000002</v>
      </c>
      <c r="D4" s="83">
        <v>3280.866</v>
      </c>
      <c r="H4" s="3"/>
      <c r="J4" s="55"/>
    </row>
    <row r="5" spans="1:14" x14ac:dyDescent="0.3">
      <c r="A5" s="96">
        <v>4</v>
      </c>
      <c r="B5" s="86" t="s">
        <v>18</v>
      </c>
      <c r="C5" s="87">
        <v>1823.21685</v>
      </c>
      <c r="D5" s="83">
        <v>1844.71</v>
      </c>
      <c r="H5" s="3"/>
      <c r="J5" s="55"/>
    </row>
    <row r="6" spans="1:14" x14ac:dyDescent="0.3">
      <c r="A6" s="96">
        <v>5</v>
      </c>
      <c r="B6" s="101" t="s">
        <v>8</v>
      </c>
      <c r="C6" s="92">
        <v>1577.1518000000001</v>
      </c>
      <c r="D6" s="92">
        <v>1525.72389</v>
      </c>
      <c r="H6" s="3"/>
      <c r="J6" s="55"/>
    </row>
    <row r="7" spans="1:14" x14ac:dyDescent="0.3">
      <c r="A7" s="96">
        <v>6</v>
      </c>
      <c r="B7" s="6" t="s">
        <v>1</v>
      </c>
      <c r="C7" s="83">
        <v>1296.8510000000001</v>
      </c>
      <c r="D7" s="83">
        <v>1224.625</v>
      </c>
      <c r="H7" s="3"/>
      <c r="J7" s="55"/>
    </row>
    <row r="8" spans="1:14" x14ac:dyDescent="0.3">
      <c r="A8" s="96">
        <v>7</v>
      </c>
      <c r="B8" s="101" t="s">
        <v>17</v>
      </c>
      <c r="C8" s="84">
        <v>1254.835</v>
      </c>
      <c r="D8" s="84">
        <v>1205.288</v>
      </c>
      <c r="H8" s="3"/>
      <c r="J8" s="55"/>
    </row>
    <row r="9" spans="1:14" x14ac:dyDescent="0.3">
      <c r="A9" s="96">
        <v>8</v>
      </c>
      <c r="B9" s="6" t="s">
        <v>37</v>
      </c>
      <c r="C9" s="83">
        <v>1053.9372499999999</v>
      </c>
      <c r="D9" s="83">
        <v>995.23067000000003</v>
      </c>
      <c r="H9" s="3"/>
      <c r="J9" s="55"/>
      <c r="N9" s="2"/>
    </row>
    <row r="10" spans="1:14" x14ac:dyDescent="0.3">
      <c r="A10" s="96">
        <v>9</v>
      </c>
      <c r="B10" s="86" t="s">
        <v>15</v>
      </c>
      <c r="C10" s="83">
        <v>953.15</v>
      </c>
      <c r="D10" s="83">
        <v>909.74300000000005</v>
      </c>
      <c r="H10" s="3"/>
      <c r="J10" s="55"/>
    </row>
    <row r="11" spans="1:14" x14ac:dyDescent="0.3">
      <c r="A11" s="96">
        <v>11</v>
      </c>
      <c r="B11" s="101" t="s">
        <v>35</v>
      </c>
      <c r="C11" s="83">
        <v>872.37189000000001</v>
      </c>
      <c r="D11" s="83">
        <v>817.01892999999995</v>
      </c>
      <c r="H11" s="3"/>
      <c r="J11" s="55"/>
    </row>
    <row r="12" spans="1:14" x14ac:dyDescent="0.3">
      <c r="A12" s="96">
        <v>10</v>
      </c>
      <c r="B12" s="6" t="s">
        <v>3</v>
      </c>
      <c r="C12" s="87">
        <v>787.66</v>
      </c>
      <c r="D12" s="83">
        <v>806.46699999999998</v>
      </c>
      <c r="H12" s="3"/>
      <c r="J12" s="55"/>
    </row>
    <row r="13" spans="1:14" x14ac:dyDescent="0.3">
      <c r="A13" s="96">
        <v>13</v>
      </c>
      <c r="B13" s="86" t="s">
        <v>31</v>
      </c>
      <c r="C13" s="87">
        <v>728.26099999999997</v>
      </c>
      <c r="D13" s="83">
        <v>625.64679999999998</v>
      </c>
      <c r="H13" s="3"/>
      <c r="J13" s="55"/>
    </row>
    <row r="14" spans="1:14" x14ac:dyDescent="0.3">
      <c r="A14" s="96">
        <v>12</v>
      </c>
      <c r="B14" s="101" t="s">
        <v>16</v>
      </c>
      <c r="C14" s="83">
        <v>710.92899999999997</v>
      </c>
      <c r="D14" s="83">
        <v>695.798</v>
      </c>
      <c r="H14" s="3"/>
      <c r="J14" s="55"/>
    </row>
    <row r="15" spans="1:14" x14ac:dyDescent="0.3">
      <c r="A15" s="96">
        <v>14</v>
      </c>
      <c r="B15" s="86" t="s">
        <v>10</v>
      </c>
      <c r="C15" s="83">
        <v>530.59199999999998</v>
      </c>
      <c r="D15" s="83">
        <v>502.649</v>
      </c>
      <c r="H15" s="3"/>
      <c r="J15" s="55"/>
    </row>
    <row r="16" spans="1:14" x14ac:dyDescent="0.3">
      <c r="A16" s="96">
        <v>15</v>
      </c>
      <c r="B16" s="86" t="s">
        <v>34</v>
      </c>
      <c r="C16" s="87">
        <v>477.536</v>
      </c>
      <c r="D16" s="83">
        <v>475.45100000000002</v>
      </c>
      <c r="H16" s="3"/>
      <c r="J16" s="55"/>
    </row>
    <row r="17" spans="1:10" x14ac:dyDescent="0.3">
      <c r="A17" s="96">
        <v>16</v>
      </c>
      <c r="B17" s="85" t="s">
        <v>19</v>
      </c>
      <c r="C17" s="87">
        <v>434.12747000000002</v>
      </c>
      <c r="D17" s="83">
        <v>384.48428999999999</v>
      </c>
      <c r="H17" s="3"/>
      <c r="J17" s="55"/>
    </row>
    <row r="18" spans="1:10" x14ac:dyDescent="0.3">
      <c r="A18" s="96">
        <v>17</v>
      </c>
      <c r="B18" s="85" t="s">
        <v>4</v>
      </c>
      <c r="C18" s="178">
        <v>301.89210000000003</v>
      </c>
      <c r="D18" s="162">
        <v>304.24984999999998</v>
      </c>
      <c r="H18" s="3"/>
      <c r="J18" s="55"/>
    </row>
    <row r="19" spans="1:10" x14ac:dyDescent="0.3">
      <c r="A19" s="96">
        <v>18</v>
      </c>
      <c r="B19" s="86" t="s">
        <v>6</v>
      </c>
      <c r="C19" s="83">
        <v>289.22996999999998</v>
      </c>
      <c r="D19" s="83">
        <v>283.60000000000002</v>
      </c>
      <c r="H19" s="3"/>
      <c r="J19" s="55"/>
    </row>
    <row r="20" spans="1:10" x14ac:dyDescent="0.3">
      <c r="A20" s="96">
        <v>19</v>
      </c>
      <c r="B20" s="86" t="s">
        <v>9</v>
      </c>
      <c r="C20" s="84">
        <v>242.036</v>
      </c>
      <c r="D20" s="84">
        <v>237.495</v>
      </c>
      <c r="H20" s="3"/>
      <c r="J20" s="55"/>
    </row>
    <row r="21" spans="1:10" x14ac:dyDescent="0.3">
      <c r="A21" s="96">
        <v>20</v>
      </c>
      <c r="B21" s="6" t="s">
        <v>2</v>
      </c>
      <c r="C21" s="87">
        <v>232.20034000000001</v>
      </c>
      <c r="D21" s="83">
        <v>202.90637000000001</v>
      </c>
      <c r="H21" s="3"/>
      <c r="J21" s="55"/>
    </row>
    <row r="22" spans="1:10" x14ac:dyDescent="0.3">
      <c r="A22" s="96">
        <v>21</v>
      </c>
      <c r="B22" s="85" t="s">
        <v>5</v>
      </c>
      <c r="C22" s="83">
        <v>133.86071999999999</v>
      </c>
      <c r="D22" s="83">
        <v>133.26949999999999</v>
      </c>
      <c r="H22" s="3"/>
      <c r="J22" s="55"/>
    </row>
    <row r="23" spans="1:10" x14ac:dyDescent="0.3">
      <c r="A23" s="96">
        <v>22</v>
      </c>
      <c r="B23" s="74" t="s">
        <v>7</v>
      </c>
      <c r="C23" s="120">
        <v>2.2283628100000001</v>
      </c>
      <c r="D23" s="119">
        <v>2.4285199999999998</v>
      </c>
      <c r="H23" s="3"/>
      <c r="J23" s="55"/>
    </row>
    <row r="24" spans="1:10" x14ac:dyDescent="0.3">
      <c r="H24" s="3"/>
      <c r="J24" s="2"/>
    </row>
    <row r="25" spans="1:10" x14ac:dyDescent="0.3">
      <c r="H25" s="3"/>
    </row>
    <row r="26" spans="1:10" x14ac:dyDescent="0.3">
      <c r="B26" s="60"/>
      <c r="H26" s="3"/>
    </row>
    <row r="27" spans="1:10" x14ac:dyDescent="0.3">
      <c r="H27" s="3"/>
    </row>
    <row r="28" spans="1:10" x14ac:dyDescent="0.3">
      <c r="H28" s="3"/>
    </row>
  </sheetData>
  <hyperlinks>
    <hyperlink ref="F1" location="Mündəricat!A1" display="Mündəricat" xr:uid="{00000000-0004-0000-0500-000000000000}"/>
  </hyperlinks>
  <pageMargins left="0.7" right="0.7" top="0.75" bottom="0.75" header="0.3" footer="0.3"/>
  <pageSetup orientation="portrait" r:id="rId1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6"/>
  <dimension ref="A1:F26"/>
  <sheetViews>
    <sheetView zoomScale="85" zoomScaleNormal="85" workbookViewId="0">
      <selection activeCell="F25" sqref="F25"/>
    </sheetView>
    <sheetView workbookViewId="1">
      <selection activeCell="D1" sqref="D1"/>
    </sheetView>
  </sheetViews>
  <sheetFormatPr defaultRowHeight="14.4" x14ac:dyDescent="0.3"/>
  <cols>
    <col min="2" max="2" width="40.33203125" customWidth="1"/>
    <col min="3" max="3" width="31.44140625" customWidth="1"/>
    <col min="4" max="4" width="32.33203125" customWidth="1"/>
    <col min="5" max="5" width="23.6640625" customWidth="1"/>
    <col min="6" max="6" width="28.33203125" customWidth="1"/>
  </cols>
  <sheetData>
    <row r="1" spans="1:6" s="22" customFormat="1" ht="32.25" customHeight="1" x14ac:dyDescent="0.3">
      <c r="A1" s="19" t="s">
        <v>0</v>
      </c>
      <c r="B1" s="20" t="s">
        <v>21</v>
      </c>
      <c r="C1" s="20" t="s">
        <v>91</v>
      </c>
      <c r="D1" s="21" t="s">
        <v>92</v>
      </c>
      <c r="F1" s="38" t="s">
        <v>43</v>
      </c>
    </row>
    <row r="2" spans="1:6" x14ac:dyDescent="0.3">
      <c r="A2" s="96">
        <v>2</v>
      </c>
      <c r="B2" s="6" t="s">
        <v>60</v>
      </c>
      <c r="C2" s="2">
        <v>2.4070621464627222E-2</v>
      </c>
      <c r="D2" s="148">
        <v>159.89288000000033</v>
      </c>
    </row>
    <row r="3" spans="1:6" x14ac:dyDescent="0.3">
      <c r="A3" s="96">
        <v>3</v>
      </c>
      <c r="B3" s="6" t="s">
        <v>31</v>
      </c>
      <c r="C3" s="139">
        <v>0.1640129862407991</v>
      </c>
      <c r="D3" s="149">
        <v>102.61419999999998</v>
      </c>
    </row>
    <row r="4" spans="1:6" x14ac:dyDescent="0.3">
      <c r="A4" s="96">
        <v>4</v>
      </c>
      <c r="B4" s="6" t="s">
        <v>1</v>
      </c>
      <c r="C4" s="58">
        <v>5.8978054506481671E-2</v>
      </c>
      <c r="D4" s="150">
        <v>72.226000000000113</v>
      </c>
    </row>
    <row r="5" spans="1:6" x14ac:dyDescent="0.3">
      <c r="A5" s="96">
        <v>1</v>
      </c>
      <c r="B5" s="6" t="s">
        <v>11</v>
      </c>
      <c r="C5" s="2">
        <v>1.1208824389562019E-2</v>
      </c>
      <c r="D5" s="148">
        <v>60.212000000000444</v>
      </c>
    </row>
    <row r="6" spans="1:6" x14ac:dyDescent="0.3">
      <c r="A6" s="96">
        <v>7</v>
      </c>
      <c r="B6" s="6" t="s">
        <v>37</v>
      </c>
      <c r="C6" s="2">
        <v>5.8987912822260506E-2</v>
      </c>
      <c r="D6" s="148">
        <v>58.706579999999917</v>
      </c>
    </row>
    <row r="7" spans="1:6" x14ac:dyDescent="0.3">
      <c r="A7" s="96">
        <v>21</v>
      </c>
      <c r="B7" s="6" t="s">
        <v>14</v>
      </c>
      <c r="C7" s="141">
        <v>1.7540490833822604E-2</v>
      </c>
      <c r="D7" s="151">
        <v>57.548000000000229</v>
      </c>
    </row>
    <row r="8" spans="1:6" x14ac:dyDescent="0.3">
      <c r="A8" s="96">
        <v>8</v>
      </c>
      <c r="B8" s="6" t="s">
        <v>35</v>
      </c>
      <c r="C8" s="58">
        <v>6.7749911253586328E-2</v>
      </c>
      <c r="D8" s="150">
        <v>55.352960000000053</v>
      </c>
    </row>
    <row r="9" spans="1:6" x14ac:dyDescent="0.3">
      <c r="A9" s="96">
        <v>5</v>
      </c>
      <c r="B9" s="6" t="s">
        <v>8</v>
      </c>
      <c r="C9" s="55">
        <v>3.3707219462887295E-2</v>
      </c>
      <c r="D9" s="148">
        <v>51.427910000000111</v>
      </c>
    </row>
    <row r="10" spans="1:6" x14ac:dyDescent="0.3">
      <c r="A10" s="96">
        <v>14</v>
      </c>
      <c r="B10" s="6" t="s">
        <v>19</v>
      </c>
      <c r="C10" s="2">
        <v>0.12911627676647083</v>
      </c>
      <c r="D10" s="148">
        <v>49.643180000000029</v>
      </c>
    </row>
    <row r="11" spans="1:6" x14ac:dyDescent="0.3">
      <c r="A11" s="96">
        <v>9</v>
      </c>
      <c r="B11" s="6" t="s">
        <v>17</v>
      </c>
      <c r="C11" s="58">
        <v>4.1108017336935261E-2</v>
      </c>
      <c r="D11" s="150">
        <v>49.547000000000025</v>
      </c>
    </row>
    <row r="12" spans="1:6" x14ac:dyDescent="0.3">
      <c r="A12" s="96">
        <v>6</v>
      </c>
      <c r="B12" s="6" t="s">
        <v>15</v>
      </c>
      <c r="C12" s="58">
        <v>4.7713475124293261E-2</v>
      </c>
      <c r="D12" s="150">
        <v>43.406999999999925</v>
      </c>
    </row>
    <row r="13" spans="1:6" x14ac:dyDescent="0.3">
      <c r="A13" s="96">
        <v>13</v>
      </c>
      <c r="B13" s="6" t="s">
        <v>2</v>
      </c>
      <c r="C13" s="2">
        <v>0.14437185978932057</v>
      </c>
      <c r="D13" s="148">
        <v>29.293970000000002</v>
      </c>
    </row>
    <row r="14" spans="1:6" x14ac:dyDescent="0.3">
      <c r="A14" s="96">
        <v>19</v>
      </c>
      <c r="B14" s="6" t="s">
        <v>10</v>
      </c>
      <c r="C14" s="58">
        <v>5.5591476358253941E-2</v>
      </c>
      <c r="D14" s="150">
        <v>27.942999999999984</v>
      </c>
    </row>
    <row r="15" spans="1:6" x14ac:dyDescent="0.3">
      <c r="A15" s="96">
        <v>10</v>
      </c>
      <c r="B15" s="6" t="s">
        <v>16</v>
      </c>
      <c r="C15" s="55">
        <v>2.1746253941517468E-2</v>
      </c>
      <c r="D15" s="148">
        <v>15.130999999999972</v>
      </c>
    </row>
    <row r="16" spans="1:6" x14ac:dyDescent="0.3">
      <c r="A16" s="96">
        <v>17</v>
      </c>
      <c r="B16" s="6" t="s">
        <v>6</v>
      </c>
      <c r="C16" s="2">
        <v>1.9851798307475167E-2</v>
      </c>
      <c r="D16" s="148">
        <v>5.6299699999999575</v>
      </c>
    </row>
    <row r="17" spans="1:4" x14ac:dyDescent="0.3">
      <c r="A17" s="96">
        <v>15</v>
      </c>
      <c r="B17" s="6" t="s">
        <v>9</v>
      </c>
      <c r="C17" s="58">
        <v>1.9120402534790193E-2</v>
      </c>
      <c r="D17" s="150">
        <v>4.5409999999999968</v>
      </c>
    </row>
    <row r="18" spans="1:4" x14ac:dyDescent="0.3">
      <c r="A18" s="96">
        <v>18</v>
      </c>
      <c r="B18" s="6" t="s">
        <v>34</v>
      </c>
      <c r="C18" s="139">
        <v>4.3853099478179235E-3</v>
      </c>
      <c r="D18" s="149">
        <v>2.0849999999999795</v>
      </c>
    </row>
    <row r="19" spans="1:4" x14ac:dyDescent="0.3">
      <c r="A19" s="96">
        <v>20</v>
      </c>
      <c r="B19" s="6" t="s">
        <v>5</v>
      </c>
      <c r="C19" s="58">
        <v>4.4362738661133478E-3</v>
      </c>
      <c r="D19" s="150">
        <v>0.59121999999999275</v>
      </c>
    </row>
    <row r="20" spans="1:4" x14ac:dyDescent="0.3">
      <c r="A20" s="96">
        <v>16</v>
      </c>
      <c r="B20" s="6" t="s">
        <v>7</v>
      </c>
      <c r="C20" s="141">
        <v>-8.2419411822838462E-2</v>
      </c>
      <c r="D20" s="151">
        <v>-0.20015718999999965</v>
      </c>
    </row>
    <row r="21" spans="1:4" x14ac:dyDescent="0.3">
      <c r="A21" s="96">
        <v>11</v>
      </c>
      <c r="B21" s="6" t="s">
        <v>4</v>
      </c>
      <c r="C21" s="2">
        <v>-7.7493875510536922E-3</v>
      </c>
      <c r="D21" s="148">
        <v>-2.3577499999999532</v>
      </c>
    </row>
    <row r="22" spans="1:4" x14ac:dyDescent="0.3">
      <c r="A22" s="96">
        <v>12</v>
      </c>
      <c r="B22" s="6" t="s">
        <v>3</v>
      </c>
      <c r="C22" s="58">
        <v>-2.3320235049915268E-2</v>
      </c>
      <c r="D22" s="150">
        <v>-18.807000000000016</v>
      </c>
    </row>
    <row r="23" spans="1:4" x14ac:dyDescent="0.3">
      <c r="A23" s="96">
        <v>22</v>
      </c>
      <c r="B23" s="14" t="s">
        <v>18</v>
      </c>
      <c r="C23" s="136">
        <v>-1.1651235153492968E-2</v>
      </c>
      <c r="D23" s="152">
        <v>-21.493150000000014</v>
      </c>
    </row>
    <row r="26" spans="1:4" x14ac:dyDescent="0.3">
      <c r="B26" s="60"/>
    </row>
  </sheetData>
  <conditionalFormatting sqref="C2:C14">
    <cfRule type="dataBar" priority="18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{6E10341F-7ABC-4D34-99EA-A1C2B02215BA}</x14:id>
        </ext>
      </extLst>
    </cfRule>
    <cfRule type="dataBar" priority="18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{DC6E2716-EFFA-4E45-94D1-DA6F177228DE}</x14:id>
        </ext>
      </extLst>
    </cfRule>
    <cfRule type="dataBar" priority="18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{43A50E48-5AAB-4296-8506-C695FA5EFFB4}</x14:id>
        </ext>
      </extLst>
    </cfRule>
    <cfRule type="dataBar" priority="19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{5978AF51-0838-4761-88DC-50BF03721DE7}</x14:id>
        </ext>
      </extLst>
    </cfRule>
  </conditionalFormatting>
  <conditionalFormatting sqref="C2:C23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{00A17577-01CB-44AB-B548-FEBA1E723A99}</x14:id>
        </ext>
      </extLst>
    </cfRule>
  </conditionalFormatting>
  <conditionalFormatting sqref="C2:D14">
    <cfRule type="dataBar" priority="19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{BB17C4CA-F2E1-4BD4-B8FD-A52EE276A941}</x14:id>
        </ext>
      </extLst>
    </cfRule>
  </conditionalFormatting>
  <conditionalFormatting sqref="C2:D23">
    <cfRule type="dataBar" priority="30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{90E84275-523A-4DD9-8188-81BC7E03C338}</x14:id>
        </ext>
      </extLst>
    </cfRule>
  </conditionalFormatting>
  <conditionalFormatting sqref="D2:D14">
    <cfRule type="dataBar" priority="20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{9AFB177F-F7DF-4649-8C47-A5F4D92E0603}</x14:id>
        </ext>
      </extLst>
    </cfRule>
    <cfRule type="dataBar" priority="20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{448C2321-4D51-48FB-9565-824B6438F48B}</x14:id>
        </ext>
      </extLst>
    </cfRule>
    <cfRule type="dataBar" priority="20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{700070E5-95EE-4B0C-B512-3D7D52F9FFC9}</x14:id>
        </ext>
      </extLst>
    </cfRule>
  </conditionalFormatting>
  <conditionalFormatting sqref="D2:D23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{F17CC082-C6EF-49B7-A8CC-B93337E40EFA}</x14:id>
        </ext>
      </extLst>
    </cfRule>
  </conditionalFormatting>
  <hyperlinks>
    <hyperlink ref="F1" location="Mündəricat!A1" display="Mündəricat" xr:uid="{00000000-0004-0000-0600-000000000000}"/>
  </hyperlinks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6E10341F-7ABC-4D34-99EA-A1C2B02215B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DC6E2716-EFFA-4E45-94D1-DA6F177228D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43A50E48-5AAB-4296-8506-C695FA5EFFB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5978AF51-0838-4761-88DC-50BF03721DE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C2:C14</xm:sqref>
        </x14:conditionalFormatting>
        <x14:conditionalFormatting xmlns:xm="http://schemas.microsoft.com/office/excel/2006/main">
          <x14:cfRule type="dataBar" id="{00A17577-01CB-44AB-B548-FEBA1E723A9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C2:C23</xm:sqref>
        </x14:conditionalFormatting>
        <x14:conditionalFormatting xmlns:xm="http://schemas.microsoft.com/office/excel/2006/main">
          <x14:cfRule type="dataBar" id="{BB17C4CA-F2E1-4BD4-B8FD-A52EE276A941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C2:D14</xm:sqref>
        </x14:conditionalFormatting>
        <x14:conditionalFormatting xmlns:xm="http://schemas.microsoft.com/office/excel/2006/main">
          <x14:cfRule type="dataBar" id="{90E84275-523A-4DD9-8188-81BC7E03C33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C2:D23</xm:sqref>
        </x14:conditionalFormatting>
        <x14:conditionalFormatting xmlns:xm="http://schemas.microsoft.com/office/excel/2006/main">
          <x14:cfRule type="dataBar" id="{9AFB177F-F7DF-4649-8C47-A5F4D92E060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448C2321-4D51-48FB-9565-824B6438F48B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700070E5-95EE-4B0C-B512-3D7D52F9FFC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D2:D14</xm:sqref>
        </x14:conditionalFormatting>
        <x14:conditionalFormatting xmlns:xm="http://schemas.microsoft.com/office/excel/2006/main">
          <x14:cfRule type="dataBar" id="{F17CC082-C6EF-49B7-A8CC-B93337E40EF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D2:D23</xm:sqref>
        </x14:conditionalFormatting>
      </x14:conditionalFormatting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91BCDD-FDF7-419C-B063-D8A50B73E041}">
  <dimension ref="A1:M23"/>
  <sheetViews>
    <sheetView zoomScale="85" zoomScaleNormal="85" workbookViewId="0">
      <selection activeCell="C2" sqref="C2:C23"/>
    </sheetView>
    <sheetView workbookViewId="1">
      <selection activeCell="E9" sqref="E9"/>
    </sheetView>
  </sheetViews>
  <sheetFormatPr defaultRowHeight="14.4" x14ac:dyDescent="0.3"/>
  <cols>
    <col min="2" max="2" width="32.44140625" customWidth="1"/>
    <col min="3" max="3" width="20.44140625" customWidth="1"/>
    <col min="4" max="4" width="15.44140625" customWidth="1"/>
    <col min="5" max="5" width="18.44140625" customWidth="1"/>
    <col min="7" max="7" width="15.6640625" customWidth="1"/>
    <col min="10" max="11" width="7.6640625" hidden="1" customWidth="1"/>
  </cols>
  <sheetData>
    <row r="1" spans="1:13" x14ac:dyDescent="0.3">
      <c r="A1" s="17" t="s">
        <v>0</v>
      </c>
      <c r="B1" s="18" t="s">
        <v>21</v>
      </c>
      <c r="C1" s="25" t="s">
        <v>84</v>
      </c>
      <c r="D1" s="25" t="s">
        <v>82</v>
      </c>
      <c r="E1" s="18" t="s">
        <v>68</v>
      </c>
      <c r="F1" s="7"/>
      <c r="G1" s="38" t="s">
        <v>43</v>
      </c>
    </row>
    <row r="2" spans="1:13" x14ac:dyDescent="0.3">
      <c r="A2" s="96">
        <v>15</v>
      </c>
      <c r="B2" s="85" t="s">
        <v>19</v>
      </c>
      <c r="C2" s="87">
        <v>277.61124000000001</v>
      </c>
      <c r="D2" s="83">
        <v>234.37858</v>
      </c>
      <c r="E2" s="105">
        <f>Table411131415161819278[[#This Row],[IIIR/2025]]/Table411131415161819278[[#This Row],[IIR/2025]]-1</f>
        <v>0.1844565318212954</v>
      </c>
      <c r="J2" s="77">
        <f>K2/Table411131415161819278[[#This Row],[IIR/2025]]</f>
        <v>0.18445653182129532</v>
      </c>
      <c r="K2" s="76">
        <f>Table411131415161819278[[#This Row],[IIIR/2025]]-Table411131415161819278[[#This Row],[IIR/2025]]</f>
        <v>43.23266000000001</v>
      </c>
    </row>
    <row r="3" spans="1:13" x14ac:dyDescent="0.3">
      <c r="A3" s="96">
        <v>8</v>
      </c>
      <c r="B3" s="86" t="s">
        <v>31</v>
      </c>
      <c r="C3" s="87">
        <v>670.99760000000003</v>
      </c>
      <c r="D3" s="83">
        <v>576.48360000000002</v>
      </c>
      <c r="E3" s="106">
        <f>Table411131415161819278[[#This Row],[IIIR/2025]]/Table411131415161819278[[#This Row],[IIR/2025]]-1</f>
        <v>0.16394915657618014</v>
      </c>
      <c r="F3" s="2"/>
      <c r="J3" s="77">
        <f>K3/Table411131415161819278[[#This Row],[IIR/2025]]</f>
        <v>0.16394915657618014</v>
      </c>
      <c r="K3" s="76">
        <f>Table411131415161819278[[#This Row],[IIIR/2025]]-Table411131415161819278[[#This Row],[IIR/2025]]</f>
        <v>94.51400000000001</v>
      </c>
    </row>
    <row r="4" spans="1:13" x14ac:dyDescent="0.3">
      <c r="A4" s="96">
        <v>18</v>
      </c>
      <c r="B4" s="6" t="s">
        <v>2</v>
      </c>
      <c r="C4" s="87">
        <v>123.72709</v>
      </c>
      <c r="D4" s="83">
        <v>107.06292000000001</v>
      </c>
      <c r="E4" s="105">
        <f>Table411131415161819278[[#This Row],[IIIR/2025]]/Table411131415161819278[[#This Row],[IIR/2025]]-1</f>
        <v>0.15564837947629306</v>
      </c>
      <c r="J4" s="77">
        <f>K4/Table411131415161819278[[#This Row],[IIR/2025]]</f>
        <v>0.15564837947629298</v>
      </c>
      <c r="K4" s="76">
        <f>Table411131415161819278[[#This Row],[IIIR/2025]]-Table411131415161819278[[#This Row],[IIR/2025]]</f>
        <v>16.664169999999999</v>
      </c>
    </row>
    <row r="5" spans="1:13" x14ac:dyDescent="0.3">
      <c r="A5" s="96">
        <v>9</v>
      </c>
      <c r="B5" s="101" t="s">
        <v>17</v>
      </c>
      <c r="C5" s="83">
        <v>509.48700000000002</v>
      </c>
      <c r="D5" s="83">
        <v>474.25799999999998</v>
      </c>
      <c r="E5" s="105">
        <f>Table411131415161819278[[#This Row],[IIIR/2025]]/Table411131415161819278[[#This Row],[IIR/2025]]-1</f>
        <v>7.4282352643497918E-2</v>
      </c>
      <c r="J5" s="77">
        <f>K5/Table411131415161819278[[#This Row],[IIR/2025]]</f>
        <v>7.4282352643497931E-2</v>
      </c>
      <c r="K5" s="76">
        <f>Table411131415161819278[[#This Row],[IIIR/2025]]-Table411131415161819278[[#This Row],[IIR/2025]]</f>
        <v>35.229000000000042</v>
      </c>
    </row>
    <row r="6" spans="1:13" x14ac:dyDescent="0.3">
      <c r="A6" s="96">
        <v>16</v>
      </c>
      <c r="B6" s="86" t="s">
        <v>10</v>
      </c>
      <c r="C6" s="83">
        <v>182.078</v>
      </c>
      <c r="D6" s="83">
        <v>170.035</v>
      </c>
      <c r="E6" s="106">
        <f>Table411131415161819278[[#This Row],[IIIR/2025]]/Table411131415161819278[[#This Row],[IIR/2025]]-1</f>
        <v>7.0826594524656672E-2</v>
      </c>
      <c r="J6" s="77"/>
      <c r="K6" s="76"/>
    </row>
    <row r="7" spans="1:13" x14ac:dyDescent="0.3">
      <c r="A7" s="96">
        <v>6</v>
      </c>
      <c r="B7" s="6" t="s">
        <v>1</v>
      </c>
      <c r="C7" s="83">
        <v>995.79700000000003</v>
      </c>
      <c r="D7" s="83">
        <v>940.428</v>
      </c>
      <c r="E7" s="105">
        <f>Table411131415161819278[[#This Row],[IIIR/2025]]/Table411131415161819278[[#This Row],[IIR/2025]]-1</f>
        <v>5.8876383944331812E-2</v>
      </c>
      <c r="J7" s="77">
        <f>K7/Table411131415161819278[[#This Row],[IIR/2025]]</f>
        <v>5.8876383944331763E-2</v>
      </c>
      <c r="K7" s="76">
        <f>Table411131415161819278[[#This Row],[IIIR/2025]]-Table411131415161819278[[#This Row],[IIR/2025]]</f>
        <v>55.369000000000028</v>
      </c>
    </row>
    <row r="8" spans="1:13" x14ac:dyDescent="0.3">
      <c r="A8" s="96">
        <v>10</v>
      </c>
      <c r="B8" s="86" t="s">
        <v>15</v>
      </c>
      <c r="C8" s="84">
        <v>431.21600000000001</v>
      </c>
      <c r="D8" s="84">
        <v>407.85700000000003</v>
      </c>
      <c r="E8" s="106">
        <f>Table411131415161819278[[#This Row],[IIIR/2025]]/Table411131415161819278[[#This Row],[IIR/2025]]-1</f>
        <v>5.7272524438712447E-2</v>
      </c>
      <c r="J8" s="77">
        <f>K8/Table411131415161819278[[#This Row],[IIR/2025]]</f>
        <v>5.7272524438712537E-2</v>
      </c>
      <c r="K8" s="76">
        <f>Table411131415161819278[[#This Row],[IIIR/2025]]-Table411131415161819278[[#This Row],[IIR/2025]]</f>
        <v>23.35899999999998</v>
      </c>
    </row>
    <row r="9" spans="1:13" x14ac:dyDescent="0.3">
      <c r="A9" s="96">
        <v>7</v>
      </c>
      <c r="B9" s="6" t="s">
        <v>37</v>
      </c>
      <c r="C9" s="83">
        <v>646.43706999999995</v>
      </c>
      <c r="D9" s="83">
        <v>611.50813000000005</v>
      </c>
      <c r="E9" s="106">
        <f>Table411131415161819278[[#This Row],[IIIR/2025]]/Table411131415161819278[[#This Row],[IIR/2025]]-1</f>
        <v>5.7119338707728895E-2</v>
      </c>
      <c r="J9" s="77"/>
      <c r="K9" s="76"/>
      <c r="M9" s="5"/>
    </row>
    <row r="10" spans="1:13" x14ac:dyDescent="0.3">
      <c r="A10" s="96">
        <v>5</v>
      </c>
      <c r="B10" s="101" t="s">
        <v>8</v>
      </c>
      <c r="C10" s="83">
        <v>1069.56708</v>
      </c>
      <c r="D10" s="83">
        <v>1033.7042200000001</v>
      </c>
      <c r="E10" s="105">
        <f>Table411131415161819278[[#This Row],[IIIR/2025]]/Table411131415161819278[[#This Row],[IIR/2025]]-1</f>
        <v>3.4693541253028704E-2</v>
      </c>
      <c r="J10" s="77">
        <f>K10/Table411131415161819278[[#This Row],[IIR/2025]]</f>
        <v>3.4693541253028794E-2</v>
      </c>
      <c r="K10" s="76">
        <f>Table411131415161819278[[#This Row],[IIIR/2025]]-Table411131415161819278[[#This Row],[IIR/2025]]</f>
        <v>35.862859999999955</v>
      </c>
    </row>
    <row r="11" spans="1:13" x14ac:dyDescent="0.3">
      <c r="A11" s="96">
        <v>2</v>
      </c>
      <c r="B11" s="86" t="s">
        <v>14</v>
      </c>
      <c r="C11" s="87">
        <v>3021.067</v>
      </c>
      <c r="D11" s="83">
        <v>2923.511</v>
      </c>
      <c r="E11" s="105">
        <f>Table411131415161819278[[#This Row],[IIIR/2025]]/Table411131415161819278[[#This Row],[IIR/2025]]-1</f>
        <v>3.3369465686977184E-2</v>
      </c>
      <c r="J11" s="77">
        <f>K11/Table411131415161819278[[#This Row],[IIR/2025]]</f>
        <v>3.336946568697708E-2</v>
      </c>
      <c r="K11" s="76">
        <f>Table411131415161819278[[#This Row],[IIIR/2025]]-Table411131415161819278[[#This Row],[IIR/2025]]</f>
        <v>97.55600000000004</v>
      </c>
    </row>
    <row r="12" spans="1:13" x14ac:dyDescent="0.3">
      <c r="A12" s="96">
        <v>17</v>
      </c>
      <c r="B12" s="101" t="s">
        <v>35</v>
      </c>
      <c r="C12" s="83">
        <v>141.43509</v>
      </c>
      <c r="D12" s="83">
        <v>139.73769999999999</v>
      </c>
      <c r="E12" s="105">
        <f>Table411131415161819278[[#This Row],[IIIR/2025]]/Table411131415161819278[[#This Row],[IIR/2025]]-1</f>
        <v>1.2146972506345888E-2</v>
      </c>
      <c r="J12" s="77">
        <f>K12/Table411131415161819278[[#This Row],[IIR/2025]]</f>
        <v>1.214697250634591E-2</v>
      </c>
      <c r="K12" s="76">
        <f>Table411131415161819278[[#This Row],[IIIR/2025]]-Table411131415161819278[[#This Row],[IIR/2025]]</f>
        <v>1.6973900000000128</v>
      </c>
    </row>
    <row r="13" spans="1:13" x14ac:dyDescent="0.3">
      <c r="A13" s="96">
        <v>1</v>
      </c>
      <c r="B13" s="6" t="s">
        <v>60</v>
      </c>
      <c r="C13" s="83">
        <v>3276.8888900000002</v>
      </c>
      <c r="D13" s="83">
        <v>3240.5083</v>
      </c>
      <c r="E13" s="104">
        <f>Table411131415161819278[[#This Row],[IIIR/2025]]/Table411131415161819278[[#This Row],[IIR/2025]]-1</f>
        <v>1.1226815867128037E-2</v>
      </c>
      <c r="J13" s="77">
        <f>K13/Table411131415161819278[[#This Row],[IIR/2025]]</f>
        <v>1.1226815867128072E-2</v>
      </c>
      <c r="K13" s="76">
        <f>Table411131415161819278[[#This Row],[IIIR/2025]]-Table411131415161819278[[#This Row],[IIR/2025]]</f>
        <v>36.380590000000211</v>
      </c>
    </row>
    <row r="14" spans="1:13" x14ac:dyDescent="0.3">
      <c r="A14" s="96">
        <v>19</v>
      </c>
      <c r="B14" s="86" t="s">
        <v>9</v>
      </c>
      <c r="C14" s="83">
        <v>70.805000000000007</v>
      </c>
      <c r="D14" s="83">
        <v>70.614000000000004</v>
      </c>
      <c r="E14" s="105">
        <f>Table411131415161819278[[#This Row],[IIIR/2025]]/Table411131415161819278[[#This Row],[IIR/2025]]-1</f>
        <v>2.7048460645198169E-3</v>
      </c>
      <c r="J14" s="77">
        <f>K14/Table411131415161819278[[#This Row],[IIR/2025]]</f>
        <v>2.7048460645198191E-3</v>
      </c>
      <c r="K14" s="76">
        <f>Table411131415161819278[[#This Row],[IIIR/2025]]-Table411131415161819278[[#This Row],[IIR/2025]]</f>
        <v>0.1910000000000025</v>
      </c>
    </row>
    <row r="15" spans="1:13" x14ac:dyDescent="0.3">
      <c r="A15" s="96">
        <v>11</v>
      </c>
      <c r="B15" s="101" t="s">
        <v>16</v>
      </c>
      <c r="C15" s="83">
        <v>367.65600000000001</v>
      </c>
      <c r="D15" s="83">
        <v>369.66800000000001</v>
      </c>
      <c r="E15" s="105">
        <f>Table411131415161819278[[#This Row],[IIIR/2025]]/Table411131415161819278[[#This Row],[IIR/2025]]-1</f>
        <v>-5.44272157719905E-3</v>
      </c>
      <c r="J15" s="77">
        <f>K15/Table411131415161819278[[#This Row],[IIR/2025]]</f>
        <v>-5.4427215771990015E-3</v>
      </c>
      <c r="K15" s="76">
        <f>Table411131415161819278[[#This Row],[IIIR/2025]]-Table411131415161819278[[#This Row],[IIR/2025]]</f>
        <v>-2.0120000000000005</v>
      </c>
      <c r="M15" s="5"/>
    </row>
    <row r="16" spans="1:13" x14ac:dyDescent="0.3">
      <c r="A16" s="96">
        <v>3</v>
      </c>
      <c r="B16" s="86" t="s">
        <v>11</v>
      </c>
      <c r="C16" s="83">
        <v>1702.702</v>
      </c>
      <c r="D16" s="83">
        <v>1720.3389999999999</v>
      </c>
      <c r="E16" s="105">
        <f>Table411131415161819278[[#This Row],[IIIR/2025]]/Table411131415161819278[[#This Row],[IIR/2025]]-1</f>
        <v>-1.0252049160078269E-2</v>
      </c>
      <c r="J16" s="77">
        <f>K16/Table411131415161819278[[#This Row],[IIR/2025]]</f>
        <v>-1.02520491600783E-2</v>
      </c>
      <c r="K16" s="76">
        <f>Table411131415161819278[[#This Row],[IIIR/2025]]-Table411131415161819278[[#This Row],[IIR/2025]]</f>
        <v>-17.636999999999944</v>
      </c>
    </row>
    <row r="17" spans="1:11" x14ac:dyDescent="0.3">
      <c r="A17" s="96">
        <v>14</v>
      </c>
      <c r="B17" s="85" t="s">
        <v>4</v>
      </c>
      <c r="C17" s="87">
        <v>269.06700000000001</v>
      </c>
      <c r="D17" s="87">
        <v>273.24299999999999</v>
      </c>
      <c r="E17" s="105">
        <f>Table411131415161819278[[#This Row],[IIIR/2025]]/Table411131415161819278[[#This Row],[IIR/2025]]-1</f>
        <v>-1.5283099658545685E-2</v>
      </c>
      <c r="J17" s="77">
        <f>K17/Table411131415161819278[[#This Row],[IIR/2025]]</f>
        <v>-1.5283099658545645E-2</v>
      </c>
      <c r="K17" s="76">
        <f>Table411131415161819278[[#This Row],[IIIR/2025]]-Table411131415161819278[[#This Row],[IIR/2025]]</f>
        <v>-4.1759999999999877</v>
      </c>
    </row>
    <row r="18" spans="1:11" x14ac:dyDescent="0.3">
      <c r="A18" s="96">
        <v>12</v>
      </c>
      <c r="B18" s="86" t="s">
        <v>34</v>
      </c>
      <c r="C18" s="87">
        <v>349.74799999999999</v>
      </c>
      <c r="D18" s="83">
        <v>356.59100000000001</v>
      </c>
      <c r="E18" s="105">
        <f>Table411131415161819278[[#This Row],[IIIR/2025]]/Table411131415161819278[[#This Row],[IIR/2025]]-1</f>
        <v>-1.9190052469075236E-2</v>
      </c>
      <c r="J18" s="77">
        <f>K18/Table411131415161819278[[#This Row],[IIR/2025]]</f>
        <v>-1.9190052469075264E-2</v>
      </c>
      <c r="K18" s="76">
        <f>Table411131415161819278[[#This Row],[IIIR/2025]]-Table411131415161819278[[#This Row],[IIR/2025]]</f>
        <v>-6.8430000000000177</v>
      </c>
    </row>
    <row r="19" spans="1:11" x14ac:dyDescent="0.3">
      <c r="A19" s="96">
        <v>4</v>
      </c>
      <c r="B19" s="86" t="s">
        <v>18</v>
      </c>
      <c r="C19" s="87">
        <v>1064.6210000000001</v>
      </c>
      <c r="D19" s="83">
        <v>1088.048</v>
      </c>
      <c r="E19" s="105">
        <f>Table411131415161819278[[#This Row],[IIIR/2025]]/Table411131415161819278[[#This Row],[IIR/2025]]-1</f>
        <v>-2.1531219210917052E-2</v>
      </c>
      <c r="J19" s="77">
        <f>K19/Table411131415161819278[[#This Row],[IIR/2025]]</f>
        <v>-2.153121921091708E-2</v>
      </c>
      <c r="K19" s="76">
        <f>Table411131415161819278[[#This Row],[IIIR/2025]]-Table411131415161819278[[#This Row],[IIR/2025]]</f>
        <v>-23.426999999999907</v>
      </c>
    </row>
    <row r="20" spans="1:11" x14ac:dyDescent="0.3">
      <c r="A20" s="96">
        <v>21</v>
      </c>
      <c r="B20" s="86" t="s">
        <v>6</v>
      </c>
      <c r="C20" s="84">
        <v>49.885984999999998</v>
      </c>
      <c r="D20" s="84">
        <v>51.792999999999999</v>
      </c>
      <c r="E20" s="105">
        <f>Table411131415161819278[[#This Row],[IIIR/2025]]/Table411131415161819278[[#This Row],[IIR/2025]]-1</f>
        <v>-3.6819937057131269E-2</v>
      </c>
      <c r="J20" s="77">
        <f>K20/Table411131415161819278[[#This Row],[IIR/2025]]</f>
        <v>-3.6819937057131297E-2</v>
      </c>
      <c r="K20" s="76">
        <f>Table411131415161819278[[#This Row],[IIIR/2025]]-Table411131415161819278[[#This Row],[IIR/2025]]</f>
        <v>-1.9070150000000012</v>
      </c>
    </row>
    <row r="21" spans="1:11" x14ac:dyDescent="0.3">
      <c r="A21" s="96">
        <v>20</v>
      </c>
      <c r="B21" s="85" t="s">
        <v>5</v>
      </c>
      <c r="C21" s="83">
        <v>55.161459999999998</v>
      </c>
      <c r="D21" s="83">
        <v>57.566200000000002</v>
      </c>
      <c r="E21" s="105">
        <f>Table411131415161819278[[#This Row],[IIIR/2025]]/Table411131415161819278[[#This Row],[IIR/2025]]-1</f>
        <v>-4.1773471238330862E-2</v>
      </c>
      <c r="J21" s="77">
        <f>K21/Table411131415161819278[[#This Row],[IIR/2025]]</f>
        <v>-4.1773471238330889E-2</v>
      </c>
      <c r="K21" s="76">
        <f>Table411131415161819278[[#This Row],[IIIR/2025]]-Table411131415161819278[[#This Row],[IIR/2025]]</f>
        <v>-2.4047400000000039</v>
      </c>
    </row>
    <row r="22" spans="1:11" x14ac:dyDescent="0.3">
      <c r="A22" s="96">
        <v>13</v>
      </c>
      <c r="B22" s="6" t="s">
        <v>3</v>
      </c>
      <c r="C22" s="87">
        <v>267.11700000000002</v>
      </c>
      <c r="D22" s="83">
        <v>295.81400000000002</v>
      </c>
      <c r="E22" s="106">
        <f>Table411131415161819278[[#This Row],[IIIR/2025]]/Table411131415161819278[[#This Row],[IIR/2025]]-1</f>
        <v>-9.7010283488949134E-2</v>
      </c>
      <c r="J22" s="77">
        <f>K22/Table411131415161819278[[#This Row],[IIR/2025]]</f>
        <v>-9.7010283488949134E-2</v>
      </c>
      <c r="K22" s="76">
        <f>Table411131415161819278[[#This Row],[IIIR/2025]]-Table411131415161819278[[#This Row],[IIR/2025]]</f>
        <v>-28.697000000000003</v>
      </c>
    </row>
    <row r="23" spans="1:11" x14ac:dyDescent="0.3">
      <c r="A23" s="96">
        <v>22</v>
      </c>
      <c r="B23" s="74" t="s">
        <v>7</v>
      </c>
      <c r="C23" s="120"/>
      <c r="D23" s="120">
        <v>0.43697000000000003</v>
      </c>
      <c r="E23" s="134"/>
      <c r="J23" s="77">
        <f>K23/Table411131415161819278[[#This Row],[IIR/2025]]</f>
        <v>-1</v>
      </c>
      <c r="K23" s="76">
        <f>Table411131415161819278[[#This Row],[IIIR/2025]]-Table411131415161819278[[#This Row],[IIR/2025]]</f>
        <v>-0.43697000000000003</v>
      </c>
    </row>
  </sheetData>
  <hyperlinks>
    <hyperlink ref="G1" location="Mündəricat!A1" display="Mündəricat" xr:uid="{6B67C723-46BD-405D-9BF9-BAD1F99F74B3}"/>
  </hyperlinks>
  <pageMargins left="0.7" right="0.7" top="0.75" bottom="0.75" header="0.3" footer="0.3"/>
  <pageSetup orientation="portrait" r:id="rId1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DADA8E-4AC0-410A-B7DD-F149E6C62C8E}">
  <dimension ref="A1:F25"/>
  <sheetViews>
    <sheetView zoomScale="80" zoomScaleNormal="80" workbookViewId="0">
      <selection activeCell="D2" sqref="D2:D25"/>
    </sheetView>
    <sheetView workbookViewId="1"/>
  </sheetViews>
  <sheetFormatPr defaultRowHeight="14.4" x14ac:dyDescent="0.3"/>
  <cols>
    <col min="1" max="1" width="7.6640625" customWidth="1"/>
    <col min="2" max="2" width="35.44140625" customWidth="1"/>
    <col min="3" max="3" width="29.6640625" customWidth="1"/>
    <col min="4" max="4" width="32.6640625" customWidth="1"/>
    <col min="6" max="6" width="21.6640625" customWidth="1"/>
  </cols>
  <sheetData>
    <row r="1" spans="1:6" ht="28.8" x14ac:dyDescent="0.3">
      <c r="A1" s="19" t="s">
        <v>0</v>
      </c>
      <c r="B1" s="20" t="s">
        <v>21</v>
      </c>
      <c r="C1" s="20" t="s">
        <v>66</v>
      </c>
      <c r="D1" s="21" t="s">
        <v>67</v>
      </c>
      <c r="E1" s="22"/>
      <c r="F1" s="38" t="s">
        <v>43</v>
      </c>
    </row>
    <row r="2" spans="1:6" x14ac:dyDescent="0.3">
      <c r="A2" s="26">
        <v>25</v>
      </c>
      <c r="B2" s="6" t="s">
        <v>60</v>
      </c>
      <c r="C2" s="2">
        <v>0.25910754949204923</v>
      </c>
      <c r="D2" s="54">
        <v>407.7200499999999</v>
      </c>
    </row>
    <row r="3" spans="1:6" x14ac:dyDescent="0.3">
      <c r="A3" s="26">
        <v>2</v>
      </c>
      <c r="B3" s="6" t="s">
        <v>11</v>
      </c>
      <c r="C3" s="2">
        <v>0.18983840442568059</v>
      </c>
      <c r="D3" s="54">
        <v>179.952</v>
      </c>
    </row>
    <row r="4" spans="1:6" x14ac:dyDescent="0.3">
      <c r="A4" s="26">
        <v>7</v>
      </c>
      <c r="B4" s="6" t="s">
        <v>8</v>
      </c>
      <c r="C4" s="55">
        <v>5.7548783993202193E-2</v>
      </c>
      <c r="D4" s="54">
        <v>38.731137310400982</v>
      </c>
    </row>
    <row r="5" spans="1:6" x14ac:dyDescent="0.3">
      <c r="A5" s="26">
        <v>1</v>
      </c>
      <c r="B5" s="6" t="s">
        <v>1</v>
      </c>
      <c r="C5" s="58">
        <v>5.4563986611593861E-2</v>
      </c>
      <c r="D5" s="59">
        <v>36.777000000000044</v>
      </c>
    </row>
    <row r="6" spans="1:6" x14ac:dyDescent="0.3">
      <c r="A6" s="26">
        <v>5</v>
      </c>
      <c r="B6" s="6" t="s">
        <v>37</v>
      </c>
      <c r="C6" s="2">
        <v>6.4688461363294633E-2</v>
      </c>
      <c r="D6" s="54">
        <v>26.958619999999996</v>
      </c>
    </row>
    <row r="7" spans="1:6" x14ac:dyDescent="0.3">
      <c r="A7" s="26">
        <v>4</v>
      </c>
      <c r="B7" s="6" t="s">
        <v>14</v>
      </c>
      <c r="C7" s="2">
        <v>1.0542073308189825E-2</v>
      </c>
      <c r="D7" s="54">
        <v>24.972000000000207</v>
      </c>
    </row>
    <row r="8" spans="1:6" x14ac:dyDescent="0.3">
      <c r="A8" s="26">
        <v>18</v>
      </c>
      <c r="B8" s="6" t="s">
        <v>13</v>
      </c>
      <c r="C8" s="58">
        <v>0.28477666511411276</v>
      </c>
      <c r="D8" s="59">
        <v>24.456620000000001</v>
      </c>
    </row>
    <row r="9" spans="1:6" x14ac:dyDescent="0.3">
      <c r="A9" s="26">
        <v>10</v>
      </c>
      <c r="B9" s="6" t="s">
        <v>15</v>
      </c>
      <c r="C9" s="58">
        <v>6.8646638457620895E-2</v>
      </c>
      <c r="D9" s="59">
        <v>21.43100000000004</v>
      </c>
    </row>
    <row r="10" spans="1:6" x14ac:dyDescent="0.3">
      <c r="A10" s="26">
        <v>6</v>
      </c>
      <c r="B10" s="6" t="s">
        <v>17</v>
      </c>
      <c r="C10" s="58">
        <v>7.3035187669299395E-2</v>
      </c>
      <c r="D10" s="59">
        <v>21.16537828099996</v>
      </c>
    </row>
    <row r="11" spans="1:6" x14ac:dyDescent="0.3">
      <c r="A11" s="26">
        <v>9</v>
      </c>
      <c r="B11" s="6" t="s">
        <v>31</v>
      </c>
      <c r="C11" s="58">
        <v>6.0480726300129684E-2</v>
      </c>
      <c r="D11" s="59">
        <v>19.107675859999972</v>
      </c>
    </row>
    <row r="12" spans="1:6" x14ac:dyDescent="0.3">
      <c r="A12" s="26">
        <v>17</v>
      </c>
      <c r="B12" s="6" t="s">
        <v>10</v>
      </c>
      <c r="C12" s="58">
        <v>0.13904059642663794</v>
      </c>
      <c r="D12" s="59">
        <v>12.840399080000012</v>
      </c>
    </row>
    <row r="13" spans="1:6" x14ac:dyDescent="0.3">
      <c r="A13" s="26">
        <v>11</v>
      </c>
      <c r="B13" s="6" t="s">
        <v>16</v>
      </c>
      <c r="C13" s="55">
        <v>3.528473091364201E-2</v>
      </c>
      <c r="D13" s="54">
        <v>11.276999999999987</v>
      </c>
    </row>
    <row r="14" spans="1:6" x14ac:dyDescent="0.3">
      <c r="A14" s="26">
        <v>16</v>
      </c>
      <c r="B14" s="6" t="s">
        <v>35</v>
      </c>
      <c r="C14" s="58">
        <v>5.9361301479310534E-2</v>
      </c>
      <c r="D14" s="59">
        <v>9.0921705000000088</v>
      </c>
    </row>
    <row r="15" spans="1:6" x14ac:dyDescent="0.3">
      <c r="A15" s="26">
        <v>22</v>
      </c>
      <c r="B15" s="6" t="s">
        <v>19</v>
      </c>
      <c r="C15" s="2">
        <v>5.528749776618512E-2</v>
      </c>
      <c r="D15" s="54">
        <v>8.9565000000000055</v>
      </c>
    </row>
    <row r="16" spans="1:6" x14ac:dyDescent="0.3">
      <c r="A16" s="26">
        <v>12</v>
      </c>
      <c r="B16" s="6" t="s">
        <v>9</v>
      </c>
      <c r="C16" s="58">
        <v>6.4471641982394953E-2</v>
      </c>
      <c r="D16" s="59">
        <v>3.5169287400000044</v>
      </c>
    </row>
    <row r="17" spans="1:4" x14ac:dyDescent="0.3">
      <c r="A17" s="26">
        <v>24</v>
      </c>
      <c r="B17" s="6" t="s">
        <v>12</v>
      </c>
      <c r="C17" s="2">
        <v>1.2429242057117301E-2</v>
      </c>
      <c r="D17" s="54">
        <v>3.30953999999997</v>
      </c>
    </row>
    <row r="18" spans="1:4" x14ac:dyDescent="0.3">
      <c r="A18" s="26">
        <v>8</v>
      </c>
      <c r="B18" s="6" t="s">
        <v>3</v>
      </c>
      <c r="C18" s="58">
        <v>9.5342365767984872E-3</v>
      </c>
      <c r="D18" s="59">
        <v>0.41799999999999926</v>
      </c>
    </row>
    <row r="19" spans="1:4" x14ac:dyDescent="0.3">
      <c r="A19" s="26">
        <v>13</v>
      </c>
      <c r="B19" s="6" t="s">
        <v>5</v>
      </c>
      <c r="C19" s="58">
        <v>2.2703677975174498E-3</v>
      </c>
      <c r="D19" s="59">
        <v>0.15386999999999773</v>
      </c>
    </row>
    <row r="20" spans="1:4" x14ac:dyDescent="0.3">
      <c r="A20" s="26">
        <v>14</v>
      </c>
      <c r="B20" s="6" t="s">
        <v>6</v>
      </c>
      <c r="C20" s="2">
        <v>-5.4499926351451542E-3</v>
      </c>
      <c r="D20" s="54">
        <v>-0.37000000000000455</v>
      </c>
    </row>
    <row r="21" spans="1:4" x14ac:dyDescent="0.3">
      <c r="A21" s="26">
        <v>3</v>
      </c>
      <c r="B21" s="6" t="s">
        <v>34</v>
      </c>
      <c r="C21" s="58">
        <v>-1.2513428050119765E-3</v>
      </c>
      <c r="D21" s="59">
        <v>-0.53700000000003456</v>
      </c>
    </row>
    <row r="22" spans="1:4" x14ac:dyDescent="0.3">
      <c r="A22" s="26">
        <v>21</v>
      </c>
      <c r="B22" s="6" t="s">
        <v>2</v>
      </c>
      <c r="C22" s="2">
        <v>-3.6025167299627348E-2</v>
      </c>
      <c r="D22" s="54">
        <v>-3.4516299999999944</v>
      </c>
    </row>
    <row r="23" spans="1:4" x14ac:dyDescent="0.3">
      <c r="A23" s="26">
        <v>23</v>
      </c>
      <c r="B23" s="6" t="s">
        <v>18</v>
      </c>
      <c r="C23" s="2">
        <v>-6.5962707236821129E-3</v>
      </c>
      <c r="D23" s="54">
        <v>-8.0910912100000587</v>
      </c>
    </row>
    <row r="24" spans="1:4" x14ac:dyDescent="0.3">
      <c r="A24" s="26">
        <v>19</v>
      </c>
      <c r="B24" s="6" t="s">
        <v>4</v>
      </c>
      <c r="C24" s="2"/>
      <c r="D24" s="54"/>
    </row>
    <row r="25" spans="1:4" x14ac:dyDescent="0.3">
      <c r="A25" s="26">
        <v>15</v>
      </c>
      <c r="B25" s="14" t="s">
        <v>7</v>
      </c>
      <c r="C25" s="2"/>
      <c r="D25" s="54"/>
    </row>
  </sheetData>
  <conditionalFormatting sqref="C2:C14">
    <cfRule type="dataBar" priority="20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{295B2208-E972-49EE-B9A9-7F1FC2FFFB84}</x14:id>
        </ext>
      </extLst>
    </cfRule>
    <cfRule type="dataBar" priority="20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{C1AB09B9-5F14-4CA1-8050-5F25E97A88FC}</x14:id>
        </ext>
      </extLst>
    </cfRule>
    <cfRule type="dataBar" priority="20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{73A0EFE0-2FBC-4B21-8662-5D2A381EB380}</x14:id>
        </ext>
      </extLst>
    </cfRule>
    <cfRule type="dataBar" priority="20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{BF9FED8C-238A-4C93-AE91-14DF4BFAAC5A}</x14:id>
        </ext>
      </extLst>
    </cfRule>
  </conditionalFormatting>
  <conditionalFormatting sqref="C2:C21">
    <cfRule type="dataBar" priority="21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{E11B50B9-A2B2-45A3-B39B-74AB815688D0}</x14:id>
        </ext>
      </extLst>
    </cfRule>
  </conditionalFormatting>
  <conditionalFormatting sqref="C2:C25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{84DA1E4A-9DFE-42F5-9AC3-A3340138C540}</x14:id>
        </ext>
      </extLst>
    </cfRule>
  </conditionalFormatting>
  <conditionalFormatting sqref="C2:D14">
    <cfRule type="dataBar" priority="21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{D5996639-35CA-4C96-8A0C-F865473AE58C}</x14:id>
        </ext>
      </extLst>
    </cfRule>
  </conditionalFormatting>
  <conditionalFormatting sqref="C2:D25">
    <cfRule type="dataBar" priority="21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{2BA34C4E-C215-45FE-A93D-335D6D5A0E6E}</x14:id>
        </ext>
      </extLst>
    </cfRule>
  </conditionalFormatting>
  <conditionalFormatting sqref="D2:D14">
    <cfRule type="dataBar" priority="22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{E9B90B9B-5CC9-4D31-9B1E-B3A403EE15F3}</x14:id>
        </ext>
      </extLst>
    </cfRule>
    <cfRule type="dataBar" priority="22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{5084A605-E1AB-4F92-B418-656A8E7EDD0A}</x14:id>
        </ext>
      </extLst>
    </cfRule>
    <cfRule type="dataBar" priority="22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{1BD8A502-C198-42A2-A841-120205632447}</x14:id>
        </ext>
      </extLst>
    </cfRule>
  </conditionalFormatting>
  <conditionalFormatting sqref="D2:D21">
    <cfRule type="dataBar" priority="22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{CCE7B0C2-FE2B-4072-973C-3F0962691F01}</x14:id>
        </ext>
      </extLst>
    </cfRule>
  </conditionalFormatting>
  <conditionalFormatting sqref="D2:D25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{92F28041-3D9A-4407-A62A-F94D491CBD37}</x14:id>
        </ext>
      </extLst>
    </cfRule>
  </conditionalFormatting>
  <hyperlinks>
    <hyperlink ref="F1" location="Mündəricat!A1" display="Mündəricat" xr:uid="{3641BC56-3B1E-4545-8108-C41B6B1E4175}"/>
  </hyperlinks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295B2208-E972-49EE-B9A9-7F1FC2FFFB8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C1AB09B9-5F14-4CA1-8050-5F25E97A88F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73A0EFE0-2FBC-4B21-8662-5D2A381EB38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BF9FED8C-238A-4C93-AE91-14DF4BFAAC5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C2:C14</xm:sqref>
        </x14:conditionalFormatting>
        <x14:conditionalFormatting xmlns:xm="http://schemas.microsoft.com/office/excel/2006/main">
          <x14:cfRule type="dataBar" id="{E11B50B9-A2B2-45A3-B39B-74AB815688D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C2:C21</xm:sqref>
        </x14:conditionalFormatting>
        <x14:conditionalFormatting xmlns:xm="http://schemas.microsoft.com/office/excel/2006/main">
          <x14:cfRule type="dataBar" id="{84DA1E4A-9DFE-42F5-9AC3-A3340138C54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C2:C25</xm:sqref>
        </x14:conditionalFormatting>
        <x14:conditionalFormatting xmlns:xm="http://schemas.microsoft.com/office/excel/2006/main">
          <x14:cfRule type="dataBar" id="{D5996639-35CA-4C96-8A0C-F865473AE58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C2:D14</xm:sqref>
        </x14:conditionalFormatting>
        <x14:conditionalFormatting xmlns:xm="http://schemas.microsoft.com/office/excel/2006/main">
          <x14:cfRule type="dataBar" id="{2BA34C4E-C215-45FE-A93D-335D6D5A0E6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C2:D25</xm:sqref>
        </x14:conditionalFormatting>
        <x14:conditionalFormatting xmlns:xm="http://schemas.microsoft.com/office/excel/2006/main">
          <x14:cfRule type="dataBar" id="{E9B90B9B-5CC9-4D31-9B1E-B3A403EE15F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5084A605-E1AB-4F92-B418-656A8E7EDD0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1BD8A502-C198-42A2-A841-12020563244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D2:D14</xm:sqref>
        </x14:conditionalFormatting>
        <x14:conditionalFormatting xmlns:xm="http://schemas.microsoft.com/office/excel/2006/main">
          <x14:cfRule type="dataBar" id="{CCE7B0C2-FE2B-4072-973C-3F0962691F01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D2:D21</xm:sqref>
        </x14:conditionalFormatting>
        <x14:conditionalFormatting xmlns:xm="http://schemas.microsoft.com/office/excel/2006/main">
          <x14:cfRule type="dataBar" id="{92F28041-3D9A-4407-A62A-F94D491CBD3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D2:D25</xm:sqref>
        </x14:conditionalFormatting>
      </x14:conditionalFormatting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850118-D7AC-4352-B3EE-ECB7DF0014B5}">
  <dimension ref="A1:G23"/>
  <sheetViews>
    <sheetView zoomScale="85" zoomScaleNormal="85" workbookViewId="0">
      <selection activeCell="C2" sqref="C2:C23"/>
    </sheetView>
    <sheetView workbookViewId="1">
      <selection activeCell="E9" sqref="E9"/>
    </sheetView>
  </sheetViews>
  <sheetFormatPr defaultRowHeight="14.4" x14ac:dyDescent="0.3"/>
  <cols>
    <col min="2" max="2" width="35.6640625" customWidth="1"/>
    <col min="3" max="3" width="17.6640625" customWidth="1"/>
    <col min="4" max="4" width="16.33203125" customWidth="1"/>
    <col min="5" max="5" width="21.33203125" customWidth="1"/>
    <col min="7" max="7" width="13.33203125" customWidth="1"/>
  </cols>
  <sheetData>
    <row r="1" spans="1:7" x14ac:dyDescent="0.3">
      <c r="A1" s="17" t="s">
        <v>0</v>
      </c>
      <c r="B1" s="18" t="s">
        <v>21</v>
      </c>
      <c r="C1" s="25" t="s">
        <v>84</v>
      </c>
      <c r="D1" s="25" t="s">
        <v>82</v>
      </c>
      <c r="E1" s="18" t="s">
        <v>68</v>
      </c>
      <c r="G1" s="48" t="s">
        <v>43</v>
      </c>
    </row>
    <row r="2" spans="1:7" x14ac:dyDescent="0.3">
      <c r="A2" s="96">
        <v>18</v>
      </c>
      <c r="B2" s="6" t="s">
        <v>2</v>
      </c>
      <c r="C2" s="87">
        <v>39.597679999999997</v>
      </c>
      <c r="D2" s="87">
        <v>26.580829999999999</v>
      </c>
      <c r="E2" s="91">
        <f>Table4111314151618192786[[#This Row],[IIIR/2025]]/Table4111314151618192786[[#This Row],[IIR/2025]]-1</f>
        <v>0.48970818443216402</v>
      </c>
    </row>
    <row r="3" spans="1:7" x14ac:dyDescent="0.3">
      <c r="A3" s="96">
        <v>20</v>
      </c>
      <c r="B3" s="86" t="s">
        <v>31</v>
      </c>
      <c r="C3" s="87">
        <v>19.760999999999999</v>
      </c>
      <c r="D3" s="87">
        <v>16.094999999999999</v>
      </c>
      <c r="E3" s="140">
        <f>Table4111314151618192786[[#This Row],[IIIR/2025]]/Table4111314151618192786[[#This Row],[IIR/2025]]-1</f>
        <v>0.22777260018639334</v>
      </c>
    </row>
    <row r="4" spans="1:7" x14ac:dyDescent="0.3">
      <c r="A4" s="96">
        <v>16</v>
      </c>
      <c r="B4" s="86" t="s">
        <v>34</v>
      </c>
      <c r="C4" s="87">
        <v>52.603999999999999</v>
      </c>
      <c r="D4" s="83">
        <v>44.015000000000001</v>
      </c>
      <c r="E4" s="91">
        <f>Table4111314151618192786[[#This Row],[IIIR/2025]]/Table4111314151618192786[[#This Row],[IIR/2025]]-1</f>
        <v>0.19513802112916045</v>
      </c>
    </row>
    <row r="5" spans="1:7" x14ac:dyDescent="0.3">
      <c r="A5" s="96">
        <v>17</v>
      </c>
      <c r="B5" s="86" t="s">
        <v>6</v>
      </c>
      <c r="C5" s="87">
        <v>49.410575000000001</v>
      </c>
      <c r="D5" s="87">
        <v>42.545000000000002</v>
      </c>
      <c r="E5" s="91">
        <f>Table4111314151618192786[[#This Row],[IIIR/2025]]/Table4111314151618192786[[#This Row],[IIR/2025]]-1</f>
        <v>0.16137207662475017</v>
      </c>
    </row>
    <row r="6" spans="1:7" x14ac:dyDescent="0.3">
      <c r="A6" s="96">
        <v>19</v>
      </c>
      <c r="B6" s="85" t="s">
        <v>5</v>
      </c>
      <c r="C6" s="83">
        <v>19.857810000000001</v>
      </c>
      <c r="D6" s="83">
        <v>17.168980000000001</v>
      </c>
      <c r="E6" s="91">
        <f>Table4111314151618192786[[#This Row],[IIIR/2025]]/Table4111314151618192786[[#This Row],[IIR/2025]]-1</f>
        <v>0.15660976947960803</v>
      </c>
    </row>
    <row r="7" spans="1:7" x14ac:dyDescent="0.3">
      <c r="A7" s="96">
        <v>4</v>
      </c>
      <c r="B7" s="101" t="s">
        <v>35</v>
      </c>
      <c r="C7" s="83">
        <v>673.23197000000005</v>
      </c>
      <c r="D7" s="83">
        <v>623.91</v>
      </c>
      <c r="E7" s="144">
        <f>Table4111314151618192786[[#This Row],[IIIR/2025]]/Table4111314151618192786[[#This Row],[IIR/2025]]-1</f>
        <v>7.90530204676958E-2</v>
      </c>
    </row>
    <row r="8" spans="1:7" x14ac:dyDescent="0.3">
      <c r="A8" s="96">
        <v>12</v>
      </c>
      <c r="B8" s="101" t="s">
        <v>16</v>
      </c>
      <c r="C8" s="84">
        <v>206.05500000000001</v>
      </c>
      <c r="D8" s="84">
        <v>191.83799999999999</v>
      </c>
      <c r="E8" s="91">
        <f>Table4111314151618192786[[#This Row],[IIIR/2025]]/Table4111314151618192786[[#This Row],[IIR/2025]]-1</f>
        <v>7.410940481030881E-2</v>
      </c>
    </row>
    <row r="9" spans="1:7" x14ac:dyDescent="0.3">
      <c r="A9" s="96">
        <v>8</v>
      </c>
      <c r="B9" s="6" t="s">
        <v>37</v>
      </c>
      <c r="C9" s="83">
        <v>312.4699</v>
      </c>
      <c r="D9" s="83">
        <v>292.94036</v>
      </c>
      <c r="E9" s="91">
        <f>Table4111314151618192786[[#This Row],[IIIR/2025]]/Table4111314151618192786[[#This Row],[IIR/2025]]-1</f>
        <v>6.6667290229314835E-2</v>
      </c>
    </row>
    <row r="10" spans="1:7" x14ac:dyDescent="0.3">
      <c r="A10" s="96">
        <v>11</v>
      </c>
      <c r="B10" s="86" t="s">
        <v>10</v>
      </c>
      <c r="C10" s="87">
        <v>228.30699999999999</v>
      </c>
      <c r="D10" s="87">
        <v>214.77500000000001</v>
      </c>
      <c r="E10" s="91">
        <f>Table4111314151618192786[[#This Row],[IIIR/2025]]/Table4111314151618192786[[#This Row],[IIR/2025]]-1</f>
        <v>6.300547084157837E-2</v>
      </c>
    </row>
    <row r="11" spans="1:7" x14ac:dyDescent="0.3">
      <c r="A11" s="96">
        <v>9</v>
      </c>
      <c r="B11" s="6" t="s">
        <v>1</v>
      </c>
      <c r="C11" s="83">
        <v>280.30700000000002</v>
      </c>
      <c r="D11" s="83">
        <v>265.96100000000001</v>
      </c>
      <c r="E11" s="91">
        <f>Table4111314151618192786[[#This Row],[IIIR/2025]]/Table4111314151618192786[[#This Row],[IIR/2025]]-1</f>
        <v>5.3940239358402087E-2</v>
      </c>
    </row>
    <row r="12" spans="1:7" x14ac:dyDescent="0.3">
      <c r="A12" s="96">
        <v>6</v>
      </c>
      <c r="B12" s="86" t="s">
        <v>15</v>
      </c>
      <c r="C12" s="83">
        <v>341.80399999999997</v>
      </c>
      <c r="D12" s="83">
        <v>329.38600000000002</v>
      </c>
      <c r="E12" s="91">
        <f>Table4111314151618192786[[#This Row],[IIIR/2025]]/Table4111314151618192786[[#This Row],[IIR/2025]]-1</f>
        <v>3.7700448713667178E-2</v>
      </c>
    </row>
    <row r="13" spans="1:7" x14ac:dyDescent="0.3">
      <c r="A13" s="96">
        <v>2</v>
      </c>
      <c r="B13" s="6" t="s">
        <v>60</v>
      </c>
      <c r="C13" s="83">
        <v>1998.10895</v>
      </c>
      <c r="D13" s="83">
        <v>1927.4514999999999</v>
      </c>
      <c r="E13" s="91">
        <f>Table4111314151618192786[[#This Row],[IIIR/2025]]/Table4111314151618192786[[#This Row],[IIR/2025]]-1</f>
        <v>3.6658484013735393E-2</v>
      </c>
    </row>
    <row r="14" spans="1:7" x14ac:dyDescent="0.3">
      <c r="A14" s="96">
        <v>21</v>
      </c>
      <c r="B14" s="85" t="s">
        <v>4</v>
      </c>
      <c r="C14" s="87">
        <v>7.7</v>
      </c>
      <c r="D14" s="87">
        <v>7.4509999999999996</v>
      </c>
      <c r="E14" s="91">
        <f>Table4111314151618192786[[#This Row],[IIIR/2025]]/Table4111314151618192786[[#This Row],[IIR/2025]]-1</f>
        <v>3.3418333109649812E-2</v>
      </c>
    </row>
    <row r="15" spans="1:7" x14ac:dyDescent="0.3">
      <c r="A15" s="96">
        <v>5</v>
      </c>
      <c r="B15" s="101" t="s">
        <v>8</v>
      </c>
      <c r="C15" s="87">
        <v>342.51398</v>
      </c>
      <c r="D15" s="87">
        <v>332.53545000000003</v>
      </c>
      <c r="E15" s="91">
        <f>Table4111314151618192786[[#This Row],[IIIR/2025]]/Table4111314151618192786[[#This Row],[IIR/2025]]-1</f>
        <v>3.0007417254310775E-2</v>
      </c>
    </row>
    <row r="16" spans="1:7" x14ac:dyDescent="0.3">
      <c r="A16" s="96">
        <v>1</v>
      </c>
      <c r="B16" s="86" t="s">
        <v>11</v>
      </c>
      <c r="C16" s="87">
        <v>3131.7759999999998</v>
      </c>
      <c r="D16" s="87">
        <v>3048.8820000000001</v>
      </c>
      <c r="E16" s="91">
        <f>Table4111314151618192786[[#This Row],[IIIR/2025]]/Table4111314151618192786[[#This Row],[IIR/2025]]-1</f>
        <v>2.7188326737472845E-2</v>
      </c>
    </row>
    <row r="17" spans="1:5" x14ac:dyDescent="0.3">
      <c r="A17" s="96">
        <v>15</v>
      </c>
      <c r="B17" s="85" t="s">
        <v>19</v>
      </c>
      <c r="C17" s="87">
        <v>96.576070000000001</v>
      </c>
      <c r="D17" s="83">
        <v>94.487880000000004</v>
      </c>
      <c r="E17" s="91">
        <f>Table4111314151618192786[[#This Row],[IIIR/2025]]/Table4111314151618192786[[#This Row],[IIR/2025]]-1</f>
        <v>2.2100083100605072E-2</v>
      </c>
    </row>
    <row r="18" spans="1:5" x14ac:dyDescent="0.3">
      <c r="A18" s="96">
        <v>3</v>
      </c>
      <c r="B18" s="101" t="s">
        <v>17</v>
      </c>
      <c r="C18" s="83">
        <v>644.00599999999997</v>
      </c>
      <c r="D18" s="83">
        <v>630.57000000000005</v>
      </c>
      <c r="E18" s="91">
        <f>Table4111314151618192786[[#This Row],[IIIR/2025]]/Table4111314151618192786[[#This Row],[IIR/2025]]-1</f>
        <v>2.1307705726564707E-2</v>
      </c>
    </row>
    <row r="19" spans="1:5" x14ac:dyDescent="0.3">
      <c r="A19" s="96">
        <v>7</v>
      </c>
      <c r="B19" s="6" t="s">
        <v>3</v>
      </c>
      <c r="C19" s="87">
        <v>314.23500000000001</v>
      </c>
      <c r="D19" s="83">
        <v>307.95800000000003</v>
      </c>
      <c r="E19" s="91">
        <f>Table4111314151618192786[[#This Row],[IIIR/2025]]/Table4111314151618192786[[#This Row],[IIR/2025]]-1</f>
        <v>2.0382649582085799E-2</v>
      </c>
    </row>
    <row r="20" spans="1:5" x14ac:dyDescent="0.3">
      <c r="A20" s="96">
        <v>14</v>
      </c>
      <c r="B20" s="86" t="s">
        <v>9</v>
      </c>
      <c r="C20" s="88">
        <v>106.52500000000001</v>
      </c>
      <c r="D20" s="88">
        <v>105.41200000000001</v>
      </c>
      <c r="E20" s="91">
        <f>Table4111314151618192786[[#This Row],[IIIR/2025]]/Table4111314151618192786[[#This Row],[IIR/2025]]-1</f>
        <v>1.0558570181762983E-2</v>
      </c>
    </row>
    <row r="21" spans="1:5" x14ac:dyDescent="0.3">
      <c r="A21" s="96">
        <v>10</v>
      </c>
      <c r="B21" s="86" t="s">
        <v>18</v>
      </c>
      <c r="C21" s="87">
        <v>239.33199999999999</v>
      </c>
      <c r="D21" s="83">
        <v>251.173</v>
      </c>
      <c r="E21" s="91">
        <f>Table4111314151618192786[[#This Row],[IIIR/2025]]/Table4111314151618192786[[#This Row],[IIR/2025]]-1</f>
        <v>-4.7142805954461742E-2</v>
      </c>
    </row>
    <row r="22" spans="1:5" x14ac:dyDescent="0.3">
      <c r="A22" s="96">
        <v>13</v>
      </c>
      <c r="B22" s="86" t="s">
        <v>14</v>
      </c>
      <c r="C22" s="87">
        <v>77.563000000000002</v>
      </c>
      <c r="D22" s="83">
        <v>125.227</v>
      </c>
      <c r="E22" s="91">
        <f>Table4111314151618192786[[#This Row],[IIIR/2025]]/Table4111314151618192786[[#This Row],[IIR/2025]]-1</f>
        <v>-0.3806207926405647</v>
      </c>
    </row>
    <row r="23" spans="1:5" x14ac:dyDescent="0.3">
      <c r="A23" s="96">
        <v>22</v>
      </c>
      <c r="B23" s="74" t="s">
        <v>7</v>
      </c>
      <c r="C23" s="120"/>
      <c r="D23" s="120">
        <v>1.8412299999999999</v>
      </c>
      <c r="E23" s="135"/>
    </row>
  </sheetData>
  <hyperlinks>
    <hyperlink ref="G1" location="Mündəricat!A1" display="Mündəricat" xr:uid="{14A0379E-447E-447F-894A-AEA02B932729}"/>
  </hyperlinks>
  <pageMargins left="0.7" right="0.7" top="0.75" bottom="0.75" header="0.3" footer="0.3"/>
  <tableParts count="1"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3939BB-E1CB-4B18-9823-4465322EF6B3}">
  <dimension ref="A1:G23"/>
  <sheetViews>
    <sheetView zoomScale="85" zoomScaleNormal="85" workbookViewId="0">
      <selection activeCell="C2" sqref="C2:C24"/>
    </sheetView>
    <sheetView workbookViewId="1">
      <selection activeCell="E9" sqref="E9"/>
    </sheetView>
  </sheetViews>
  <sheetFormatPr defaultRowHeight="14.4" x14ac:dyDescent="0.3"/>
  <cols>
    <col min="2" max="2" width="35.33203125" customWidth="1"/>
    <col min="3" max="3" width="16.33203125" customWidth="1"/>
    <col min="4" max="4" width="16.6640625" customWidth="1"/>
    <col min="5" max="5" width="18.109375" customWidth="1"/>
    <col min="7" max="7" width="15.6640625" customWidth="1"/>
  </cols>
  <sheetData>
    <row r="1" spans="1:7" x14ac:dyDescent="0.3">
      <c r="A1" s="17" t="s">
        <v>0</v>
      </c>
      <c r="B1" s="18" t="s">
        <v>21</v>
      </c>
      <c r="C1" s="25" t="s">
        <v>84</v>
      </c>
      <c r="D1" s="25" t="s">
        <v>82</v>
      </c>
      <c r="E1" s="18" t="s">
        <v>68</v>
      </c>
      <c r="G1" s="48" t="s">
        <v>43</v>
      </c>
    </row>
    <row r="2" spans="1:7" x14ac:dyDescent="0.3">
      <c r="A2" s="96">
        <v>21</v>
      </c>
      <c r="B2" s="6" t="s">
        <v>1</v>
      </c>
      <c r="C2" s="83">
        <v>20.747</v>
      </c>
      <c r="D2" s="174">
        <v>18.236000000000001</v>
      </c>
      <c r="E2" s="91">
        <f>Table411131415161819278612[[#This Row],[IIIR/2025]]/Table411131415161819278612[[#This Row],[IIR/2025]]-1</f>
        <v>0.13769466988374646</v>
      </c>
    </row>
    <row r="3" spans="1:7" x14ac:dyDescent="0.3">
      <c r="A3" s="96">
        <v>19</v>
      </c>
      <c r="B3" s="86" t="s">
        <v>31</v>
      </c>
      <c r="C3" s="87">
        <v>37.502499999999998</v>
      </c>
      <c r="D3" s="103">
        <v>33.068100000000001</v>
      </c>
      <c r="E3" s="140">
        <f>Table411131415161819278612[[#This Row],[IIIR/2025]]/Table411131415161819278612[[#This Row],[IIR/2025]]-1</f>
        <v>0.13409902594947987</v>
      </c>
    </row>
    <row r="4" spans="1:7" x14ac:dyDescent="0.3">
      <c r="A4" s="96">
        <v>18</v>
      </c>
      <c r="B4" s="101" t="s">
        <v>35</v>
      </c>
      <c r="C4" s="87">
        <v>57.704830000000001</v>
      </c>
      <c r="D4" s="49">
        <v>53.37097</v>
      </c>
      <c r="E4" s="91">
        <f>Table411131415161819278612[[#This Row],[IIIR/2025]]/Table411131415161819278612[[#This Row],[IIR/2025]]-1</f>
        <v>8.1202571360423192E-2</v>
      </c>
    </row>
    <row r="5" spans="1:7" x14ac:dyDescent="0.3">
      <c r="A5" s="96">
        <v>17</v>
      </c>
      <c r="B5" s="85" t="s">
        <v>19</v>
      </c>
      <c r="C5" s="87">
        <v>59.940159999999999</v>
      </c>
      <c r="D5" s="49">
        <v>55.617829999999998</v>
      </c>
      <c r="E5" s="145">
        <f>Table411131415161819278612[[#This Row],[IIIR/2025]]/Table411131415161819278612[[#This Row],[IIR/2025]]-1</f>
        <v>7.7714826342559551E-2</v>
      </c>
    </row>
    <row r="6" spans="1:7" x14ac:dyDescent="0.3">
      <c r="A6" s="96">
        <v>20</v>
      </c>
      <c r="B6" s="85" t="s">
        <v>4</v>
      </c>
      <c r="C6" s="87">
        <v>25.126000000000001</v>
      </c>
      <c r="D6" s="49">
        <v>23.556000000000001</v>
      </c>
      <c r="E6" s="91">
        <f>Table411131415161819278612[[#This Row],[IIIR/2025]]/Table411131415161819278612[[#This Row],[IIR/2025]]-1</f>
        <v>6.6649685854983876E-2</v>
      </c>
    </row>
    <row r="7" spans="1:7" x14ac:dyDescent="0.3">
      <c r="A7" s="96">
        <v>15</v>
      </c>
      <c r="B7" s="86" t="s">
        <v>9</v>
      </c>
      <c r="C7" s="87">
        <v>64.706000000000003</v>
      </c>
      <c r="D7" s="49">
        <v>61.469000000000001</v>
      </c>
      <c r="E7" s="91">
        <f>Table411131415161819278612[[#This Row],[IIIR/2025]]/Table411131415161819278612[[#This Row],[IIR/2025]]-1</f>
        <v>5.2660690754689377E-2</v>
      </c>
    </row>
    <row r="8" spans="1:7" x14ac:dyDescent="0.3">
      <c r="A8" s="96">
        <v>12</v>
      </c>
      <c r="B8" s="6" t="s">
        <v>37</v>
      </c>
      <c r="C8" s="87">
        <v>95.030280000000005</v>
      </c>
      <c r="D8" s="49">
        <v>90.782179999999997</v>
      </c>
      <c r="E8" s="144">
        <f>Table411131415161819278612[[#This Row],[IIIR/2025]]/Table411131415161819278612[[#This Row],[IIR/2025]]-1</f>
        <v>4.6794425954521213E-2</v>
      </c>
    </row>
    <row r="9" spans="1:7" x14ac:dyDescent="0.3">
      <c r="A9" s="96">
        <v>7</v>
      </c>
      <c r="B9" s="86" t="s">
        <v>15</v>
      </c>
      <c r="C9" s="83">
        <v>180.131</v>
      </c>
      <c r="D9" s="10">
        <v>172.5</v>
      </c>
      <c r="E9" s="144">
        <f>Table411131415161819278612[[#This Row],[IIIR/2025]]/Table411131415161819278612[[#This Row],[IIR/2025]]-1</f>
        <v>4.4237681159420283E-2</v>
      </c>
    </row>
    <row r="10" spans="1:7" x14ac:dyDescent="0.3">
      <c r="A10" s="96">
        <v>1</v>
      </c>
      <c r="B10" s="6" t="s">
        <v>60</v>
      </c>
      <c r="C10" s="83">
        <v>1527.55195</v>
      </c>
      <c r="D10" s="49">
        <v>1474.6971100000001</v>
      </c>
      <c r="E10" s="140">
        <f>Table411131415161819278612[[#This Row],[IIIR/2025]]/Table411131415161819278612[[#This Row],[IIR/2025]]-1</f>
        <v>3.5841149780241999E-2</v>
      </c>
    </row>
    <row r="11" spans="1:7" x14ac:dyDescent="0.3">
      <c r="A11" s="96">
        <v>8</v>
      </c>
      <c r="B11" s="101" t="s">
        <v>8</v>
      </c>
      <c r="C11" s="87">
        <v>165.07073</v>
      </c>
      <c r="D11" s="10">
        <v>159.48400000000001</v>
      </c>
      <c r="E11" s="91">
        <f>Table411131415161819278612[[#This Row],[IIIR/2025]]/Table411131415161819278612[[#This Row],[IIR/2025]]-1</f>
        <v>3.5030034360813644E-2</v>
      </c>
    </row>
    <row r="12" spans="1:7" x14ac:dyDescent="0.3">
      <c r="A12" s="96">
        <v>4</v>
      </c>
      <c r="B12" s="86" t="s">
        <v>14</v>
      </c>
      <c r="C12" s="83">
        <v>239.785</v>
      </c>
      <c r="D12" s="49">
        <v>232.12799999999999</v>
      </c>
      <c r="E12" s="144">
        <f>Table411131415161819278612[[#This Row],[IIIR/2025]]/Table411131415161819278612[[#This Row],[IIR/2025]]-1</f>
        <v>3.298611111111116E-2</v>
      </c>
    </row>
    <row r="13" spans="1:7" x14ac:dyDescent="0.3">
      <c r="A13" s="96">
        <v>3</v>
      </c>
      <c r="B13" s="86" t="s">
        <v>18</v>
      </c>
      <c r="C13" s="87">
        <v>519.26400000000001</v>
      </c>
      <c r="D13" s="10">
        <v>505.488</v>
      </c>
      <c r="E13" s="144">
        <f>Table411131415161819278612[[#This Row],[IIIR/2025]]/Table411131415161819278612[[#This Row],[IIR/2025]]-1</f>
        <v>2.7252872471750011E-2</v>
      </c>
    </row>
    <row r="14" spans="1:7" x14ac:dyDescent="0.3">
      <c r="A14" s="96">
        <v>9</v>
      </c>
      <c r="B14" s="101" t="s">
        <v>16</v>
      </c>
      <c r="C14" s="92">
        <v>137.21799999999999</v>
      </c>
      <c r="D14" s="49">
        <v>134.292</v>
      </c>
      <c r="E14" s="144">
        <f>Table411131415161819278612[[#This Row],[IIIR/2025]]/Table411131415161819278612[[#This Row],[IIR/2025]]-1</f>
        <v>2.1788341822297497E-2</v>
      </c>
    </row>
    <row r="15" spans="1:7" x14ac:dyDescent="0.3">
      <c r="A15" s="96">
        <v>10</v>
      </c>
      <c r="B15" s="86" t="s">
        <v>10</v>
      </c>
      <c r="C15" s="87">
        <v>120.20699999999999</v>
      </c>
      <c r="D15" s="49">
        <v>117.83799999999999</v>
      </c>
      <c r="E15" s="91">
        <f>Table411131415161819278612[[#This Row],[IIIR/2025]]/Table411131415161819278612[[#This Row],[IIR/2025]]-1</f>
        <v>2.0103871416690788E-2</v>
      </c>
    </row>
    <row r="16" spans="1:7" x14ac:dyDescent="0.3">
      <c r="A16" s="96">
        <v>5</v>
      </c>
      <c r="B16" s="6" t="s">
        <v>3</v>
      </c>
      <c r="C16" s="83">
        <v>206.30799999999999</v>
      </c>
      <c r="D16" s="49">
        <v>202.69399999999999</v>
      </c>
      <c r="E16" s="91">
        <f>Table411131415161819278612[[#This Row],[IIIR/2025]]/Table411131415161819278612[[#This Row],[IIR/2025]]-1</f>
        <v>1.7829832160794146E-2</v>
      </c>
    </row>
    <row r="17" spans="1:5" x14ac:dyDescent="0.3">
      <c r="A17" s="96">
        <v>11</v>
      </c>
      <c r="B17" s="101" t="s">
        <v>17</v>
      </c>
      <c r="C17" s="83">
        <v>101.342</v>
      </c>
      <c r="D17" s="49">
        <v>100.46</v>
      </c>
      <c r="E17" s="144">
        <f>Table411131415161819278612[[#This Row],[IIIR/2025]]/Table411131415161819278612[[#This Row],[IIR/2025]]-1</f>
        <v>8.779613776627615E-3</v>
      </c>
    </row>
    <row r="18" spans="1:5" x14ac:dyDescent="0.3">
      <c r="A18" s="96">
        <v>16</v>
      </c>
      <c r="B18" s="85" t="s">
        <v>5</v>
      </c>
      <c r="C18" s="83">
        <v>58.841450000000002</v>
      </c>
      <c r="D18" s="49">
        <v>58.534309999999998</v>
      </c>
      <c r="E18" s="91">
        <f>Table411131415161819278612[[#This Row],[IIIR/2025]]/Table411131415161819278612[[#This Row],[IIR/2025]]-1</f>
        <v>5.2471789622190457E-3</v>
      </c>
    </row>
    <row r="19" spans="1:5" x14ac:dyDescent="0.3">
      <c r="A19" s="96">
        <v>13</v>
      </c>
      <c r="B19" s="86" t="s">
        <v>34</v>
      </c>
      <c r="C19" s="83">
        <v>75.183999999999997</v>
      </c>
      <c r="D19" s="10">
        <v>74.846000000000004</v>
      </c>
      <c r="E19" s="144">
        <f>Table411131415161819278612[[#This Row],[IIIR/2025]]/Table411131415161819278612[[#This Row],[IIR/2025]]-1</f>
        <v>4.5159393955587213E-3</v>
      </c>
    </row>
    <row r="20" spans="1:5" x14ac:dyDescent="0.3">
      <c r="A20" s="96">
        <v>6</v>
      </c>
      <c r="B20" s="86" t="s">
        <v>6</v>
      </c>
      <c r="C20" s="84">
        <v>189.93341000000001</v>
      </c>
      <c r="D20" s="49">
        <v>189.16900000000001</v>
      </c>
      <c r="E20" s="91">
        <f>Table411131415161819278612[[#This Row],[IIIR/2025]]/Table411131415161819278612[[#This Row],[IIR/2025]]-1</f>
        <v>4.0408840772008237E-3</v>
      </c>
    </row>
    <row r="21" spans="1:5" x14ac:dyDescent="0.3">
      <c r="A21" s="96">
        <v>14</v>
      </c>
      <c r="B21" s="6" t="s">
        <v>2</v>
      </c>
      <c r="C21" s="87">
        <v>68.875569999999996</v>
      </c>
      <c r="D21" s="49">
        <v>69.262630000000001</v>
      </c>
      <c r="E21" s="91">
        <f>Table411131415161819278612[[#This Row],[IIIR/2025]]/Table411131415161819278612[[#This Row],[IIR/2025]]-1</f>
        <v>-5.5882948712747682E-3</v>
      </c>
    </row>
    <row r="22" spans="1:5" x14ac:dyDescent="0.3">
      <c r="A22" s="96">
        <v>2</v>
      </c>
      <c r="B22" s="86" t="s">
        <v>11</v>
      </c>
      <c r="C22" s="87">
        <v>597.57299999999998</v>
      </c>
      <c r="D22" s="49">
        <v>602.61800000000005</v>
      </c>
      <c r="E22" s="144">
        <f>Table411131415161819278612[[#This Row],[IIIR/2025]]/Table411131415161819278612[[#This Row],[IIR/2025]]-1</f>
        <v>-8.3718043603079328E-3</v>
      </c>
    </row>
    <row r="23" spans="1:5" x14ac:dyDescent="0.3">
      <c r="A23" s="96">
        <v>22</v>
      </c>
      <c r="B23" s="74" t="s">
        <v>7</v>
      </c>
      <c r="C23" s="120"/>
      <c r="D23" s="10">
        <v>0.15032000000000001</v>
      </c>
      <c r="E23" s="135"/>
    </row>
  </sheetData>
  <hyperlinks>
    <hyperlink ref="G1" location="Mündəricat!A1" display="Mündəricat" xr:uid="{296187F0-F9F5-41EF-A7B5-5C07FB6D2090}"/>
  </hyperlinks>
  <pageMargins left="0.7" right="0.7" top="0.75" bottom="0.75" header="0.3" footer="0.3"/>
  <tableParts count="1"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10"/>
  <dimension ref="A1:L26"/>
  <sheetViews>
    <sheetView zoomScale="115" zoomScaleNormal="115" workbookViewId="0">
      <pane xSplit="2" ySplit="1" topLeftCell="C2" activePane="bottomRight" state="frozen"/>
      <selection activeCell="G15" sqref="G15"/>
      <selection pane="topRight" activeCell="G15" sqref="G15"/>
      <selection pane="bottomLeft" activeCell="G15" sqref="G15"/>
      <selection pane="bottomRight" activeCell="C2" sqref="C2:C23"/>
    </sheetView>
    <sheetView workbookViewId="1">
      <selection activeCell="B2" sqref="B2:B23"/>
    </sheetView>
  </sheetViews>
  <sheetFormatPr defaultColWidth="9.33203125" defaultRowHeight="14.4" x14ac:dyDescent="0.3"/>
  <cols>
    <col min="2" max="2" width="41.44140625" customWidth="1"/>
    <col min="3" max="3" width="24.5546875" customWidth="1"/>
    <col min="4" max="4" width="21" customWidth="1"/>
    <col min="5" max="6" width="9.109375" customWidth="1"/>
    <col min="7" max="7" width="9.109375" style="5" customWidth="1"/>
    <col min="8" max="8" width="9" customWidth="1"/>
    <col min="9" max="9" width="6.88671875" bestFit="1" customWidth="1"/>
    <col min="10" max="10" width="6.33203125" bestFit="1" customWidth="1"/>
    <col min="11" max="13" width="9.109375" customWidth="1"/>
    <col min="14" max="14" width="9.33203125" customWidth="1"/>
  </cols>
  <sheetData>
    <row r="1" spans="1:12" x14ac:dyDescent="0.3">
      <c r="A1" s="17" t="s">
        <v>0</v>
      </c>
      <c r="B1" s="18" t="s">
        <v>21</v>
      </c>
      <c r="C1" s="25" t="s">
        <v>84</v>
      </c>
      <c r="D1" s="25" t="s">
        <v>82</v>
      </c>
      <c r="F1" s="38" t="s">
        <v>43</v>
      </c>
    </row>
    <row r="2" spans="1:12" x14ac:dyDescent="0.3">
      <c r="A2" s="96">
        <v>1</v>
      </c>
      <c r="B2" s="86" t="s">
        <v>11</v>
      </c>
      <c r="C2" s="83">
        <v>8670.9210000000003</v>
      </c>
      <c r="D2" s="83">
        <v>9477.3520000000008</v>
      </c>
      <c r="H2" s="4"/>
      <c r="I2" s="55"/>
      <c r="J2" s="3"/>
    </row>
    <row r="3" spans="1:12" x14ac:dyDescent="0.3">
      <c r="A3" s="96">
        <v>2</v>
      </c>
      <c r="B3" s="6" t="s">
        <v>60</v>
      </c>
      <c r="C3" s="83">
        <v>8627.0466699999997</v>
      </c>
      <c r="D3" s="83">
        <v>9068.1904200000008</v>
      </c>
      <c r="H3" s="4"/>
      <c r="I3" s="55"/>
      <c r="J3" s="3"/>
    </row>
    <row r="4" spans="1:12" x14ac:dyDescent="0.3">
      <c r="A4" s="96">
        <v>3</v>
      </c>
      <c r="B4" s="86" t="s">
        <v>14</v>
      </c>
      <c r="C4" s="87">
        <v>6766.21</v>
      </c>
      <c r="D4" s="83">
        <v>6707.85</v>
      </c>
      <c r="H4" s="4"/>
      <c r="I4" s="55"/>
      <c r="J4" s="3"/>
    </row>
    <row r="5" spans="1:12" x14ac:dyDescent="0.3">
      <c r="A5" s="96">
        <v>4</v>
      </c>
      <c r="B5" s="86" t="s">
        <v>18</v>
      </c>
      <c r="C5" s="87">
        <v>1842.5277000000001</v>
      </c>
      <c r="D5" s="83">
        <v>1835.3844799999999</v>
      </c>
      <c r="H5" s="47"/>
      <c r="I5" s="55"/>
      <c r="J5" s="3"/>
    </row>
    <row r="6" spans="1:12" x14ac:dyDescent="0.3">
      <c r="A6" s="96">
        <v>5</v>
      </c>
      <c r="B6" s="101" t="s">
        <v>8</v>
      </c>
      <c r="C6" s="83">
        <v>1515.35259</v>
      </c>
      <c r="D6" s="83">
        <v>1429.6805999999999</v>
      </c>
      <c r="H6" s="4"/>
      <c r="I6" s="55"/>
      <c r="J6" s="3"/>
      <c r="L6" s="3"/>
    </row>
    <row r="7" spans="1:12" x14ac:dyDescent="0.3">
      <c r="A7" s="96">
        <v>6</v>
      </c>
      <c r="B7" s="101" t="s">
        <v>17</v>
      </c>
      <c r="C7" s="83">
        <v>1232.1030000000001</v>
      </c>
      <c r="D7" s="83">
        <v>1245.193</v>
      </c>
      <c r="H7" s="4"/>
      <c r="I7" s="55"/>
      <c r="J7" s="3"/>
    </row>
    <row r="8" spans="1:12" x14ac:dyDescent="0.3">
      <c r="A8" s="96">
        <v>7</v>
      </c>
      <c r="B8" s="6" t="s">
        <v>3</v>
      </c>
      <c r="C8" s="87">
        <v>1187.9369999999999</v>
      </c>
      <c r="D8" s="83">
        <v>1144.6500000000001</v>
      </c>
      <c r="H8" s="4"/>
      <c r="I8" s="55"/>
      <c r="J8" s="3"/>
    </row>
    <row r="9" spans="1:12" x14ac:dyDescent="0.3">
      <c r="A9" s="96">
        <v>8</v>
      </c>
      <c r="B9" s="6" t="s">
        <v>1</v>
      </c>
      <c r="C9" s="83">
        <v>1045.107</v>
      </c>
      <c r="D9" s="83">
        <v>1066.9090000000001</v>
      </c>
      <c r="H9" s="4"/>
      <c r="I9" s="55"/>
      <c r="J9" s="3"/>
    </row>
    <row r="10" spans="1:12" x14ac:dyDescent="0.3">
      <c r="A10" s="96">
        <v>9</v>
      </c>
      <c r="B10" s="6" t="s">
        <v>37</v>
      </c>
      <c r="C10" s="83">
        <v>1039.5207600000001</v>
      </c>
      <c r="D10" s="83">
        <v>948.38491999999997</v>
      </c>
      <c r="H10" s="4"/>
      <c r="I10" s="55"/>
      <c r="J10" s="3"/>
    </row>
    <row r="11" spans="1:12" x14ac:dyDescent="0.3">
      <c r="A11" s="96">
        <v>11</v>
      </c>
      <c r="B11" s="86" t="s">
        <v>15</v>
      </c>
      <c r="C11" s="83">
        <v>792.91300000000001</v>
      </c>
      <c r="D11" s="83">
        <v>689.68700000000001</v>
      </c>
      <c r="H11" s="4"/>
      <c r="I11" s="55"/>
      <c r="J11" s="3"/>
    </row>
    <row r="12" spans="1:12" x14ac:dyDescent="0.3">
      <c r="A12" s="96">
        <v>10</v>
      </c>
      <c r="B12" s="101" t="s">
        <v>35</v>
      </c>
      <c r="C12" s="83">
        <v>698.60317999999995</v>
      </c>
      <c r="D12" s="83">
        <v>886.57284000000004</v>
      </c>
      <c r="H12" s="4"/>
      <c r="I12" s="55"/>
      <c r="J12" s="3"/>
    </row>
    <row r="13" spans="1:12" x14ac:dyDescent="0.3">
      <c r="A13" s="96">
        <v>12</v>
      </c>
      <c r="B13" s="86" t="s">
        <v>31</v>
      </c>
      <c r="C13" s="87">
        <v>628.81799999999998</v>
      </c>
      <c r="D13" s="83">
        <v>566.71117000000004</v>
      </c>
      <c r="H13" s="4"/>
      <c r="I13" s="55"/>
      <c r="J13" s="3"/>
    </row>
    <row r="14" spans="1:12" x14ac:dyDescent="0.3">
      <c r="A14" s="96">
        <v>13</v>
      </c>
      <c r="B14" s="85" t="s">
        <v>4</v>
      </c>
      <c r="C14" s="87">
        <v>474.47861</v>
      </c>
      <c r="D14" s="83">
        <v>490.69303000000002</v>
      </c>
      <c r="H14" s="4"/>
      <c r="I14" s="55"/>
      <c r="J14" s="3"/>
    </row>
    <row r="15" spans="1:12" x14ac:dyDescent="0.3">
      <c r="A15" s="96">
        <v>14</v>
      </c>
      <c r="B15" s="101" t="s">
        <v>16</v>
      </c>
      <c r="C15" s="83">
        <v>445.37</v>
      </c>
      <c r="D15" s="83">
        <v>466.904</v>
      </c>
      <c r="H15" s="4"/>
      <c r="I15" s="55"/>
      <c r="J15" s="3"/>
    </row>
    <row r="16" spans="1:12" x14ac:dyDescent="0.3">
      <c r="A16" s="96">
        <v>15</v>
      </c>
      <c r="B16" s="85" t="s">
        <v>19</v>
      </c>
      <c r="C16" s="87">
        <v>439.00747999999999</v>
      </c>
      <c r="D16" s="83">
        <v>392.98910000000001</v>
      </c>
      <c r="H16" s="4"/>
      <c r="I16" s="55"/>
      <c r="J16" s="3"/>
    </row>
    <row r="17" spans="1:10" x14ac:dyDescent="0.3">
      <c r="A17" s="96">
        <v>16</v>
      </c>
      <c r="B17" s="86" t="s">
        <v>34</v>
      </c>
      <c r="C17" s="87">
        <v>378.35300000000001</v>
      </c>
      <c r="D17" s="83">
        <v>368.16499999999996</v>
      </c>
      <c r="H17" s="4"/>
      <c r="I17" s="55"/>
      <c r="J17" s="3"/>
    </row>
    <row r="18" spans="1:10" x14ac:dyDescent="0.3">
      <c r="A18" s="96">
        <v>17</v>
      </c>
      <c r="B18" s="86" t="s">
        <v>10</v>
      </c>
      <c r="C18" s="83">
        <v>296.61</v>
      </c>
      <c r="D18" s="83">
        <v>277.80900000000003</v>
      </c>
      <c r="H18" s="4"/>
      <c r="I18" s="55"/>
      <c r="J18" s="3"/>
    </row>
    <row r="19" spans="1:10" x14ac:dyDescent="0.3">
      <c r="A19" s="96">
        <v>18</v>
      </c>
      <c r="B19" s="86" t="s">
        <v>6</v>
      </c>
      <c r="C19" s="83">
        <v>167.87299999999999</v>
      </c>
      <c r="D19" s="83">
        <v>144.624</v>
      </c>
      <c r="H19" s="4"/>
      <c r="I19" s="55"/>
      <c r="J19" s="3"/>
    </row>
    <row r="20" spans="1:10" x14ac:dyDescent="0.3">
      <c r="A20" s="96">
        <v>19</v>
      </c>
      <c r="B20" s="6" t="s">
        <v>2</v>
      </c>
      <c r="C20" s="87">
        <v>139.79528999999999</v>
      </c>
      <c r="D20" s="83">
        <v>140.946</v>
      </c>
      <c r="F20" s="55"/>
      <c r="G20" s="182"/>
      <c r="H20" s="4"/>
      <c r="I20" s="55"/>
      <c r="J20" s="3"/>
    </row>
    <row r="21" spans="1:10" x14ac:dyDescent="0.3">
      <c r="A21" s="96">
        <v>20</v>
      </c>
      <c r="B21" s="86" t="s">
        <v>9</v>
      </c>
      <c r="C21" s="83">
        <v>103.015</v>
      </c>
      <c r="D21" s="83">
        <v>140.38499999999999</v>
      </c>
      <c r="H21" s="4"/>
      <c r="I21" s="55"/>
      <c r="J21" s="3"/>
    </row>
    <row r="22" spans="1:10" x14ac:dyDescent="0.3">
      <c r="A22" s="96">
        <v>21</v>
      </c>
      <c r="B22" s="85" t="s">
        <v>5</v>
      </c>
      <c r="C22" s="83">
        <v>60.63344</v>
      </c>
      <c r="D22" s="83">
        <v>53.377090000000003</v>
      </c>
      <c r="H22" s="4"/>
      <c r="I22" s="55"/>
      <c r="J22" s="3"/>
    </row>
    <row r="23" spans="1:10" x14ac:dyDescent="0.3">
      <c r="A23" s="96">
        <v>22</v>
      </c>
      <c r="B23" s="74" t="s">
        <v>7</v>
      </c>
      <c r="C23" s="120">
        <v>35.626224000000001</v>
      </c>
      <c r="D23" s="119">
        <v>36.1676</v>
      </c>
      <c r="H23" s="4"/>
      <c r="I23" s="55"/>
      <c r="J23" s="3"/>
    </row>
    <row r="24" spans="1:10" x14ac:dyDescent="0.3">
      <c r="H24" s="4"/>
    </row>
    <row r="25" spans="1:10" x14ac:dyDescent="0.3">
      <c r="H25" s="4"/>
    </row>
    <row r="26" spans="1:10" x14ac:dyDescent="0.3">
      <c r="B26" s="60"/>
    </row>
  </sheetData>
  <hyperlinks>
    <hyperlink ref="F1" location="Mündəricat!A1" display="Mündəricat" xr:uid="{00000000-0004-0000-0700-000000000000}"/>
  </hyperlinks>
  <pageMargins left="0.7" right="0.7" top="0.75" bottom="0.75" header="0.3" footer="0.3"/>
  <tableParts count="1">
    <tablePart r:id="rId1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1"/>
  <dimension ref="A1:F26"/>
  <sheetViews>
    <sheetView tabSelected="1" topLeftCell="A2" zoomScale="115" zoomScaleNormal="115" workbookViewId="0">
      <selection activeCell="D2" sqref="D2"/>
    </sheetView>
    <sheetView workbookViewId="1">
      <selection activeCell="F13" sqref="F13"/>
    </sheetView>
  </sheetViews>
  <sheetFormatPr defaultRowHeight="14.4" x14ac:dyDescent="0.3"/>
  <cols>
    <col min="2" max="2" width="39.6640625" customWidth="1"/>
    <col min="3" max="4" width="30.6640625" customWidth="1"/>
    <col min="6" max="6" width="19.5546875" customWidth="1"/>
  </cols>
  <sheetData>
    <row r="1" spans="1:6" ht="28.8" x14ac:dyDescent="0.3">
      <c r="A1" s="19" t="s">
        <v>0</v>
      </c>
      <c r="B1" s="20" t="s">
        <v>21</v>
      </c>
      <c r="C1" s="20" t="s">
        <v>91</v>
      </c>
      <c r="D1" s="21" t="s">
        <v>92</v>
      </c>
      <c r="F1" s="38" t="s">
        <v>43</v>
      </c>
    </row>
    <row r="2" spans="1:6" x14ac:dyDescent="0.3">
      <c r="A2" s="96">
        <v>1</v>
      </c>
      <c r="B2" s="6" t="s">
        <v>15</v>
      </c>
      <c r="C2" s="2">
        <v>0.14967079269291722</v>
      </c>
      <c r="D2" s="3">
        <v>103.226</v>
      </c>
    </row>
    <row r="3" spans="1:6" x14ac:dyDescent="0.3">
      <c r="A3" s="96">
        <v>2</v>
      </c>
      <c r="B3" s="6" t="s">
        <v>37</v>
      </c>
      <c r="C3" s="2">
        <v>9.6095834168261715E-2</v>
      </c>
      <c r="D3" s="3">
        <v>91.135840000000144</v>
      </c>
    </row>
    <row r="4" spans="1:6" x14ac:dyDescent="0.3">
      <c r="A4" s="96">
        <v>3</v>
      </c>
      <c r="B4" s="6" t="s">
        <v>8</v>
      </c>
      <c r="C4" s="2">
        <v>5.9923866911252802E-2</v>
      </c>
      <c r="D4" s="3">
        <v>85.671990000000051</v>
      </c>
    </row>
    <row r="5" spans="1:6" x14ac:dyDescent="0.3">
      <c r="A5" s="96">
        <v>4</v>
      </c>
      <c r="B5" s="6" t="s">
        <v>31</v>
      </c>
      <c r="C5" s="141">
        <v>0.10959168142036081</v>
      </c>
      <c r="D5" s="3">
        <v>62.106829999999945</v>
      </c>
    </row>
    <row r="6" spans="1:6" x14ac:dyDescent="0.3">
      <c r="A6" s="96">
        <v>5</v>
      </c>
      <c r="B6" s="6" t="s">
        <v>14</v>
      </c>
      <c r="C6" s="141">
        <v>8.7002541798042107E-3</v>
      </c>
      <c r="D6" s="3">
        <v>58.359999999999673</v>
      </c>
    </row>
    <row r="7" spans="1:6" x14ac:dyDescent="0.3">
      <c r="A7" s="96">
        <v>6</v>
      </c>
      <c r="B7" s="6" t="s">
        <v>19</v>
      </c>
      <c r="C7" s="141">
        <v>0.11709836227009852</v>
      </c>
      <c r="D7" s="3">
        <v>46.018379999999979</v>
      </c>
    </row>
    <row r="8" spans="1:6" x14ac:dyDescent="0.3">
      <c r="A8" s="96">
        <v>7</v>
      </c>
      <c r="B8" s="6" t="s">
        <v>3</v>
      </c>
      <c r="C8" s="2">
        <v>3.7816799895164288E-2</v>
      </c>
      <c r="D8" s="3">
        <v>43.286999999999807</v>
      </c>
    </row>
    <row r="9" spans="1:6" x14ac:dyDescent="0.3">
      <c r="A9" s="96">
        <v>8</v>
      </c>
      <c r="B9" s="6" t="s">
        <v>6</v>
      </c>
      <c r="C9" s="2">
        <v>0.16075478482132977</v>
      </c>
      <c r="D9" s="3">
        <v>23.248999999999995</v>
      </c>
    </row>
    <row r="10" spans="1:6" x14ac:dyDescent="0.3">
      <c r="A10" s="96">
        <v>9</v>
      </c>
      <c r="B10" s="6" t="s">
        <v>10</v>
      </c>
      <c r="C10" s="2">
        <v>6.7675993218362207E-2</v>
      </c>
      <c r="D10" s="3">
        <v>18.800999999999988</v>
      </c>
    </row>
    <row r="11" spans="1:6" x14ac:dyDescent="0.3">
      <c r="A11" s="96">
        <v>10</v>
      </c>
      <c r="B11" s="6" t="s">
        <v>34</v>
      </c>
      <c r="C11" s="2">
        <v>2.7672375157877706E-2</v>
      </c>
      <c r="D11" s="3">
        <v>10.188000000000045</v>
      </c>
    </row>
    <row r="12" spans="1:6" x14ac:dyDescent="0.3">
      <c r="A12" s="96">
        <v>11</v>
      </c>
      <c r="B12" s="6" t="s">
        <v>5</v>
      </c>
      <c r="C12" s="2">
        <v>0.13594502810100734</v>
      </c>
      <c r="D12" s="3">
        <v>7.2563499999999976</v>
      </c>
    </row>
    <row r="13" spans="1:6" x14ac:dyDescent="0.3">
      <c r="A13" s="96">
        <v>12</v>
      </c>
      <c r="B13" s="6" t="s">
        <v>18</v>
      </c>
      <c r="C13" s="141">
        <v>3.891947479037284E-3</v>
      </c>
      <c r="D13" s="3">
        <v>7.1432200000001558</v>
      </c>
    </row>
    <row r="14" spans="1:6" x14ac:dyDescent="0.3">
      <c r="A14" s="96">
        <v>13</v>
      </c>
      <c r="B14" s="6" t="s">
        <v>7</v>
      </c>
      <c r="C14" s="2">
        <v>-1.4968535374202315E-2</v>
      </c>
      <c r="D14" s="3">
        <v>-0.54137599999999964</v>
      </c>
    </row>
    <row r="15" spans="1:6" x14ac:dyDescent="0.3">
      <c r="A15" s="96">
        <v>14</v>
      </c>
      <c r="B15" s="6" t="s">
        <v>2</v>
      </c>
      <c r="C15" s="2">
        <v>-8.1641905410583041E-3</v>
      </c>
      <c r="D15" s="3">
        <v>-1.1507100000000037</v>
      </c>
    </row>
    <row r="16" spans="1:6" x14ac:dyDescent="0.3">
      <c r="A16" s="96">
        <v>15</v>
      </c>
      <c r="B16" s="6" t="s">
        <v>17</v>
      </c>
      <c r="C16" s="2">
        <v>-1.0512426587685537E-2</v>
      </c>
      <c r="D16" s="3">
        <v>-13.089999999999918</v>
      </c>
    </row>
    <row r="17" spans="1:4" x14ac:dyDescent="0.3">
      <c r="A17" s="96">
        <v>16</v>
      </c>
      <c r="B17" s="6" t="s">
        <v>4</v>
      </c>
      <c r="C17" s="2">
        <v>-3.3043917497666553E-2</v>
      </c>
      <c r="D17" s="3">
        <v>-16.214420000000018</v>
      </c>
    </row>
    <row r="18" spans="1:4" x14ac:dyDescent="0.3">
      <c r="A18" s="96">
        <v>17</v>
      </c>
      <c r="B18" s="6" t="s">
        <v>16</v>
      </c>
      <c r="C18" s="2">
        <v>-4.6120829977896939E-2</v>
      </c>
      <c r="D18" s="3">
        <v>-21.533999999999992</v>
      </c>
    </row>
    <row r="19" spans="1:4" x14ac:dyDescent="0.3">
      <c r="A19" s="96">
        <v>18</v>
      </c>
      <c r="B19" s="6" t="s">
        <v>1</v>
      </c>
      <c r="C19" s="2">
        <v>-2.0434732484213868E-2</v>
      </c>
      <c r="D19" s="3">
        <v>-21.802000000000135</v>
      </c>
    </row>
    <row r="20" spans="1:4" x14ac:dyDescent="0.3">
      <c r="A20" s="96">
        <v>19</v>
      </c>
      <c r="B20" s="6" t="s">
        <v>9</v>
      </c>
      <c r="C20" s="2">
        <v>-0.26619653096840823</v>
      </c>
      <c r="D20" s="3">
        <v>-37.36999999999999</v>
      </c>
    </row>
    <row r="21" spans="1:4" x14ac:dyDescent="0.3">
      <c r="A21" s="96">
        <v>20</v>
      </c>
      <c r="B21" s="6" t="s">
        <v>35</v>
      </c>
      <c r="C21" s="2">
        <v>-0.21201829282295642</v>
      </c>
      <c r="D21" s="3">
        <v>-187.96966000000009</v>
      </c>
    </row>
    <row r="22" spans="1:4" x14ac:dyDescent="0.3">
      <c r="A22" s="96">
        <v>21</v>
      </c>
      <c r="B22" s="6" t="s">
        <v>60</v>
      </c>
      <c r="C22" s="141">
        <v>-4.8647384932174929E-2</v>
      </c>
      <c r="D22" s="3">
        <v>-441.14375000000109</v>
      </c>
    </row>
    <row r="23" spans="1:4" x14ac:dyDescent="0.3">
      <c r="A23" s="96">
        <v>22</v>
      </c>
      <c r="B23" s="14" t="s">
        <v>11</v>
      </c>
      <c r="C23" s="136">
        <v>-8.5090329028614783E-2</v>
      </c>
      <c r="D23" s="137">
        <v>-806.43100000000049</v>
      </c>
    </row>
    <row r="26" spans="1:4" x14ac:dyDescent="0.3">
      <c r="B26" s="60"/>
    </row>
  </sheetData>
  <conditionalFormatting sqref="C2:C14">
    <cfRule type="dataBar" priority="23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{59C805C9-AAF7-4ED6-92EE-4F81BE90AE1C}</x14:id>
        </ext>
      </extLst>
    </cfRule>
    <cfRule type="dataBar" priority="235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{08CECFE5-4DDB-4071-8848-722C2A60CFCE}</x14:id>
        </ext>
      </extLst>
    </cfRule>
    <cfRule type="dataBar" priority="23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{F0DA324D-2A42-4EAF-B6F6-46CA3FD48BB0}</x14:id>
        </ext>
      </extLst>
    </cfRule>
    <cfRule type="dataBar" priority="237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{31006D51-E1CB-4953-B004-231CA24123CD}</x14:id>
        </ext>
      </extLst>
    </cfRule>
  </conditionalFormatting>
  <conditionalFormatting sqref="C2:C19">
    <cfRule type="dataBar" priority="308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{F6E1A79C-2070-4855-B87F-890ABCCCC475}</x14:id>
        </ext>
      </extLst>
    </cfRule>
  </conditionalFormatting>
  <conditionalFormatting sqref="C2:C23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{5108FE77-9FBB-4CB2-999B-E4C1E7527139}</x14:id>
        </ext>
      </extLst>
    </cfRule>
  </conditionalFormatting>
  <conditionalFormatting sqref="C2:D14">
    <cfRule type="dataBar" priority="24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{0F9503D7-D048-478A-A52B-9AA27FE2D8DE}</x14:id>
        </ext>
      </extLst>
    </cfRule>
  </conditionalFormatting>
  <conditionalFormatting sqref="C2:D23">
    <cfRule type="dataBar" priority="31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{D1C5CB26-442E-41F4-A496-96CC8593FAC7}</x14:id>
        </ext>
      </extLst>
    </cfRule>
  </conditionalFormatting>
  <conditionalFormatting sqref="D2:D14">
    <cfRule type="dataBar" priority="25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{7A9B8E62-8257-4C44-93F8-7E2E2814F202}</x14:id>
        </ext>
      </extLst>
    </cfRule>
    <cfRule type="dataBar" priority="25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{5D41D887-9A38-4806-93FA-102314FCA9E9}</x14:id>
        </ext>
      </extLst>
    </cfRule>
  </conditionalFormatting>
  <conditionalFormatting sqref="D2:D19">
    <cfRule type="dataBar" priority="31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{A76EC67C-92BD-4F28-AD70-85EE7BDB2AB4}</x14:id>
        </ext>
      </extLst>
    </cfRule>
  </conditionalFormatting>
  <conditionalFormatting sqref="D2:D23">
    <cfRule type="dataBar" priority="3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{C958F4A3-7A79-43E3-86DA-3210C0F4A9D3}</x14:id>
        </ext>
      </extLst>
    </cfRule>
  </conditionalFormatting>
  <conditionalFormatting sqref="D3:D23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{23A92DD7-2875-4CDD-BA81-787E6B2151FA}</x14:id>
        </ext>
      </extLst>
    </cfRule>
  </conditionalFormatting>
  <hyperlinks>
    <hyperlink ref="F1" location="Mündəricat!A1" display="Mündəricat" xr:uid="{00000000-0004-0000-0800-000000000000}"/>
  </hyperlinks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59C805C9-AAF7-4ED6-92EE-4F81BE90AE1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08CECFE5-4DDB-4071-8848-722C2A60CFC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F0DA324D-2A42-4EAF-B6F6-46CA3FD48BB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31006D51-E1CB-4953-B004-231CA24123CD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C2:C14</xm:sqref>
        </x14:conditionalFormatting>
        <x14:conditionalFormatting xmlns:xm="http://schemas.microsoft.com/office/excel/2006/main">
          <x14:cfRule type="dataBar" id="{F6E1A79C-2070-4855-B87F-890ABCCCC475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C2:C19</xm:sqref>
        </x14:conditionalFormatting>
        <x14:conditionalFormatting xmlns:xm="http://schemas.microsoft.com/office/excel/2006/main">
          <x14:cfRule type="dataBar" id="{5108FE77-9FBB-4CB2-999B-E4C1E752713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C2:C23</xm:sqref>
        </x14:conditionalFormatting>
        <x14:conditionalFormatting xmlns:xm="http://schemas.microsoft.com/office/excel/2006/main">
          <x14:cfRule type="dataBar" id="{0F9503D7-D048-478A-A52B-9AA27FE2D8DE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C2:D14</xm:sqref>
        </x14:conditionalFormatting>
        <x14:conditionalFormatting xmlns:xm="http://schemas.microsoft.com/office/excel/2006/main">
          <x14:cfRule type="dataBar" id="{D1C5CB26-442E-41F4-A496-96CC8593FAC7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C2:D23</xm:sqref>
        </x14:conditionalFormatting>
        <x14:conditionalFormatting xmlns:xm="http://schemas.microsoft.com/office/excel/2006/main">
          <x14:cfRule type="dataBar" id="{7A9B8E62-8257-4C44-93F8-7E2E2814F202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14:cfRule type="dataBar" id="{5D41D887-9A38-4806-93FA-102314FCA9E9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D2:D14</xm:sqref>
        </x14:conditionalFormatting>
        <x14:conditionalFormatting xmlns:xm="http://schemas.microsoft.com/office/excel/2006/main">
          <x14:cfRule type="dataBar" id="{A76EC67C-92BD-4F28-AD70-85EE7BDB2AB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D2:D19</xm:sqref>
        </x14:conditionalFormatting>
        <x14:conditionalFormatting xmlns:xm="http://schemas.microsoft.com/office/excel/2006/main">
          <x14:cfRule type="dataBar" id="{C958F4A3-7A79-43E3-86DA-3210C0F4A9D3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D2:D23</xm:sqref>
        </x14:conditionalFormatting>
        <x14:conditionalFormatting xmlns:xm="http://schemas.microsoft.com/office/excel/2006/main">
          <x14:cfRule type="dataBar" id="{23A92DD7-2875-4CDD-BA81-787E6B2151FA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D3:D23</xm:sqref>
        </x14:conditionalFormatting>
      </x14:conditionalFormatting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898A9E-D073-455A-8DC3-14761F0F6BF1}">
  <dimension ref="A1:G23"/>
  <sheetViews>
    <sheetView zoomScaleNormal="100" workbookViewId="0">
      <selection activeCell="C2" sqref="C2:C23"/>
    </sheetView>
    <sheetView workbookViewId="1">
      <selection activeCell="E20" sqref="E20"/>
    </sheetView>
  </sheetViews>
  <sheetFormatPr defaultRowHeight="14.4" x14ac:dyDescent="0.3"/>
  <cols>
    <col min="2" max="2" width="35.6640625" customWidth="1"/>
    <col min="3" max="3" width="17.6640625" customWidth="1"/>
    <col min="4" max="4" width="16.33203125" customWidth="1"/>
    <col min="5" max="5" width="16.88671875" customWidth="1"/>
    <col min="7" max="7" width="13.33203125" customWidth="1"/>
  </cols>
  <sheetData>
    <row r="1" spans="1:7" x14ac:dyDescent="0.3">
      <c r="A1" s="17" t="s">
        <v>0</v>
      </c>
      <c r="B1" s="18" t="s">
        <v>21</v>
      </c>
      <c r="C1" s="25" t="s">
        <v>84</v>
      </c>
      <c r="D1" s="25" t="s">
        <v>82</v>
      </c>
      <c r="E1" s="18" t="s">
        <v>68</v>
      </c>
      <c r="G1" s="48" t="s">
        <v>43</v>
      </c>
    </row>
    <row r="2" spans="1:7" x14ac:dyDescent="0.3">
      <c r="A2" s="96">
        <v>2</v>
      </c>
      <c r="B2" s="6" t="s">
        <v>60</v>
      </c>
      <c r="C2" s="83">
        <v>3146.95478</v>
      </c>
      <c r="D2" s="83">
        <v>2990.7307900000001</v>
      </c>
      <c r="E2" s="142">
        <f>Table411131415161819278616[[#This Row],[IIIR/2025]]/Table411131415161819278616[[#This Row],[IIR/2025]]-1</f>
        <v>5.2236059000148272E-2</v>
      </c>
    </row>
    <row r="3" spans="1:7" x14ac:dyDescent="0.3">
      <c r="A3" s="96">
        <v>1</v>
      </c>
      <c r="B3" s="6" t="s">
        <v>11</v>
      </c>
      <c r="C3" s="83">
        <v>3092.5479999999998</v>
      </c>
      <c r="D3" s="83">
        <v>3076.2359999999999</v>
      </c>
      <c r="E3" s="142">
        <f>Table411131415161819278616[[#This Row],[IIIR/2025]]/Table411131415161819278616[[#This Row],[IIR/2025]]-1</f>
        <v>5.3025840670222202E-3</v>
      </c>
    </row>
    <row r="4" spans="1:7" x14ac:dyDescent="0.3">
      <c r="A4" s="96">
        <v>3</v>
      </c>
      <c r="B4" s="6" t="s">
        <v>14</v>
      </c>
      <c r="C4" s="83">
        <v>1759.694</v>
      </c>
      <c r="D4" s="83">
        <v>1766.0150000000001</v>
      </c>
      <c r="E4" s="142">
        <f>Table411131415161819278616[[#This Row],[IIIR/2025]]/Table411131415161819278616[[#This Row],[IIR/2025]]-1</f>
        <v>-3.5792447969015262E-3</v>
      </c>
    </row>
    <row r="5" spans="1:7" x14ac:dyDescent="0.3">
      <c r="A5" s="96">
        <v>4</v>
      </c>
      <c r="B5" s="6" t="s">
        <v>17</v>
      </c>
      <c r="C5" s="83">
        <v>1005.4349999999999</v>
      </c>
      <c r="D5" s="83">
        <v>1017.201</v>
      </c>
      <c r="E5" s="142">
        <f>Table411131415161819278616[[#This Row],[IIIR/2025]]/Table411131415161819278616[[#This Row],[IIR/2025]]-1</f>
        <v>-1.156703542367743E-2</v>
      </c>
    </row>
    <row r="6" spans="1:7" x14ac:dyDescent="0.3">
      <c r="A6" s="96">
        <v>6</v>
      </c>
      <c r="B6" s="86" t="s">
        <v>37</v>
      </c>
      <c r="C6" s="83">
        <v>879.40468999999996</v>
      </c>
      <c r="D6" s="83">
        <v>793.64234999999996</v>
      </c>
      <c r="E6" s="142">
        <f>Table411131415161819278616[[#This Row],[IIIR/2025]]/Table411131415161819278616[[#This Row],[IIR/2025]]-1</f>
        <v>0.10806169806840571</v>
      </c>
    </row>
    <row r="7" spans="1:7" x14ac:dyDescent="0.3">
      <c r="A7" s="96">
        <v>5</v>
      </c>
      <c r="B7" s="6" t="s">
        <v>1</v>
      </c>
      <c r="C7" s="83">
        <v>860.755</v>
      </c>
      <c r="D7" s="83">
        <v>834.16800000000001</v>
      </c>
      <c r="E7" s="142">
        <f>Table411131415161819278616[[#This Row],[IIIR/2025]]/Table411131415161819278616[[#This Row],[IIR/2025]]-1</f>
        <v>3.1872476527510019E-2</v>
      </c>
    </row>
    <row r="8" spans="1:7" x14ac:dyDescent="0.3">
      <c r="A8" s="96">
        <v>8</v>
      </c>
      <c r="B8" s="6" t="s">
        <v>35</v>
      </c>
      <c r="C8" s="83">
        <v>638.90355</v>
      </c>
      <c r="D8" s="83">
        <v>661.37527</v>
      </c>
      <c r="E8" s="142">
        <f>Table411131415161819278616[[#This Row],[IIIR/2025]]/Table411131415161819278616[[#This Row],[IIR/2025]]-1</f>
        <v>-3.3977260746383853E-2</v>
      </c>
    </row>
    <row r="9" spans="1:7" x14ac:dyDescent="0.3">
      <c r="A9" s="96">
        <v>9</v>
      </c>
      <c r="B9" s="6" t="s">
        <v>8</v>
      </c>
      <c r="C9" s="83">
        <v>602.47618</v>
      </c>
      <c r="D9" s="83">
        <v>626.20385999999996</v>
      </c>
      <c r="E9" s="142">
        <f>Table411131415161819278616[[#This Row],[IIIR/2025]]/Table411131415161819278616[[#This Row],[IIR/2025]]-1</f>
        <v>-3.7891302682164785E-2</v>
      </c>
    </row>
    <row r="10" spans="1:7" x14ac:dyDescent="0.3">
      <c r="A10" s="96">
        <v>10</v>
      </c>
      <c r="B10" s="6" t="s">
        <v>15</v>
      </c>
      <c r="C10" s="83">
        <v>550.85500000000002</v>
      </c>
      <c r="D10" s="83">
        <v>499.69799999999998</v>
      </c>
      <c r="E10" s="142">
        <f>Table411131415161819278616[[#This Row],[IIIR/2025]]/Table411131415161819278616[[#This Row],[IIR/2025]]-1</f>
        <v>0.10237583500434266</v>
      </c>
    </row>
    <row r="11" spans="1:7" x14ac:dyDescent="0.3">
      <c r="A11" s="96">
        <v>11</v>
      </c>
      <c r="B11" s="6" t="s">
        <v>16</v>
      </c>
      <c r="C11" s="83">
        <v>386.31400000000002</v>
      </c>
      <c r="D11" s="83">
        <v>376.40600000000001</v>
      </c>
      <c r="E11" s="142">
        <f>Table411131415161819278616[[#This Row],[IIIR/2025]]/Table411131415161819278616[[#This Row],[IIR/2025]]-1</f>
        <v>2.6322640978092782E-2</v>
      </c>
    </row>
    <row r="12" spans="1:7" x14ac:dyDescent="0.3">
      <c r="A12" s="96">
        <v>12</v>
      </c>
      <c r="B12" s="86" t="s">
        <v>4</v>
      </c>
      <c r="C12" s="83">
        <v>309.92595999999998</v>
      </c>
      <c r="D12" s="83">
        <v>313.60332999999997</v>
      </c>
      <c r="E12" s="142">
        <f>Table411131415161819278616[[#This Row],[IIIR/2025]]/Table411131415161819278616[[#This Row],[IIR/2025]]-1</f>
        <v>-1.1726182882050407E-2</v>
      </c>
    </row>
    <row r="13" spans="1:7" x14ac:dyDescent="0.3">
      <c r="A13" s="96">
        <v>13</v>
      </c>
      <c r="B13" s="6" t="s">
        <v>34</v>
      </c>
      <c r="C13" s="83">
        <v>302.041</v>
      </c>
      <c r="D13" s="83">
        <v>311.55099999999999</v>
      </c>
      <c r="E13" s="142">
        <f>Table411131415161819278616[[#This Row],[IIIR/2025]]/Table411131415161819278616[[#This Row],[IIR/2025]]-1</f>
        <v>-3.0524697401067558E-2</v>
      </c>
    </row>
    <row r="14" spans="1:7" x14ac:dyDescent="0.3">
      <c r="A14" s="96">
        <v>14</v>
      </c>
      <c r="B14" s="86" t="s">
        <v>10</v>
      </c>
      <c r="C14" s="92">
        <v>254.494</v>
      </c>
      <c r="D14" s="92">
        <v>237.191</v>
      </c>
      <c r="E14" s="142">
        <f>Table411131415161819278616[[#This Row],[IIIR/2025]]/Table411131415161819278616[[#This Row],[IIR/2025]]-1</f>
        <v>7.2949648173834536E-2</v>
      </c>
    </row>
    <row r="15" spans="1:7" x14ac:dyDescent="0.3">
      <c r="A15" s="96">
        <v>15</v>
      </c>
      <c r="B15" s="6" t="s">
        <v>3</v>
      </c>
      <c r="C15" s="83">
        <v>203.50800000000001</v>
      </c>
      <c r="D15" s="83">
        <v>210.708</v>
      </c>
      <c r="E15" s="142">
        <f>Table411131415161819278616[[#This Row],[IIIR/2025]]/Table411131415161819278616[[#This Row],[IIR/2025]]-1</f>
        <v>-3.4170510849137137E-2</v>
      </c>
    </row>
    <row r="16" spans="1:7" x14ac:dyDescent="0.3">
      <c r="A16" s="96">
        <v>16</v>
      </c>
      <c r="B16" s="86" t="s">
        <v>31</v>
      </c>
      <c r="C16" s="83">
        <v>183.36216999999999</v>
      </c>
      <c r="D16" s="83">
        <v>200.47741000000002</v>
      </c>
      <c r="E16" s="142">
        <f>Table411131415161819278616[[#This Row],[IIIR/2025]]/Table411131415161819278616[[#This Row],[IIR/2025]]-1</f>
        <v>-8.5372411784450097E-2</v>
      </c>
    </row>
    <row r="17" spans="1:5" x14ac:dyDescent="0.3">
      <c r="A17" s="96">
        <v>17</v>
      </c>
      <c r="B17" s="86" t="s">
        <v>6</v>
      </c>
      <c r="C17" s="83">
        <v>140.21630999999999</v>
      </c>
      <c r="D17" s="83">
        <v>140.93935999999999</v>
      </c>
      <c r="E17" s="142">
        <f>Table411131415161819278616[[#This Row],[IIIR/2025]]/Table411131415161819278616[[#This Row],[IIR/2025]]-1</f>
        <v>-5.1302205430761028E-3</v>
      </c>
    </row>
    <row r="18" spans="1:5" x14ac:dyDescent="0.3">
      <c r="A18" s="96">
        <v>18</v>
      </c>
      <c r="B18" s="6" t="s">
        <v>19</v>
      </c>
      <c r="C18" s="83">
        <v>88.863659999999996</v>
      </c>
      <c r="D18" s="83">
        <v>97.505399999999995</v>
      </c>
      <c r="E18" s="142">
        <f>Table411131415161819278616[[#This Row],[IIIR/2025]]/Table411131415161819278616[[#This Row],[IIR/2025]]-1</f>
        <v>-8.8628322123697756E-2</v>
      </c>
    </row>
    <row r="19" spans="1:5" x14ac:dyDescent="0.3">
      <c r="A19" s="96">
        <v>20</v>
      </c>
      <c r="B19" s="86" t="s">
        <v>9</v>
      </c>
      <c r="C19" s="83">
        <v>76.775999999999996</v>
      </c>
      <c r="D19" s="83">
        <v>73.399000000000001</v>
      </c>
      <c r="E19" s="142">
        <f>Table411131415161819278616[[#This Row],[IIIR/2025]]/Table411131415161819278616[[#This Row],[IIR/2025]]-1</f>
        <v>4.6008801209825645E-2</v>
      </c>
    </row>
    <row r="20" spans="1:5" x14ac:dyDescent="0.3">
      <c r="A20" s="96">
        <v>19</v>
      </c>
      <c r="B20" s="86" t="s">
        <v>2</v>
      </c>
      <c r="C20" s="153">
        <v>72.687780000000004</v>
      </c>
      <c r="D20" s="153">
        <v>75.919160000000005</v>
      </c>
      <c r="E20" s="142">
        <f>Table411131415161819278616[[#This Row],[IIIR/2025]]/Table411131415161819278616[[#This Row],[IIR/2025]]-1</f>
        <v>-4.2563431945242813E-2</v>
      </c>
    </row>
    <row r="21" spans="1:5" x14ac:dyDescent="0.3">
      <c r="A21" s="96">
        <v>21</v>
      </c>
      <c r="B21" s="86" t="s">
        <v>5</v>
      </c>
      <c r="C21" s="83">
        <v>55.331609999999998</v>
      </c>
      <c r="D21" s="83">
        <v>49.750549999999997</v>
      </c>
      <c r="E21" s="142">
        <f>Table411131415161819278616[[#This Row],[IIIR/2025]]/Table411131415161819278616[[#This Row],[IIR/2025]]-1</f>
        <v>0.11218087036223712</v>
      </c>
    </row>
    <row r="22" spans="1:5" x14ac:dyDescent="0.3">
      <c r="A22" s="96">
        <v>22</v>
      </c>
      <c r="B22" s="86" t="s">
        <v>7</v>
      </c>
      <c r="C22" s="143"/>
      <c r="D22" s="143"/>
      <c r="E22" s="142"/>
    </row>
    <row r="23" spans="1:5" x14ac:dyDescent="0.3">
      <c r="A23" s="96">
        <v>7</v>
      </c>
      <c r="B23" s="14" t="s">
        <v>18</v>
      </c>
      <c r="C23" s="120"/>
      <c r="D23" s="120">
        <v>773.07329000000004</v>
      </c>
      <c r="E23" s="142"/>
    </row>
  </sheetData>
  <hyperlinks>
    <hyperlink ref="G1" location="Mündəricat!A1" display="Mündəricat" xr:uid="{33C93527-E384-4B5A-A518-3AF0051FC618}"/>
  </hyperlinks>
  <pageMargins left="0.7" right="0.7" top="0.75" bottom="0.75" header="0.3" footer="0.3"/>
  <tableParts count="1">
    <tablePart r:id="rId1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3"/>
  <dimension ref="A1:J26"/>
  <sheetViews>
    <sheetView zoomScale="70" zoomScaleNormal="70" workbookViewId="0">
      <pane xSplit="2" ySplit="1" topLeftCell="C2" activePane="bottomRight" state="frozen"/>
      <selection activeCell="G15" sqref="G15"/>
      <selection pane="topRight" activeCell="G15" sqref="G15"/>
      <selection pane="bottomLeft" activeCell="G15" sqref="G15"/>
      <selection pane="bottomRight" activeCell="C2" sqref="C2:C23"/>
    </sheetView>
    <sheetView workbookViewId="1">
      <selection activeCell="F23" sqref="F23"/>
    </sheetView>
  </sheetViews>
  <sheetFormatPr defaultColWidth="9.33203125" defaultRowHeight="14.4" x14ac:dyDescent="0.3"/>
  <cols>
    <col min="2" max="2" width="41.44140625" customWidth="1"/>
    <col min="3" max="3" width="20.6640625" customWidth="1"/>
    <col min="4" max="4" width="21.44140625" customWidth="1"/>
    <col min="5" max="5" width="12.6640625" customWidth="1"/>
    <col min="6" max="6" width="21" customWidth="1"/>
    <col min="7" max="7" width="9.33203125" customWidth="1"/>
    <col min="8" max="8" width="6.88671875" bestFit="1" customWidth="1"/>
    <col min="9" max="9" width="6.33203125" bestFit="1" customWidth="1"/>
    <col min="10" max="10" width="13" style="5" customWidth="1"/>
  </cols>
  <sheetData>
    <row r="1" spans="1:9" x14ac:dyDescent="0.3">
      <c r="A1" s="23" t="s">
        <v>0</v>
      </c>
      <c r="B1" s="24" t="s">
        <v>21</v>
      </c>
      <c r="C1" s="25" t="s">
        <v>84</v>
      </c>
      <c r="D1" s="25" t="s">
        <v>82</v>
      </c>
      <c r="F1" s="38" t="s">
        <v>43</v>
      </c>
    </row>
    <row r="2" spans="1:9" x14ac:dyDescent="0.3">
      <c r="A2" s="96">
        <v>1</v>
      </c>
      <c r="B2" s="6" t="s">
        <v>60</v>
      </c>
      <c r="C2" s="83">
        <v>2110.9969599999999</v>
      </c>
      <c r="D2" s="83">
        <v>2003.14174</v>
      </c>
      <c r="G2" s="3"/>
      <c r="H2" s="55"/>
      <c r="I2" s="3"/>
    </row>
    <row r="3" spans="1:9" x14ac:dyDescent="0.3">
      <c r="A3" s="96">
        <v>2</v>
      </c>
      <c r="B3" s="86" t="s">
        <v>11</v>
      </c>
      <c r="C3" s="83">
        <v>1090.0899999999999</v>
      </c>
      <c r="D3" s="83">
        <v>1105.3150000000001</v>
      </c>
      <c r="G3" s="3"/>
      <c r="H3" s="55"/>
      <c r="I3" s="3"/>
    </row>
    <row r="4" spans="1:9" x14ac:dyDescent="0.3">
      <c r="A4" s="96">
        <v>3</v>
      </c>
      <c r="B4" s="86" t="s">
        <v>14</v>
      </c>
      <c r="C4" s="87">
        <v>996.15899999999999</v>
      </c>
      <c r="D4" s="83">
        <v>954.08900000000006</v>
      </c>
      <c r="G4" s="3"/>
      <c r="H4" s="55"/>
      <c r="I4" s="3"/>
    </row>
    <row r="5" spans="1:9" x14ac:dyDescent="0.3">
      <c r="A5" s="96">
        <v>4</v>
      </c>
      <c r="B5" s="86" t="s">
        <v>18</v>
      </c>
      <c r="C5" s="87">
        <v>534.17454999999995</v>
      </c>
      <c r="D5" s="83">
        <v>534.04843000000005</v>
      </c>
      <c r="G5" s="3"/>
      <c r="H5" s="55"/>
      <c r="I5" s="3"/>
    </row>
    <row r="6" spans="1:9" x14ac:dyDescent="0.3">
      <c r="A6" s="96">
        <v>5</v>
      </c>
      <c r="B6" s="101" t="s">
        <v>8</v>
      </c>
      <c r="C6" s="83">
        <v>230.87853000000001</v>
      </c>
      <c r="D6" s="83">
        <v>214.40620999999999</v>
      </c>
      <c r="G6" s="3"/>
      <c r="H6" s="55"/>
      <c r="I6" s="3"/>
    </row>
    <row r="7" spans="1:9" x14ac:dyDescent="0.3">
      <c r="A7" s="96">
        <v>6</v>
      </c>
      <c r="B7" s="6" t="s">
        <v>1</v>
      </c>
      <c r="C7" s="83">
        <v>218.13800000000001</v>
      </c>
      <c r="D7" s="83">
        <v>202.83500000000001</v>
      </c>
      <c r="G7" s="3"/>
      <c r="H7" s="55"/>
      <c r="I7" s="3"/>
    </row>
    <row r="8" spans="1:9" x14ac:dyDescent="0.3">
      <c r="A8" s="96">
        <v>7</v>
      </c>
      <c r="B8" s="86" t="s">
        <v>34</v>
      </c>
      <c r="C8" s="87">
        <v>196.721</v>
      </c>
      <c r="D8" s="83">
        <v>193.86600000000001</v>
      </c>
      <c r="G8" s="3"/>
      <c r="H8" s="55"/>
      <c r="I8" s="3"/>
    </row>
    <row r="9" spans="1:9" x14ac:dyDescent="0.3">
      <c r="A9" s="96">
        <v>8</v>
      </c>
      <c r="B9" s="101" t="s">
        <v>17</v>
      </c>
      <c r="C9" s="83">
        <v>181.923</v>
      </c>
      <c r="D9" s="83">
        <v>173.66499999999999</v>
      </c>
      <c r="G9" s="3"/>
      <c r="H9" s="55"/>
      <c r="I9" s="3"/>
    </row>
    <row r="10" spans="1:9" x14ac:dyDescent="0.3">
      <c r="A10" s="96">
        <v>10</v>
      </c>
      <c r="B10" s="6" t="s">
        <v>37</v>
      </c>
      <c r="C10" s="83">
        <v>169.67376999999999</v>
      </c>
      <c r="D10" s="83">
        <v>163.77726000000001</v>
      </c>
      <c r="G10" s="3"/>
      <c r="H10" s="55"/>
      <c r="I10" s="3"/>
    </row>
    <row r="11" spans="1:9" x14ac:dyDescent="0.3">
      <c r="A11" s="96">
        <v>9</v>
      </c>
      <c r="B11" s="101" t="s">
        <v>35</v>
      </c>
      <c r="C11" s="83">
        <v>168.90996999999999</v>
      </c>
      <c r="D11" s="83">
        <v>158.37801999999999</v>
      </c>
      <c r="G11" s="3"/>
      <c r="H11" s="55"/>
      <c r="I11" s="3"/>
    </row>
    <row r="12" spans="1:9" x14ac:dyDescent="0.3">
      <c r="A12" s="96">
        <v>12</v>
      </c>
      <c r="B12" s="86" t="s">
        <v>31</v>
      </c>
      <c r="C12" s="87">
        <v>154.34424000000001</v>
      </c>
      <c r="D12" s="83">
        <v>133.36028999999999</v>
      </c>
      <c r="G12" s="3"/>
      <c r="H12" s="55"/>
      <c r="I12" s="3"/>
    </row>
    <row r="13" spans="1:9" x14ac:dyDescent="0.3">
      <c r="A13" s="96">
        <v>11</v>
      </c>
      <c r="B13" s="86" t="s">
        <v>10</v>
      </c>
      <c r="C13" s="83">
        <v>135.89500000000001</v>
      </c>
      <c r="D13" s="83">
        <v>138.203</v>
      </c>
      <c r="G13" s="3"/>
      <c r="H13" s="55"/>
      <c r="I13" s="3"/>
    </row>
    <row r="14" spans="1:9" x14ac:dyDescent="0.3">
      <c r="A14" s="96">
        <v>13</v>
      </c>
      <c r="B14" s="86" t="s">
        <v>15</v>
      </c>
      <c r="C14" s="92">
        <v>132.4</v>
      </c>
      <c r="D14" s="92">
        <v>125.691</v>
      </c>
      <c r="G14" s="3"/>
      <c r="H14" s="55"/>
      <c r="I14" s="3"/>
    </row>
    <row r="15" spans="1:9" x14ac:dyDescent="0.3">
      <c r="A15" s="96">
        <v>14</v>
      </c>
      <c r="B15" s="85" t="s">
        <v>4</v>
      </c>
      <c r="C15" s="87">
        <v>126.60742</v>
      </c>
      <c r="D15" s="83">
        <v>118.69197</v>
      </c>
      <c r="G15" s="3"/>
      <c r="H15" s="55"/>
      <c r="I15" s="3"/>
    </row>
    <row r="16" spans="1:9" x14ac:dyDescent="0.3">
      <c r="A16" s="96">
        <v>15</v>
      </c>
      <c r="B16" s="85" t="s">
        <v>19</v>
      </c>
      <c r="C16" s="87">
        <v>121.00064999999999</v>
      </c>
      <c r="D16" s="83">
        <v>116.5137</v>
      </c>
      <c r="G16" s="3"/>
      <c r="H16" s="55"/>
      <c r="I16" s="3"/>
    </row>
    <row r="17" spans="1:9" x14ac:dyDescent="0.3">
      <c r="A17" s="96">
        <v>16</v>
      </c>
      <c r="B17" s="6" t="s">
        <v>3</v>
      </c>
      <c r="C17" s="87">
        <v>116.45</v>
      </c>
      <c r="D17" s="83">
        <v>113.919</v>
      </c>
      <c r="G17" s="3"/>
      <c r="H17" s="55"/>
      <c r="I17" s="3"/>
    </row>
    <row r="18" spans="1:9" x14ac:dyDescent="0.3">
      <c r="A18" s="96">
        <v>17</v>
      </c>
      <c r="B18" s="86" t="s">
        <v>9</v>
      </c>
      <c r="C18" s="92">
        <v>111.485</v>
      </c>
      <c r="D18" s="83">
        <v>107.855</v>
      </c>
      <c r="G18" s="3"/>
      <c r="H18" s="55"/>
      <c r="I18" s="3"/>
    </row>
    <row r="19" spans="1:9" x14ac:dyDescent="0.3">
      <c r="A19" s="96">
        <v>18</v>
      </c>
      <c r="B19" s="101" t="s">
        <v>16</v>
      </c>
      <c r="C19" s="179">
        <v>104.57899999999999</v>
      </c>
      <c r="D19" s="83">
        <v>105.422</v>
      </c>
      <c r="G19" s="3"/>
      <c r="H19" s="55"/>
      <c r="I19" s="3"/>
    </row>
    <row r="20" spans="1:9" x14ac:dyDescent="0.3">
      <c r="A20" s="96">
        <v>19</v>
      </c>
      <c r="B20" s="85" t="s">
        <v>5</v>
      </c>
      <c r="C20" s="83">
        <v>90.260589999999993</v>
      </c>
      <c r="D20" s="83">
        <v>88.967489999999998</v>
      </c>
      <c r="G20" s="3"/>
      <c r="H20" s="55"/>
      <c r="I20" s="3"/>
    </row>
    <row r="21" spans="1:9" x14ac:dyDescent="0.3">
      <c r="A21" s="96">
        <v>20</v>
      </c>
      <c r="B21" s="6" t="s">
        <v>2</v>
      </c>
      <c r="C21" s="87">
        <v>75.322559999999996</v>
      </c>
      <c r="D21" s="83">
        <v>75.381969999999995</v>
      </c>
      <c r="G21" s="3"/>
      <c r="H21" s="55"/>
      <c r="I21" s="3"/>
    </row>
    <row r="22" spans="1:9" x14ac:dyDescent="0.3">
      <c r="A22" s="96">
        <v>22</v>
      </c>
      <c r="B22" s="86" t="s">
        <v>7</v>
      </c>
      <c r="C22" s="87">
        <v>53.3196127</v>
      </c>
      <c r="D22" s="83">
        <v>52.165829000000002</v>
      </c>
      <c r="G22" s="3"/>
      <c r="H22" s="55"/>
      <c r="I22" s="3"/>
    </row>
    <row r="23" spans="1:9" x14ac:dyDescent="0.3">
      <c r="A23" s="96">
        <v>21</v>
      </c>
      <c r="B23" s="74" t="s">
        <v>6</v>
      </c>
      <c r="C23" s="119">
        <v>50.854999999999997</v>
      </c>
      <c r="D23" s="119">
        <v>49.750999999999998</v>
      </c>
      <c r="G23" s="3"/>
      <c r="H23" s="55"/>
      <c r="I23" s="3"/>
    </row>
    <row r="24" spans="1:9" x14ac:dyDescent="0.3">
      <c r="G24" s="3"/>
    </row>
    <row r="25" spans="1:9" x14ac:dyDescent="0.3">
      <c r="G25" s="3"/>
    </row>
    <row r="26" spans="1:9" x14ac:dyDescent="0.3">
      <c r="B26" s="60"/>
    </row>
  </sheetData>
  <hyperlinks>
    <hyperlink ref="F1" location="Mündəricat!A1" display="Mündəricat" xr:uid="{00000000-0004-0000-0900-000000000000}"/>
  </hyperlinks>
  <pageMargins left="0.7" right="0.7" top="0.75" bottom="0.75" header="0.3" footer="0.3"/>
  <tableParts count="1">
    <tablePart r:id="rId1"/>
  </tablePart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4"/>
  <dimension ref="A1:F26"/>
  <sheetViews>
    <sheetView zoomScale="85" zoomScaleNormal="85" workbookViewId="0">
      <selection activeCell="C2" sqref="C2:D23"/>
    </sheetView>
    <sheetView workbookViewId="1">
      <selection activeCell="D1" sqref="D1"/>
    </sheetView>
  </sheetViews>
  <sheetFormatPr defaultRowHeight="14.4" x14ac:dyDescent="0.3"/>
  <cols>
    <col min="2" max="2" width="40.33203125" customWidth="1"/>
    <col min="3" max="3" width="31.33203125" customWidth="1"/>
    <col min="4" max="4" width="29.6640625" customWidth="1"/>
    <col min="6" max="6" width="17.6640625" customWidth="1"/>
  </cols>
  <sheetData>
    <row r="1" spans="1:6" ht="28.8" x14ac:dyDescent="0.3">
      <c r="A1" s="19" t="s">
        <v>0</v>
      </c>
      <c r="B1" s="20" t="s">
        <v>21</v>
      </c>
      <c r="C1" s="20" t="s">
        <v>91</v>
      </c>
      <c r="D1" s="21" t="s">
        <v>92</v>
      </c>
      <c r="F1" s="38" t="s">
        <v>43</v>
      </c>
    </row>
    <row r="2" spans="1:6" x14ac:dyDescent="0.3">
      <c r="A2" s="96">
        <v>9</v>
      </c>
      <c r="B2" s="6" t="s">
        <v>31</v>
      </c>
      <c r="C2" s="64">
        <v>0.15734781320586527</v>
      </c>
      <c r="D2" s="66">
        <v>20.983950000000021</v>
      </c>
    </row>
    <row r="3" spans="1:6" x14ac:dyDescent="0.3">
      <c r="A3" s="96">
        <v>16</v>
      </c>
      <c r="B3" s="6" t="s">
        <v>8</v>
      </c>
      <c r="C3" s="64">
        <v>7.6827625468497515E-2</v>
      </c>
      <c r="D3" s="66">
        <v>16.472320000000025</v>
      </c>
    </row>
    <row r="4" spans="1:6" x14ac:dyDescent="0.3">
      <c r="A4" s="96">
        <v>5</v>
      </c>
      <c r="B4" s="6" t="s">
        <v>1</v>
      </c>
      <c r="C4" s="64">
        <v>7.5445559198363182E-2</v>
      </c>
      <c r="D4" s="66">
        <v>15.302999999999997</v>
      </c>
    </row>
    <row r="5" spans="1:6" x14ac:dyDescent="0.3">
      <c r="A5" s="96">
        <v>22</v>
      </c>
      <c r="B5" s="6" t="s">
        <v>4</v>
      </c>
      <c r="C5" s="64">
        <v>6.6689010216950714E-2</v>
      </c>
      <c r="D5" s="66">
        <v>7.915450000000007</v>
      </c>
    </row>
    <row r="6" spans="1:6" x14ac:dyDescent="0.3">
      <c r="A6" s="96">
        <v>7</v>
      </c>
      <c r="B6" s="6" t="s">
        <v>35</v>
      </c>
      <c r="C6" s="64">
        <v>6.6498810882974768E-2</v>
      </c>
      <c r="D6" s="66">
        <v>10.531949999999995</v>
      </c>
    </row>
    <row r="7" spans="1:6" x14ac:dyDescent="0.3">
      <c r="A7" s="96">
        <v>2</v>
      </c>
      <c r="B7" s="6" t="s">
        <v>60</v>
      </c>
      <c r="C7" s="64">
        <v>5.384302960009206E-2</v>
      </c>
      <c r="D7" s="66">
        <v>107.85521999999992</v>
      </c>
    </row>
    <row r="8" spans="1:6" x14ac:dyDescent="0.3">
      <c r="A8" s="96">
        <v>8</v>
      </c>
      <c r="B8" s="6" t="s">
        <v>15</v>
      </c>
      <c r="C8" s="64">
        <v>5.3376932318145318E-2</v>
      </c>
      <c r="D8" s="66">
        <v>6.7090000000000032</v>
      </c>
    </row>
    <row r="9" spans="1:6" x14ac:dyDescent="0.3">
      <c r="A9" s="96">
        <v>12</v>
      </c>
      <c r="B9" s="6" t="s">
        <v>17</v>
      </c>
      <c r="C9" s="64">
        <v>4.7551320070250251E-2</v>
      </c>
      <c r="D9" s="66">
        <v>8.2580000000000098</v>
      </c>
    </row>
    <row r="10" spans="1:6" x14ac:dyDescent="0.3">
      <c r="A10" s="96">
        <v>3</v>
      </c>
      <c r="B10" s="6" t="s">
        <v>14</v>
      </c>
      <c r="C10" s="64">
        <v>4.4094418864487415E-2</v>
      </c>
      <c r="D10" s="66">
        <v>42.069999999999936</v>
      </c>
    </row>
    <row r="11" spans="1:6" x14ac:dyDescent="0.3">
      <c r="A11" s="96">
        <v>13</v>
      </c>
      <c r="B11" s="6" t="s">
        <v>19</v>
      </c>
      <c r="C11" s="63">
        <v>3.8510063623419334E-2</v>
      </c>
      <c r="D11" s="65">
        <v>4.4869499999999931</v>
      </c>
    </row>
    <row r="12" spans="1:6" x14ac:dyDescent="0.3">
      <c r="A12" s="96">
        <v>4</v>
      </c>
      <c r="B12" s="6" t="s">
        <v>37</v>
      </c>
      <c r="C12" s="63">
        <v>3.6003227798535507E-2</v>
      </c>
      <c r="D12" s="65">
        <v>5.8965099999999779</v>
      </c>
    </row>
    <row r="13" spans="1:6" x14ac:dyDescent="0.3">
      <c r="A13" s="96">
        <v>11</v>
      </c>
      <c r="B13" s="6" t="s">
        <v>9</v>
      </c>
      <c r="C13" s="63">
        <v>3.3656297807241158E-2</v>
      </c>
      <c r="D13" s="65">
        <v>3.6299999999999955</v>
      </c>
    </row>
    <row r="14" spans="1:6" x14ac:dyDescent="0.3">
      <c r="A14" s="96">
        <v>10</v>
      </c>
      <c r="B14" s="6" t="s">
        <v>3</v>
      </c>
      <c r="C14" s="64">
        <v>2.2217540533185913E-2</v>
      </c>
      <c r="D14" s="66">
        <v>2.5310000000000059</v>
      </c>
    </row>
    <row r="15" spans="1:6" x14ac:dyDescent="0.3">
      <c r="A15" s="96">
        <v>20</v>
      </c>
      <c r="B15" s="6" t="s">
        <v>6</v>
      </c>
      <c r="C15" s="64">
        <v>2.2190508733492778E-2</v>
      </c>
      <c r="D15" s="66">
        <v>1.1039999999999992</v>
      </c>
    </row>
    <row r="16" spans="1:6" x14ac:dyDescent="0.3">
      <c r="A16" s="96">
        <v>18</v>
      </c>
      <c r="B16" s="6" t="s">
        <v>7</v>
      </c>
      <c r="C16" s="64">
        <v>2.2117614578692848E-2</v>
      </c>
      <c r="D16" s="66">
        <v>1.1537836999999982</v>
      </c>
    </row>
    <row r="17" spans="1:4" x14ac:dyDescent="0.3">
      <c r="A17" s="96">
        <v>14</v>
      </c>
      <c r="B17" s="6" t="s">
        <v>34</v>
      </c>
      <c r="C17" s="63">
        <v>1.4726666872994695E-2</v>
      </c>
      <c r="D17" s="65">
        <v>2.8549999999999898</v>
      </c>
    </row>
    <row r="18" spans="1:4" x14ac:dyDescent="0.3">
      <c r="A18" s="96">
        <v>17</v>
      </c>
      <c r="B18" s="6" t="s">
        <v>5</v>
      </c>
      <c r="C18" s="64">
        <v>1.453452266665043E-2</v>
      </c>
      <c r="D18" s="66">
        <v>1.2930999999999955</v>
      </c>
    </row>
    <row r="19" spans="1:4" x14ac:dyDescent="0.3">
      <c r="A19" s="96">
        <v>6</v>
      </c>
      <c r="B19" s="6" t="s">
        <v>18</v>
      </c>
      <c r="C19" s="64">
        <v>2.3615835739822463E-4</v>
      </c>
      <c r="D19" s="66">
        <v>0.12611999999990076</v>
      </c>
    </row>
    <row r="20" spans="1:4" x14ac:dyDescent="0.3">
      <c r="A20" s="96">
        <v>15</v>
      </c>
      <c r="B20" s="6" t="s">
        <v>2</v>
      </c>
      <c r="C20" s="64">
        <v>-7.8811949329527658E-4</v>
      </c>
      <c r="D20" s="66">
        <v>-5.9409999999999741E-2</v>
      </c>
    </row>
    <row r="21" spans="1:4" x14ac:dyDescent="0.3">
      <c r="A21" s="96">
        <v>19</v>
      </c>
      <c r="B21" s="6" t="s">
        <v>16</v>
      </c>
      <c r="C21" s="64">
        <v>-7.9964333820265552E-3</v>
      </c>
      <c r="D21" s="66">
        <v>-0.84300000000000352</v>
      </c>
    </row>
    <row r="22" spans="1:4" x14ac:dyDescent="0.3">
      <c r="A22" s="96">
        <v>1</v>
      </c>
      <c r="B22" s="6" t="s">
        <v>11</v>
      </c>
      <c r="C22" s="64">
        <v>-1.3774353917209244E-2</v>
      </c>
      <c r="D22" s="66">
        <v>-15.225000000000136</v>
      </c>
    </row>
    <row r="23" spans="1:4" x14ac:dyDescent="0.3">
      <c r="A23" s="96">
        <v>21</v>
      </c>
      <c r="B23" s="14" t="s">
        <v>10</v>
      </c>
      <c r="C23" s="180">
        <v>-1.670007163375609E-2</v>
      </c>
      <c r="D23" s="181">
        <v>-2.3079999999999927</v>
      </c>
    </row>
    <row r="26" spans="1:4" x14ac:dyDescent="0.3">
      <c r="B26" s="60"/>
    </row>
  </sheetData>
  <conditionalFormatting sqref="C2:C16">
    <cfRule type="dataBar" priority="31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{F234CA5E-2612-4E7F-BA53-C433DDA4AA64}</x14:id>
        </ext>
      </extLst>
    </cfRule>
  </conditionalFormatting>
  <conditionalFormatting sqref="C2:C23">
    <cfRule type="dataBar" priority="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{C01BF3A5-3954-4D58-81B7-4EC5895AEA20}</x14:id>
        </ext>
      </extLst>
    </cfRule>
  </conditionalFormatting>
  <conditionalFormatting sqref="C2:D16">
    <cfRule type="dataBar" priority="320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{2EF63BA7-DD44-4DA8-AB8A-A413810F965F}</x14:id>
        </ext>
      </extLst>
    </cfRule>
  </conditionalFormatting>
  <conditionalFormatting sqref="C2:D23">
    <cfRule type="dataBar" priority="322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{71D42750-8D11-42E7-987D-73B3299CA086}</x14:id>
        </ext>
      </extLst>
    </cfRule>
  </conditionalFormatting>
  <conditionalFormatting sqref="C21:D21 C2:C23">
    <cfRule type="dataBar" priority="1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{CE791CAE-0E0D-4EEC-B854-959AA5E99EC5}</x14:id>
        </ext>
      </extLst>
    </cfRule>
  </conditionalFormatting>
  <conditionalFormatting sqref="D2:D16">
    <cfRule type="dataBar" priority="326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{03E6F8CF-2411-4D83-9D2B-B058CACAD8F8}</x14:id>
        </ext>
      </extLst>
    </cfRule>
  </conditionalFormatting>
  <conditionalFormatting sqref="D2:D23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{473457AE-2ADD-4FE8-8CB7-48342F51233C}</x14:id>
        </ext>
      </extLst>
    </cfRule>
  </conditionalFormatting>
  <hyperlinks>
    <hyperlink ref="F1" location="Mündəricat!A1" display="Mündəricat" xr:uid="{00000000-0004-0000-0A00-000000000000}"/>
  </hyperlinks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F234CA5E-2612-4E7F-BA53-C433DDA4AA64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C2:C16</xm:sqref>
        </x14:conditionalFormatting>
        <x14:conditionalFormatting xmlns:xm="http://schemas.microsoft.com/office/excel/2006/main">
          <x14:cfRule type="dataBar" id="{C01BF3A5-3954-4D58-81B7-4EC5895AEA2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C2:C23</xm:sqref>
        </x14:conditionalFormatting>
        <x14:conditionalFormatting xmlns:xm="http://schemas.microsoft.com/office/excel/2006/main">
          <x14:cfRule type="dataBar" id="{2EF63BA7-DD44-4DA8-AB8A-A413810F965F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C2:D16</xm:sqref>
        </x14:conditionalFormatting>
        <x14:conditionalFormatting xmlns:xm="http://schemas.microsoft.com/office/excel/2006/main">
          <x14:cfRule type="dataBar" id="{71D42750-8D11-42E7-987D-73B3299CA086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C2:D23</xm:sqref>
        </x14:conditionalFormatting>
        <x14:conditionalFormatting xmlns:xm="http://schemas.microsoft.com/office/excel/2006/main">
          <x14:cfRule type="dataBar" id="{CE791CAE-0E0D-4EEC-B854-959AA5E99EC5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C21:D21 C2:C23</xm:sqref>
        </x14:conditionalFormatting>
        <x14:conditionalFormatting xmlns:xm="http://schemas.microsoft.com/office/excel/2006/main">
          <x14:cfRule type="dataBar" id="{03E6F8CF-2411-4D83-9D2B-B058CACAD8F8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D2:D16</xm:sqref>
        </x14:conditionalFormatting>
        <x14:conditionalFormatting xmlns:xm="http://schemas.microsoft.com/office/excel/2006/main">
          <x14:cfRule type="dataBar" id="{473457AE-2ADD-4FE8-8CB7-48342F51233C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D2:D23</xm:sqref>
        </x14:conditionalFormatting>
      </x14:conditionalFormattings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5"/>
  <dimension ref="A1:G23"/>
  <sheetViews>
    <sheetView zoomScale="85" zoomScaleNormal="85" workbookViewId="0">
      <selection activeCell="C2" sqref="C2:C23"/>
    </sheetView>
    <sheetView workbookViewId="1">
      <selection activeCell="C20" sqref="C20"/>
    </sheetView>
  </sheetViews>
  <sheetFormatPr defaultRowHeight="14.4" x14ac:dyDescent="0.3"/>
  <cols>
    <col min="2" max="2" width="45.33203125" customWidth="1"/>
    <col min="3" max="4" width="22.33203125" customWidth="1"/>
    <col min="5" max="5" width="25.6640625" customWidth="1"/>
    <col min="7" max="7" width="17.6640625" customWidth="1"/>
  </cols>
  <sheetData>
    <row r="1" spans="1:7" ht="34.5" customHeight="1" x14ac:dyDescent="0.3">
      <c r="A1" s="23" t="s">
        <v>0</v>
      </c>
      <c r="B1" s="24" t="s">
        <v>21</v>
      </c>
      <c r="C1" s="29" t="s">
        <v>85</v>
      </c>
      <c r="D1" s="29" t="s">
        <v>83</v>
      </c>
      <c r="E1" s="30" t="s">
        <v>69</v>
      </c>
      <c r="G1" s="38" t="s">
        <v>43</v>
      </c>
    </row>
    <row r="2" spans="1:7" x14ac:dyDescent="0.3">
      <c r="A2" s="96">
        <v>1</v>
      </c>
      <c r="B2" s="6" t="s">
        <v>60</v>
      </c>
      <c r="C2" s="83">
        <v>1281.2713900000001</v>
      </c>
      <c r="D2" s="83">
        <v>1281.2713900000001</v>
      </c>
      <c r="E2" s="50">
        <f>Table8[[#This Row],[2025 IIIR Nizamnamə Kapitalı (mln. manat)]]-Table8[[#This Row],[2025 IIR Nizamnamə Kapitalı (mln. manat)2]]</f>
        <v>0</v>
      </c>
    </row>
    <row r="3" spans="1:7" x14ac:dyDescent="0.3">
      <c r="A3" s="96">
        <v>3</v>
      </c>
      <c r="B3" s="86" t="s">
        <v>18</v>
      </c>
      <c r="C3" s="87">
        <v>446.59951000000001</v>
      </c>
      <c r="D3" s="83">
        <v>415.5967</v>
      </c>
      <c r="E3" s="50">
        <f>Table8[[#This Row],[2025 IIIR Nizamnamə Kapitalı (mln. manat)]]-Table8[[#This Row],[2025 IIR Nizamnamə Kapitalı (mln. manat)2]]</f>
        <v>31.002810000000011</v>
      </c>
    </row>
    <row r="4" spans="1:7" x14ac:dyDescent="0.3">
      <c r="A4" s="96">
        <v>2</v>
      </c>
      <c r="B4" s="6" t="s">
        <v>37</v>
      </c>
      <c r="C4" s="83">
        <v>378</v>
      </c>
      <c r="D4" s="83">
        <v>378</v>
      </c>
      <c r="E4" s="50">
        <f>Table8[[#This Row],[2025 IIIR Nizamnamə Kapitalı (mln. manat)]]-Table8[[#This Row],[2025 IIR Nizamnamə Kapitalı (mln. manat)2]]</f>
        <v>0</v>
      </c>
    </row>
    <row r="5" spans="1:7" x14ac:dyDescent="0.3">
      <c r="A5" s="96">
        <v>4</v>
      </c>
      <c r="B5" s="86" t="s">
        <v>14</v>
      </c>
      <c r="C5" s="83">
        <v>354.512</v>
      </c>
      <c r="D5" s="83">
        <v>354.512</v>
      </c>
      <c r="E5" s="50">
        <f>Table8[[#This Row],[2025 IIIR Nizamnamə Kapitalı (mln. manat)]]-Table8[[#This Row],[2025 IIR Nizamnamə Kapitalı (mln. manat)2]]</f>
        <v>0</v>
      </c>
    </row>
    <row r="6" spans="1:7" x14ac:dyDescent="0.3">
      <c r="A6" s="96">
        <v>5</v>
      </c>
      <c r="B6" s="86" t="s">
        <v>9</v>
      </c>
      <c r="C6" s="83">
        <v>315.815</v>
      </c>
      <c r="D6" s="83">
        <v>315.815</v>
      </c>
      <c r="E6" s="50">
        <f>Table8[[#This Row],[2025 IIIR Nizamnamə Kapitalı (mln. manat)]]-Table8[[#This Row],[2025 IIR Nizamnamə Kapitalı (mln. manat)2]]</f>
        <v>0</v>
      </c>
    </row>
    <row r="7" spans="1:7" x14ac:dyDescent="0.3">
      <c r="A7" s="96">
        <v>6</v>
      </c>
      <c r="B7" s="86" t="s">
        <v>11</v>
      </c>
      <c r="C7" s="83">
        <v>265.85000000000002</v>
      </c>
      <c r="D7" s="83">
        <v>265.85000000000002</v>
      </c>
      <c r="E7" s="50">
        <f>Table8[[#This Row],[2025 IIIR Nizamnamə Kapitalı (mln. manat)]]-Table8[[#This Row],[2025 IIR Nizamnamə Kapitalı (mln. manat)2]]</f>
        <v>0</v>
      </c>
    </row>
    <row r="8" spans="1:7" x14ac:dyDescent="0.3">
      <c r="A8" s="96">
        <v>7</v>
      </c>
      <c r="B8" s="86" t="s">
        <v>34</v>
      </c>
      <c r="C8" s="83">
        <v>174.601</v>
      </c>
      <c r="D8" s="83">
        <v>174.601</v>
      </c>
      <c r="E8" s="50">
        <f>Table8[[#This Row],[2025 IIIR Nizamnamə Kapitalı (mln. manat)]]-Table8[[#This Row],[2025 IIR Nizamnamə Kapitalı (mln. manat)2]]</f>
        <v>0</v>
      </c>
    </row>
    <row r="9" spans="1:7" x14ac:dyDescent="0.3">
      <c r="A9" s="96">
        <v>8</v>
      </c>
      <c r="B9" s="101" t="s">
        <v>17</v>
      </c>
      <c r="C9" s="83">
        <v>138.19999999999999</v>
      </c>
      <c r="D9" s="83">
        <v>138.19999999999999</v>
      </c>
      <c r="E9" s="50">
        <f>Table8[[#This Row],[2025 IIIR Nizamnamə Kapitalı (mln. manat)]]-Table8[[#This Row],[2025 IIR Nizamnamə Kapitalı (mln. manat)2]]</f>
        <v>0</v>
      </c>
    </row>
    <row r="10" spans="1:7" x14ac:dyDescent="0.3">
      <c r="A10" s="96">
        <v>9</v>
      </c>
      <c r="B10" s="6" t="s">
        <v>1</v>
      </c>
      <c r="C10" s="83">
        <v>121.75</v>
      </c>
      <c r="D10" s="87">
        <v>121.75</v>
      </c>
      <c r="E10" s="50">
        <f>Table8[[#This Row],[2025 IIIR Nizamnamə Kapitalı (mln. manat)]]-Table8[[#This Row],[2025 IIR Nizamnamə Kapitalı (mln. manat)2]]</f>
        <v>0</v>
      </c>
    </row>
    <row r="11" spans="1:7" x14ac:dyDescent="0.3">
      <c r="A11" s="96">
        <v>10</v>
      </c>
      <c r="B11" s="86" t="s">
        <v>10</v>
      </c>
      <c r="C11" s="83">
        <v>112.545</v>
      </c>
      <c r="D11" s="83">
        <v>112.545</v>
      </c>
      <c r="E11" s="50">
        <f>Table8[[#This Row],[2025 IIIR Nizamnamə Kapitalı (mln. manat)]]-Table8[[#This Row],[2025 IIR Nizamnamə Kapitalı (mln. manat)2]]</f>
        <v>0</v>
      </c>
    </row>
    <row r="12" spans="1:7" x14ac:dyDescent="0.3">
      <c r="A12" s="96">
        <v>11</v>
      </c>
      <c r="B12" s="86" t="s">
        <v>15</v>
      </c>
      <c r="C12" s="83">
        <v>101.3</v>
      </c>
      <c r="D12" s="83">
        <v>101.3</v>
      </c>
      <c r="E12" s="50">
        <f>Table8[[#This Row],[2025 IIIR Nizamnamə Kapitalı (mln. manat)]]-Table8[[#This Row],[2025 IIR Nizamnamə Kapitalı (mln. manat)2]]</f>
        <v>0</v>
      </c>
    </row>
    <row r="13" spans="1:7" x14ac:dyDescent="0.3">
      <c r="A13" s="96">
        <v>12</v>
      </c>
      <c r="B13" s="101" t="s">
        <v>16</v>
      </c>
      <c r="C13" s="83">
        <v>100.006</v>
      </c>
      <c r="D13" s="83">
        <v>100.006</v>
      </c>
      <c r="E13" s="50">
        <f>Table8[[#This Row],[2025 IIIR Nizamnamə Kapitalı (mln. manat)]]-Table8[[#This Row],[2025 IIR Nizamnamə Kapitalı (mln. manat)2]]</f>
        <v>0</v>
      </c>
    </row>
    <row r="14" spans="1:7" x14ac:dyDescent="0.3">
      <c r="A14" s="96">
        <v>22</v>
      </c>
      <c r="B14" s="6" t="s">
        <v>3</v>
      </c>
      <c r="C14" s="83">
        <v>79</v>
      </c>
      <c r="D14" s="83">
        <v>79</v>
      </c>
      <c r="E14" s="155">
        <f>Table8[[#This Row],[2025 IIIR Nizamnamə Kapitalı (mln. manat)]]-Table8[[#This Row],[2025 IIR Nizamnamə Kapitalı (mln. manat)2]]</f>
        <v>0</v>
      </c>
    </row>
    <row r="15" spans="1:7" x14ac:dyDescent="0.3">
      <c r="A15" s="96">
        <v>13</v>
      </c>
      <c r="B15" s="101" t="s">
        <v>8</v>
      </c>
      <c r="C15" s="83">
        <v>73.961089999999999</v>
      </c>
      <c r="D15" s="83">
        <v>73.961089999999999</v>
      </c>
      <c r="E15" s="50">
        <f>Table8[[#This Row],[2025 IIIR Nizamnamə Kapitalı (mln. manat)]]-Table8[[#This Row],[2025 IIR Nizamnamə Kapitalı (mln. manat)2]]</f>
        <v>0</v>
      </c>
    </row>
    <row r="16" spans="1:7" x14ac:dyDescent="0.3">
      <c r="A16" s="96">
        <v>14</v>
      </c>
      <c r="B16" s="86" t="s">
        <v>7</v>
      </c>
      <c r="C16" s="83">
        <v>73.611171440000007</v>
      </c>
      <c r="D16" s="83">
        <v>73.611170999999999</v>
      </c>
      <c r="E16" s="50">
        <f>Table8[[#This Row],[2025 IIIR Nizamnamə Kapitalı (mln. manat)]]-Table8[[#This Row],[2025 IIR Nizamnamə Kapitalı (mln. manat)2]]</f>
        <v>4.4000000798405381E-7</v>
      </c>
    </row>
    <row r="17" spans="1:5" x14ac:dyDescent="0.3">
      <c r="A17" s="96">
        <v>15</v>
      </c>
      <c r="B17" s="85" t="s">
        <v>5</v>
      </c>
      <c r="C17" s="83">
        <v>71.8</v>
      </c>
      <c r="D17" s="83">
        <v>71.8</v>
      </c>
      <c r="E17" s="50">
        <f>Table8[[#This Row],[2025 IIIR Nizamnamə Kapitalı (mln. manat)]]-Table8[[#This Row],[2025 IIR Nizamnamə Kapitalı (mln. manat)2]]</f>
        <v>0</v>
      </c>
    </row>
    <row r="18" spans="1:5" x14ac:dyDescent="0.3">
      <c r="A18" s="96">
        <v>16</v>
      </c>
      <c r="B18" s="86" t="s">
        <v>6</v>
      </c>
      <c r="C18" s="83">
        <v>71.45</v>
      </c>
      <c r="D18" s="83">
        <v>71.45</v>
      </c>
      <c r="E18" s="50">
        <f>Table8[[#This Row],[2025 IIIR Nizamnamə Kapitalı (mln. manat)]]-Table8[[#This Row],[2025 IIR Nizamnamə Kapitalı (mln. manat)2]]</f>
        <v>0</v>
      </c>
    </row>
    <row r="19" spans="1:5" x14ac:dyDescent="0.3">
      <c r="A19" s="96">
        <v>17</v>
      </c>
      <c r="B19" s="6" t="s">
        <v>2</v>
      </c>
      <c r="C19" s="49">
        <v>70.393460000000005</v>
      </c>
      <c r="D19" s="49">
        <v>70.393460000000005</v>
      </c>
      <c r="E19" s="50">
        <f>Table8[[#This Row],[2025 IIIR Nizamnamə Kapitalı (mln. manat)]]-Table8[[#This Row],[2025 IIR Nizamnamə Kapitalı (mln. manat)2]]</f>
        <v>0</v>
      </c>
    </row>
    <row r="20" spans="1:5" x14ac:dyDescent="0.3">
      <c r="A20" s="96">
        <v>18</v>
      </c>
      <c r="B20" s="86" t="s">
        <v>31</v>
      </c>
      <c r="C20" s="83">
        <v>65.5</v>
      </c>
      <c r="D20" s="83">
        <v>65.5</v>
      </c>
      <c r="E20" s="50">
        <f>Table8[[#This Row],[2025 IIIR Nizamnamə Kapitalı (mln. manat)]]-Table8[[#This Row],[2025 IIR Nizamnamə Kapitalı (mln. manat)2]]</f>
        <v>0</v>
      </c>
    </row>
    <row r="21" spans="1:5" x14ac:dyDescent="0.3">
      <c r="A21" s="96">
        <v>19</v>
      </c>
      <c r="B21" s="85" t="s">
        <v>4</v>
      </c>
      <c r="C21" s="83">
        <v>60</v>
      </c>
      <c r="D21" s="83">
        <v>60</v>
      </c>
      <c r="E21" s="50">
        <f>Table8[[#This Row],[2025 IIIR Nizamnamə Kapitalı (mln. manat)]]-Table8[[#This Row],[2025 IIR Nizamnamə Kapitalı (mln. manat)2]]</f>
        <v>0</v>
      </c>
    </row>
    <row r="22" spans="1:5" x14ac:dyDescent="0.3">
      <c r="A22" s="96">
        <v>20</v>
      </c>
      <c r="B22" s="85" t="s">
        <v>19</v>
      </c>
      <c r="C22" s="83">
        <v>55.380699999999997</v>
      </c>
      <c r="D22" s="83">
        <v>55.380699999999997</v>
      </c>
      <c r="E22" s="50">
        <f>Table8[[#This Row],[2025 IIIR Nizamnamə Kapitalı (mln. manat)]]-Table8[[#This Row],[2025 IIR Nizamnamə Kapitalı (mln. manat)2]]</f>
        <v>0</v>
      </c>
    </row>
    <row r="23" spans="1:5" x14ac:dyDescent="0.3">
      <c r="A23" s="96">
        <v>21</v>
      </c>
      <c r="B23" s="154" t="s">
        <v>35</v>
      </c>
      <c r="C23" s="119">
        <v>52.87</v>
      </c>
      <c r="D23" s="119">
        <v>52.87</v>
      </c>
      <c r="E23" s="50">
        <f>Table8[[#This Row],[2025 IIIR Nizamnamə Kapitalı (mln. manat)]]-Table8[[#This Row],[2025 IIR Nizamnamə Kapitalı (mln. manat)2]]</f>
        <v>0</v>
      </c>
    </row>
  </sheetData>
  <hyperlinks>
    <hyperlink ref="G1" location="Mündəricat!A1" display="Mündəricat" xr:uid="{00000000-0004-0000-0B00-000000000000}"/>
  </hyperlinks>
  <pageMargins left="0.7" right="0.7" top="0.75" bottom="0.75" header="0.3" footer="0.3"/>
  <pageSetup orientation="portrait" r:id="rId1"/>
  <tableParts count="1">
    <tablePart r:id="rId2"/>
  </tablePart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27"/>
  <dimension ref="A1:AL24"/>
  <sheetViews>
    <sheetView zoomScale="85" zoomScaleNormal="85" workbookViewId="0">
      <pane xSplit="2" ySplit="1" topLeftCell="C2" activePane="bottomRight" state="frozen"/>
      <selection activeCell="G15" sqref="G15"/>
      <selection pane="topRight" activeCell="G15" sqref="G15"/>
      <selection pane="bottomLeft" activeCell="G15" sqref="G15"/>
      <selection pane="bottomRight" activeCell="C2" sqref="C2:C23"/>
    </sheetView>
    <sheetView workbookViewId="1">
      <selection activeCell="D15" sqref="D15"/>
    </sheetView>
  </sheetViews>
  <sheetFormatPr defaultColWidth="9.33203125" defaultRowHeight="14.4" x14ac:dyDescent="0.3"/>
  <cols>
    <col min="2" max="2" width="42.6640625" customWidth="1"/>
    <col min="3" max="3" width="17" customWidth="1"/>
    <col min="4" max="4" width="19" customWidth="1"/>
    <col min="5" max="5" width="22.6640625" customWidth="1"/>
    <col min="6" max="6" width="18.6640625" customWidth="1"/>
  </cols>
  <sheetData>
    <row r="1" spans="1:38" x14ac:dyDescent="0.3">
      <c r="A1" s="31" t="s">
        <v>0</v>
      </c>
      <c r="B1" s="32" t="s">
        <v>21</v>
      </c>
      <c r="C1" s="41" t="s">
        <v>84</v>
      </c>
      <c r="D1" s="41" t="s">
        <v>82</v>
      </c>
      <c r="F1" s="38" t="s">
        <v>43</v>
      </c>
    </row>
    <row r="2" spans="1:38" x14ac:dyDescent="0.3">
      <c r="A2" s="96">
        <v>1</v>
      </c>
      <c r="B2" s="6" t="s">
        <v>60</v>
      </c>
      <c r="C2" s="8">
        <v>261.32258000000002</v>
      </c>
      <c r="D2" s="8">
        <v>155.47206</v>
      </c>
    </row>
    <row r="3" spans="1:38" x14ac:dyDescent="0.3">
      <c r="A3" s="96">
        <v>2</v>
      </c>
      <c r="B3" s="86" t="s">
        <v>11</v>
      </c>
      <c r="C3" s="8">
        <v>229.12899999999999</v>
      </c>
      <c r="D3" s="8">
        <v>153.96700000000001</v>
      </c>
    </row>
    <row r="4" spans="1:38" x14ac:dyDescent="0.3">
      <c r="A4" s="96">
        <v>3</v>
      </c>
      <c r="B4" s="86" t="s">
        <v>14</v>
      </c>
      <c r="C4" s="13">
        <v>132.83699999999999</v>
      </c>
      <c r="D4" s="8">
        <v>91.584999999999994</v>
      </c>
    </row>
    <row r="5" spans="1:38" x14ac:dyDescent="0.3">
      <c r="A5" s="96">
        <v>5</v>
      </c>
      <c r="B5" s="86" t="s">
        <v>18</v>
      </c>
      <c r="C5" s="13">
        <v>51.541310000000003</v>
      </c>
      <c r="D5" s="8">
        <v>26.622</v>
      </c>
    </row>
    <row r="6" spans="1:38" x14ac:dyDescent="0.3">
      <c r="A6" s="96">
        <v>4</v>
      </c>
      <c r="B6" s="101" t="s">
        <v>8</v>
      </c>
      <c r="C6" s="8">
        <v>43.167720000000003</v>
      </c>
      <c r="D6" s="8">
        <v>27.89931</v>
      </c>
    </row>
    <row r="7" spans="1:38" x14ac:dyDescent="0.3">
      <c r="A7" s="96">
        <v>7</v>
      </c>
      <c r="B7" s="6" t="s">
        <v>1</v>
      </c>
      <c r="C7" s="8">
        <v>35.622</v>
      </c>
      <c r="D7" s="8">
        <v>20.94</v>
      </c>
    </row>
    <row r="8" spans="1:38" x14ac:dyDescent="0.3">
      <c r="A8" s="96">
        <v>6</v>
      </c>
      <c r="B8" s="6" t="s">
        <v>37</v>
      </c>
      <c r="C8" s="8">
        <v>24.824829999999999</v>
      </c>
      <c r="D8" s="8">
        <v>19.70205</v>
      </c>
    </row>
    <row r="9" spans="1:38" x14ac:dyDescent="0.3">
      <c r="A9" s="96">
        <v>8</v>
      </c>
      <c r="B9" s="101" t="s">
        <v>35</v>
      </c>
      <c r="C9" s="8">
        <v>24.020240000000001</v>
      </c>
      <c r="D9" s="8">
        <v>14.135160000000001</v>
      </c>
    </row>
    <row r="10" spans="1:38" x14ac:dyDescent="0.3">
      <c r="A10" s="96">
        <v>11</v>
      </c>
      <c r="B10" s="86" t="s">
        <v>31</v>
      </c>
      <c r="C10" s="13">
        <v>18.3626</v>
      </c>
      <c r="D10" s="8">
        <v>10.1363</v>
      </c>
    </row>
    <row r="11" spans="1:38" x14ac:dyDescent="0.3">
      <c r="A11" s="96">
        <v>13</v>
      </c>
      <c r="B11" s="101" t="s">
        <v>17</v>
      </c>
      <c r="C11" s="8">
        <v>15.420999999999999</v>
      </c>
      <c r="D11" s="8">
        <v>6.8879999999999999</v>
      </c>
    </row>
    <row r="12" spans="1:38" x14ac:dyDescent="0.3">
      <c r="A12" s="96">
        <v>9</v>
      </c>
      <c r="B12" s="86" t="s">
        <v>15</v>
      </c>
      <c r="C12" s="8">
        <v>13.249000000000001</v>
      </c>
      <c r="D12" s="8">
        <v>6.8310000000000004</v>
      </c>
    </row>
    <row r="13" spans="1:38" s="52" customFormat="1" x14ac:dyDescent="0.3">
      <c r="A13" s="96">
        <v>12</v>
      </c>
      <c r="B13" s="86" t="s">
        <v>9</v>
      </c>
      <c r="C13" s="8">
        <v>10.49</v>
      </c>
      <c r="D13" s="8">
        <v>6.319</v>
      </c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</row>
    <row r="14" spans="1:38" x14ac:dyDescent="0.3">
      <c r="A14" s="96">
        <v>10</v>
      </c>
      <c r="B14" s="6" t="s">
        <v>3</v>
      </c>
      <c r="C14" s="13">
        <v>9.3759999999999994</v>
      </c>
      <c r="D14" s="8">
        <v>6.9240000000000004</v>
      </c>
    </row>
    <row r="15" spans="1:38" x14ac:dyDescent="0.3">
      <c r="A15" s="96">
        <v>19</v>
      </c>
      <c r="B15" s="86" t="s">
        <v>34</v>
      </c>
      <c r="C15" s="13">
        <v>9.0920000000000005</v>
      </c>
      <c r="D15" s="8">
        <v>6.3090000000000002</v>
      </c>
    </row>
    <row r="16" spans="1:38" x14ac:dyDescent="0.3">
      <c r="A16" s="96">
        <v>16</v>
      </c>
      <c r="B16" s="85" t="s">
        <v>19</v>
      </c>
      <c r="C16" s="13">
        <v>7.7120199999999999</v>
      </c>
      <c r="D16" s="8">
        <v>4.8814099999999998</v>
      </c>
    </row>
    <row r="17" spans="1:4" x14ac:dyDescent="0.3">
      <c r="A17" s="96">
        <v>14</v>
      </c>
      <c r="B17" s="86" t="s">
        <v>10</v>
      </c>
      <c r="C17" s="8">
        <v>6.0221900000000002</v>
      </c>
      <c r="D17" s="8">
        <v>4.2978500000000004</v>
      </c>
    </row>
    <row r="18" spans="1:4" x14ac:dyDescent="0.3">
      <c r="A18" s="96">
        <v>17</v>
      </c>
      <c r="B18" s="85" t="s">
        <v>5</v>
      </c>
      <c r="C18" s="8">
        <v>5.7056199999999997</v>
      </c>
      <c r="D18" s="8">
        <v>4.41683</v>
      </c>
    </row>
    <row r="19" spans="1:4" x14ac:dyDescent="0.3">
      <c r="A19" s="96">
        <v>18</v>
      </c>
      <c r="B19" s="85" t="s">
        <v>4</v>
      </c>
      <c r="C19" s="13">
        <v>5.1547900000000002</v>
      </c>
      <c r="D19" s="8">
        <v>2.8616600000000001</v>
      </c>
    </row>
    <row r="20" spans="1:4" x14ac:dyDescent="0.3">
      <c r="A20" s="96">
        <v>20</v>
      </c>
      <c r="B20" s="86" t="s">
        <v>7</v>
      </c>
      <c r="C20" s="13">
        <v>4.3783380000000003</v>
      </c>
      <c r="D20" s="8">
        <v>3.2245555600000002</v>
      </c>
    </row>
    <row r="21" spans="1:4" x14ac:dyDescent="0.3">
      <c r="A21" s="96">
        <v>15</v>
      </c>
      <c r="B21" s="6" t="s">
        <v>2</v>
      </c>
      <c r="C21" s="13">
        <v>2.2632699999999999</v>
      </c>
      <c r="D21" s="8">
        <v>2.7184499999999998</v>
      </c>
    </row>
    <row r="22" spans="1:4" x14ac:dyDescent="0.3">
      <c r="A22" s="96">
        <v>21</v>
      </c>
      <c r="B22" s="101" t="s">
        <v>16</v>
      </c>
      <c r="C22" s="13">
        <v>1.6020000000000001</v>
      </c>
      <c r="D22" s="13">
        <v>2.173</v>
      </c>
    </row>
    <row r="23" spans="1:4" x14ac:dyDescent="0.3">
      <c r="A23" s="96">
        <v>22</v>
      </c>
      <c r="B23" s="74" t="s">
        <v>6</v>
      </c>
      <c r="C23" s="169">
        <v>-0.64100000000000001</v>
      </c>
      <c r="D23" s="169">
        <v>-1.6990000000000001</v>
      </c>
    </row>
    <row r="24" spans="1:4" x14ac:dyDescent="0.3">
      <c r="B24" s="60"/>
    </row>
  </sheetData>
  <hyperlinks>
    <hyperlink ref="F1" location="Mündəricat!A1" display="Mündəricat" xr:uid="{00000000-0004-0000-0C00-000000000000}"/>
  </hyperlinks>
  <pageMargins left="0.7" right="0.7" top="0.75" bottom="0.75" header="0.3" footer="0.3"/>
  <pageSetup paperSize="9" orientation="portrait" horizontalDpi="4294967295" verticalDpi="4294967295" r:id="rId1"/>
  <tableParts count="1">
    <tablePart r:id="rId2"/>
  </tablePart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7"/>
  <dimension ref="A1:F26"/>
  <sheetViews>
    <sheetView zoomScale="90" zoomScaleNormal="90" workbookViewId="0">
      <pane xSplit="2" ySplit="1" topLeftCell="C2" activePane="bottomRight" state="frozen"/>
      <selection activeCell="G15" sqref="G15"/>
      <selection pane="topRight" activeCell="G15" sqref="G15"/>
      <selection pane="bottomLeft" activeCell="G15" sqref="G15"/>
      <selection pane="bottomRight" activeCell="C2" sqref="C2:C23"/>
    </sheetView>
    <sheetView workbookViewId="1">
      <selection activeCell="C2" sqref="C2:C23"/>
    </sheetView>
  </sheetViews>
  <sheetFormatPr defaultColWidth="9.33203125" defaultRowHeight="14.4" x14ac:dyDescent="0.3"/>
  <cols>
    <col min="2" max="2" width="42.6640625" customWidth="1"/>
    <col min="3" max="3" width="17" customWidth="1"/>
    <col min="4" max="4" width="19" customWidth="1"/>
    <col min="6" max="6" width="16.33203125" customWidth="1"/>
  </cols>
  <sheetData>
    <row r="1" spans="1:6" x14ac:dyDescent="0.3">
      <c r="A1" s="31" t="s">
        <v>0</v>
      </c>
      <c r="B1" s="32" t="s">
        <v>21</v>
      </c>
      <c r="C1" s="41" t="s">
        <v>84</v>
      </c>
      <c r="D1" s="41" t="s">
        <v>82</v>
      </c>
      <c r="F1" s="38" t="s">
        <v>43</v>
      </c>
    </row>
    <row r="2" spans="1:6" x14ac:dyDescent="0.3">
      <c r="A2" s="96">
        <v>1</v>
      </c>
      <c r="B2" s="6" t="s">
        <v>60</v>
      </c>
      <c r="C2" s="8">
        <f>Table623[[#This Row],[Faiz gəlirləri
 (mln. manat)]]+Table623[[#This Row],[Qeyri-faiz gəlirləri 
(mln. manat)]]-Table623[[#This Row],[Faiz xərcləri
 (mln. manat)]]-Table623[[#This Row],[Qeyri-faiz xərcləri 
(mln. manat)]]</f>
        <v>408.79601999999994</v>
      </c>
      <c r="D2" s="156">
        <v>264.5038899999999</v>
      </c>
    </row>
    <row r="3" spans="1:6" x14ac:dyDescent="0.3">
      <c r="A3" s="96">
        <v>2</v>
      </c>
      <c r="B3" s="86" t="s">
        <v>11</v>
      </c>
      <c r="C3" s="8">
        <f>Table623[[#This Row],[Faiz gəlirləri
 (mln. manat)]]+Table623[[#This Row],[Qeyri-faiz gəlirləri 
(mln. manat)]]-Table623[[#This Row],[Faiz xərcləri
 (mln. manat)]]-Table623[[#This Row],[Qeyri-faiz xərcləri 
(mln. manat)]]</f>
        <v>54.677000000000021</v>
      </c>
      <c r="D3" s="156">
        <v>241.21800000000002</v>
      </c>
    </row>
    <row r="4" spans="1:6" x14ac:dyDescent="0.3">
      <c r="A4" s="96">
        <v>3</v>
      </c>
      <c r="B4" s="86" t="s">
        <v>14</v>
      </c>
      <c r="C4" s="13">
        <f>Table623[[#This Row],[Faiz gəlirləri
 (mln. manat)]]+Table623[[#This Row],[Qeyri-faiz gəlirləri 
(mln. manat)]]-Table623[[#This Row],[Faiz xərcləri
 (mln. manat)]]-Table623[[#This Row],[Qeyri-faiz xərcləri 
(mln. manat)]]</f>
        <v>1.0483000000000011</v>
      </c>
      <c r="D4" s="156">
        <v>127.55799999999999</v>
      </c>
    </row>
    <row r="5" spans="1:6" x14ac:dyDescent="0.3">
      <c r="A5" s="96">
        <v>4</v>
      </c>
      <c r="B5" s="86" t="s">
        <v>18</v>
      </c>
      <c r="C5" s="13">
        <v>60.104720000000015</v>
      </c>
      <c r="D5" s="156">
        <v>43.105570000000014</v>
      </c>
    </row>
    <row r="6" spans="1:6" x14ac:dyDescent="0.3">
      <c r="A6" s="96">
        <v>5</v>
      </c>
      <c r="B6" s="101" t="s">
        <v>8</v>
      </c>
      <c r="C6" s="8">
        <f>Table623[[#This Row],[Faiz gəlirləri
 (mln. manat)]]+Table623[[#This Row],[Qeyri-faiz gəlirləri 
(mln. manat)]]-Table623[[#This Row],[Faiz xərcləri
 (mln. manat)]]-Table623[[#This Row],[Qeyri-faiz xərcləri 
(mln. manat)]]</f>
        <v>7.0134800000000013</v>
      </c>
      <c r="D6" s="156">
        <v>35.861060000000016</v>
      </c>
    </row>
    <row r="7" spans="1:6" x14ac:dyDescent="0.3">
      <c r="A7" s="96">
        <v>6</v>
      </c>
      <c r="B7" s="6" t="s">
        <v>1</v>
      </c>
      <c r="C7" s="8">
        <f>Table623[[#This Row],[Faiz gəlirləri
 (mln. manat)]]+Table623[[#This Row],[Qeyri-faiz gəlirləri 
(mln. manat)]]-Table623[[#This Row],[Faiz xərcləri
 (mln. manat)]]-Table623[[#This Row],[Qeyri-faiz xərcləri 
(mln. manat)]]</f>
        <v>5.3623399999999997</v>
      </c>
      <c r="D7" s="156">
        <v>34.23899999999999</v>
      </c>
    </row>
    <row r="8" spans="1:6" x14ac:dyDescent="0.3">
      <c r="A8" s="96">
        <v>7</v>
      </c>
      <c r="B8" s="101" t="s">
        <v>17</v>
      </c>
      <c r="C8" s="8">
        <f>Table623[[#This Row],[Faiz gəlirləri
 (mln. manat)]]+Table623[[#This Row],[Qeyri-faiz gəlirləri 
(mln. manat)]]-Table623[[#This Row],[Faiz xərcləri
 (mln. manat)]]-Table623[[#This Row],[Qeyri-faiz xərcləri 
(mln. manat)]]</f>
        <v>4.3960000000000008</v>
      </c>
      <c r="D8" s="156">
        <v>28.109000000000009</v>
      </c>
    </row>
    <row r="9" spans="1:6" x14ac:dyDescent="0.3">
      <c r="A9" s="96">
        <v>9</v>
      </c>
      <c r="B9" s="101" t="s">
        <v>35</v>
      </c>
      <c r="C9" s="8">
        <f>Table623[[#This Row],[Faiz gəlirləri
 (mln. manat)]]+Table623[[#This Row],[Qeyri-faiz gəlirləri 
(mln. manat)]]-Table623[[#This Row],[Faiz xərcləri
 (mln. manat)]]-Table623[[#This Row],[Qeyri-faiz xərcləri 
(mln. manat)]]</f>
        <v>3.1670186700000005</v>
      </c>
      <c r="D9" s="156">
        <v>18.868580000000016</v>
      </c>
    </row>
    <row r="10" spans="1:6" x14ac:dyDescent="0.3">
      <c r="A10" s="96">
        <v>8</v>
      </c>
      <c r="B10" s="6" t="s">
        <v>37</v>
      </c>
      <c r="C10" s="8">
        <f>Table623[[#This Row],[Faiz gəlirləri
 (mln. manat)]]+Table623[[#This Row],[Qeyri-faiz gəlirləri 
(mln. manat)]]-Table623[[#This Row],[Faiz xərcləri
 (mln. manat)]]-Table623[[#This Row],[Qeyri-faiz xərcləri 
(mln. manat)]]</f>
        <v>30.68357000000001</v>
      </c>
      <c r="D10" s="156">
        <v>21.45984</v>
      </c>
    </row>
    <row r="11" spans="1:6" x14ac:dyDescent="0.3">
      <c r="A11" s="96">
        <v>13</v>
      </c>
      <c r="B11" s="86" t="s">
        <v>31</v>
      </c>
      <c r="C11" s="13">
        <v>29.229599999999991</v>
      </c>
      <c r="D11" s="156">
        <v>15.922099999999997</v>
      </c>
    </row>
    <row r="12" spans="1:6" x14ac:dyDescent="0.3">
      <c r="A12" s="96">
        <v>10</v>
      </c>
      <c r="B12" s="101" t="s">
        <v>16</v>
      </c>
      <c r="C12" s="8">
        <f>Table623[[#This Row],[Faiz gəlirləri
 (mln. manat)]]+Table623[[#This Row],[Qeyri-faiz gəlirləri 
(mln. manat)]]-Table623[[#This Row],[Faiz xərcləri
 (mln. manat)]]-Table623[[#This Row],[Qeyri-faiz xərcləri 
(mln. manat)]]</f>
        <v>9.9009999999999962</v>
      </c>
      <c r="D12" s="156">
        <v>14.402999999999995</v>
      </c>
    </row>
    <row r="13" spans="1:6" x14ac:dyDescent="0.3">
      <c r="A13" s="96">
        <v>12</v>
      </c>
      <c r="B13" s="86" t="s">
        <v>15</v>
      </c>
      <c r="C13" s="8">
        <f>Table623[[#This Row],[Faiz gəlirləri
 (mln. manat)]]+Table623[[#This Row],[Qeyri-faiz gəlirləri 
(mln. manat)]]-Table623[[#This Row],[Faiz xərcləri
 (mln. manat)]]-Table623[[#This Row],[Qeyri-faiz xərcləri 
(mln. manat)]]</f>
        <v>15.319000000000003</v>
      </c>
      <c r="D13" s="156">
        <v>12.271000000000001</v>
      </c>
    </row>
    <row r="14" spans="1:6" x14ac:dyDescent="0.3">
      <c r="A14" s="96">
        <v>11</v>
      </c>
      <c r="B14" s="6" t="s">
        <v>3</v>
      </c>
      <c r="C14" s="13">
        <v>17.596999999999994</v>
      </c>
      <c r="D14" s="156">
        <v>11.868000000000009</v>
      </c>
    </row>
    <row r="15" spans="1:6" x14ac:dyDescent="0.3">
      <c r="A15" s="96">
        <v>14</v>
      </c>
      <c r="B15" s="86" t="s">
        <v>10</v>
      </c>
      <c r="C15" s="8">
        <f>Table623[[#This Row],[Faiz gəlirləri
 (mln. manat)]]+Table623[[#This Row],[Qeyri-faiz gəlirləri 
(mln. manat)]]-Table623[[#This Row],[Faiz xərcləri
 (mln. manat)]]-Table623[[#This Row],[Qeyri-faiz xərcləri 
(mln. manat)]]</f>
        <v>189.88699999999994</v>
      </c>
      <c r="D15" s="156">
        <v>10.584819999999997</v>
      </c>
    </row>
    <row r="16" spans="1:6" x14ac:dyDescent="0.3">
      <c r="A16" s="96">
        <v>15</v>
      </c>
      <c r="B16" s="85" t="s">
        <v>19</v>
      </c>
      <c r="C16" s="13">
        <v>14.469669999999994</v>
      </c>
      <c r="D16" s="156">
        <v>8.2483900000000006</v>
      </c>
    </row>
    <row r="17" spans="1:4" x14ac:dyDescent="0.3">
      <c r="A17" s="96">
        <v>17</v>
      </c>
      <c r="B17" s="86" t="s">
        <v>9</v>
      </c>
      <c r="C17" s="8">
        <f>Table623[[#This Row],[Faiz gəlirləri
 (mln. manat)]]+Table623[[#This Row],[Qeyri-faiz gəlirləri 
(mln. manat)]]-Table623[[#This Row],[Faiz xərcləri
 (mln. manat)]]-Table623[[#This Row],[Qeyri-faiz xərcləri 
(mln. manat)]]</f>
        <v>20.60199999999999</v>
      </c>
      <c r="D17" s="156">
        <v>6.0539999999999985</v>
      </c>
    </row>
    <row r="18" spans="1:4" x14ac:dyDescent="0.3">
      <c r="A18" s="96">
        <v>16</v>
      </c>
      <c r="B18" s="86" t="s">
        <v>34</v>
      </c>
      <c r="C18" s="13">
        <v>9.7910000000000004</v>
      </c>
      <c r="D18" s="156">
        <v>6.6110000000000024</v>
      </c>
    </row>
    <row r="19" spans="1:4" x14ac:dyDescent="0.3">
      <c r="A19" s="96">
        <v>18</v>
      </c>
      <c r="B19" s="85" t="s">
        <v>4</v>
      </c>
      <c r="C19" s="13">
        <v>7.0134800000000013</v>
      </c>
      <c r="D19" s="156">
        <v>3.9842300000000019</v>
      </c>
    </row>
    <row r="20" spans="1:4" x14ac:dyDescent="0.3">
      <c r="A20" s="96">
        <v>19</v>
      </c>
      <c r="B20" s="85" t="s">
        <v>5</v>
      </c>
      <c r="C20" s="8">
        <f>Table623[[#This Row],[Faiz gəlirləri
 (mln. manat)]]+Table623[[#This Row],[Qeyri-faiz gəlirləri 
(mln. manat)]]-Table623[[#This Row],[Faiz xərcləri
 (mln. manat)]]-Table623[[#This Row],[Qeyri-faiz xərcləri 
(mln. manat)]]</f>
        <v>60.104720000000015</v>
      </c>
      <c r="D20" s="156">
        <v>3.463989999999999</v>
      </c>
    </row>
    <row r="21" spans="1:4" x14ac:dyDescent="0.3">
      <c r="A21" s="96">
        <v>20</v>
      </c>
      <c r="B21" s="86" t="s">
        <v>6</v>
      </c>
      <c r="C21" s="8">
        <f>Table623[[#This Row],[Faiz gəlirləri
 (mln. manat)]]+Table623[[#This Row],[Qeyri-faiz gəlirləri 
(mln. manat)]]-Table623[[#This Row],[Faiz xərcləri
 (mln. manat)]]-Table623[[#This Row],[Qeyri-faiz xərcləri 
(mln. manat)]]</f>
        <v>14.469669999999994</v>
      </c>
      <c r="D21" s="156">
        <v>2.6149999999999958</v>
      </c>
    </row>
    <row r="22" spans="1:4" x14ac:dyDescent="0.3">
      <c r="A22" s="96">
        <v>22</v>
      </c>
      <c r="B22" s="86" t="s">
        <v>7</v>
      </c>
      <c r="C22" s="13">
        <f>Table623[[#This Row],[Faiz gəlirləri
 (mln. manat)]]+Table623[[#This Row],[Qeyri-faiz gəlirləri 
(mln. manat)]]-Table623[[#This Row],[Faiz xərcləri
 (mln. manat)]]-Table623[[#This Row],[Qeyri-faiz xərcləri 
(mln. manat)]]</f>
        <v>30.378150000000005</v>
      </c>
      <c r="D22" s="156">
        <v>2.0959941500000001</v>
      </c>
    </row>
    <row r="23" spans="1:4" x14ac:dyDescent="0.3">
      <c r="A23" s="96">
        <v>21</v>
      </c>
      <c r="B23" s="158" t="s">
        <v>2</v>
      </c>
      <c r="C23" s="169">
        <v>1.0483000000000011</v>
      </c>
      <c r="D23" s="156">
        <v>1.0235400000000023</v>
      </c>
    </row>
    <row r="24" spans="1:4" ht="22.5" customHeight="1" x14ac:dyDescent="0.3"/>
    <row r="26" spans="1:4" x14ac:dyDescent="0.3">
      <c r="B26" s="60"/>
    </row>
  </sheetData>
  <hyperlinks>
    <hyperlink ref="F1" location="Mündəricat!A1" display="Mündəricat" xr:uid="{00000000-0004-0000-0D00-000000000000}"/>
  </hyperlinks>
  <pageMargins left="0.7" right="0.7" top="0.75" bottom="0.75" header="0.3" footer="0.3"/>
  <pageSetup paperSize="9" orientation="portrait" horizontalDpi="4294967295" verticalDpi="4294967295" r:id="rId1"/>
  <tableParts count="1">
    <tablePart r:id="rId2"/>
  </tablePart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8"/>
  <dimension ref="A1:I23"/>
  <sheetViews>
    <sheetView zoomScale="90" zoomScaleNormal="90" workbookViewId="0">
      <pane xSplit="2" ySplit="1" topLeftCell="C2" activePane="bottomRight" state="frozen"/>
      <selection activeCell="G15" sqref="G15"/>
      <selection pane="topRight" activeCell="G15" sqref="G15"/>
      <selection pane="bottomLeft" activeCell="G15" sqref="G15"/>
      <selection pane="bottomRight" activeCell="C2" sqref="C2:C23"/>
    </sheetView>
    <sheetView workbookViewId="1">
      <selection activeCell="C2" sqref="C2:C23"/>
    </sheetView>
  </sheetViews>
  <sheetFormatPr defaultColWidth="9.33203125" defaultRowHeight="14.4" x14ac:dyDescent="0.3"/>
  <cols>
    <col min="1" max="1" width="9.5546875" customWidth="1"/>
    <col min="2" max="2" width="44.44140625" customWidth="1"/>
    <col min="3" max="3" width="20.5546875" customWidth="1"/>
    <col min="4" max="4" width="18.6640625" customWidth="1"/>
    <col min="5" max="5" width="13" customWidth="1"/>
    <col min="6" max="6" width="14.44140625" customWidth="1"/>
  </cols>
  <sheetData>
    <row r="1" spans="1:9" x14ac:dyDescent="0.3">
      <c r="A1" s="31" t="s">
        <v>0</v>
      </c>
      <c r="B1" s="32" t="s">
        <v>21</v>
      </c>
      <c r="C1" s="41" t="s">
        <v>84</v>
      </c>
      <c r="D1" s="41" t="s">
        <v>82</v>
      </c>
      <c r="F1" s="38" t="s">
        <v>43</v>
      </c>
      <c r="I1" t="s">
        <v>32</v>
      </c>
    </row>
    <row r="2" spans="1:9" x14ac:dyDescent="0.3">
      <c r="A2" s="96">
        <v>1</v>
      </c>
      <c r="B2" s="86" t="s">
        <v>11</v>
      </c>
      <c r="C2" s="8">
        <v>874.721</v>
      </c>
      <c r="D2" s="8">
        <v>561.55700000000002</v>
      </c>
    </row>
    <row r="3" spans="1:9" x14ac:dyDescent="0.3">
      <c r="A3" s="96">
        <v>2</v>
      </c>
      <c r="B3" s="6" t="s">
        <v>60</v>
      </c>
      <c r="C3" s="8">
        <v>805.6105</v>
      </c>
      <c r="D3" s="8">
        <v>531.72145999999998</v>
      </c>
    </row>
    <row r="4" spans="1:9" x14ac:dyDescent="0.3">
      <c r="A4" s="96">
        <v>3</v>
      </c>
      <c r="B4" s="86" t="s">
        <v>14</v>
      </c>
      <c r="C4" s="13">
        <v>396.72399999999999</v>
      </c>
      <c r="D4" s="8">
        <v>257.589</v>
      </c>
    </row>
    <row r="5" spans="1:9" x14ac:dyDescent="0.3">
      <c r="A5" s="96">
        <v>4</v>
      </c>
      <c r="B5" s="101" t="s">
        <v>8</v>
      </c>
      <c r="C5" s="8">
        <v>217.7372</v>
      </c>
      <c r="D5" s="8">
        <v>138.83627000000001</v>
      </c>
    </row>
    <row r="6" spans="1:9" x14ac:dyDescent="0.3">
      <c r="A6" s="96">
        <v>5</v>
      </c>
      <c r="B6" s="6" t="s">
        <v>1</v>
      </c>
      <c r="C6" s="8">
        <v>187.149</v>
      </c>
      <c r="D6" s="8">
        <v>121.337</v>
      </c>
    </row>
    <row r="7" spans="1:9" x14ac:dyDescent="0.3">
      <c r="A7" s="96">
        <v>6</v>
      </c>
      <c r="B7" s="101" t="s">
        <v>17</v>
      </c>
      <c r="C7" s="8">
        <v>183.59700000000001</v>
      </c>
      <c r="D7" s="8">
        <v>119.343</v>
      </c>
    </row>
    <row r="8" spans="1:9" x14ac:dyDescent="0.3">
      <c r="A8" s="96">
        <v>7</v>
      </c>
      <c r="B8" s="86" t="s">
        <v>18</v>
      </c>
      <c r="C8" s="13">
        <v>164.96824000000001</v>
      </c>
      <c r="D8" s="8">
        <v>101.60111000000001</v>
      </c>
    </row>
    <row r="9" spans="1:9" x14ac:dyDescent="0.3">
      <c r="A9" s="96">
        <v>8</v>
      </c>
      <c r="B9" s="6" t="s">
        <v>37</v>
      </c>
      <c r="C9" s="8">
        <v>130.79524000000001</v>
      </c>
      <c r="D9" s="8">
        <v>83.865729999999999</v>
      </c>
    </row>
    <row r="10" spans="1:9" x14ac:dyDescent="0.3">
      <c r="A10" s="96">
        <v>9</v>
      </c>
      <c r="B10" s="101" t="s">
        <v>35</v>
      </c>
      <c r="C10" s="8">
        <v>129.19326000000001</v>
      </c>
      <c r="D10" s="8">
        <v>83.626050000000006</v>
      </c>
    </row>
    <row r="11" spans="1:9" x14ac:dyDescent="0.3">
      <c r="A11" s="96">
        <v>11</v>
      </c>
      <c r="B11" s="86" t="s">
        <v>15</v>
      </c>
      <c r="C11" s="8">
        <v>99.48</v>
      </c>
      <c r="D11" s="8">
        <v>64.165999999999997</v>
      </c>
    </row>
    <row r="12" spans="1:9" x14ac:dyDescent="0.3">
      <c r="A12" s="96">
        <v>10</v>
      </c>
      <c r="B12" s="6" t="s">
        <v>3</v>
      </c>
      <c r="C12" s="13">
        <v>97.41</v>
      </c>
      <c r="D12" s="8">
        <v>66.164000000000001</v>
      </c>
    </row>
    <row r="13" spans="1:9" x14ac:dyDescent="0.3">
      <c r="A13" s="96">
        <v>12</v>
      </c>
      <c r="B13" s="101" t="s">
        <v>16</v>
      </c>
      <c r="C13" s="8">
        <v>75.108999999999995</v>
      </c>
      <c r="D13" s="8">
        <v>48.600999999999999</v>
      </c>
    </row>
    <row r="14" spans="1:9" x14ac:dyDescent="0.3">
      <c r="A14" s="96">
        <v>13</v>
      </c>
      <c r="B14" s="86" t="s">
        <v>10</v>
      </c>
      <c r="C14" s="8">
        <v>60.656999999999996</v>
      </c>
      <c r="D14" s="8">
        <v>39.629829999999998</v>
      </c>
    </row>
    <row r="15" spans="1:9" x14ac:dyDescent="0.3">
      <c r="A15" s="96">
        <v>14</v>
      </c>
      <c r="B15" s="86" t="s">
        <v>31</v>
      </c>
      <c r="C15" s="13">
        <v>56.274999999999999</v>
      </c>
      <c r="D15" s="8">
        <v>34.080399999999997</v>
      </c>
    </row>
    <row r="16" spans="1:9" x14ac:dyDescent="0.3">
      <c r="A16" s="96">
        <v>15</v>
      </c>
      <c r="B16" s="85" t="s">
        <v>19</v>
      </c>
      <c r="C16" s="13">
        <v>37.303759999999997</v>
      </c>
      <c r="D16" s="8">
        <v>23.149349999999998</v>
      </c>
    </row>
    <row r="17" spans="1:4" x14ac:dyDescent="0.3">
      <c r="A17" s="96">
        <v>16</v>
      </c>
      <c r="B17" s="86" t="s">
        <v>9</v>
      </c>
      <c r="C17" s="8">
        <v>31.081</v>
      </c>
      <c r="D17" s="8">
        <v>21.024999999999999</v>
      </c>
    </row>
    <row r="18" spans="1:4" x14ac:dyDescent="0.3">
      <c r="A18" s="96">
        <v>17</v>
      </c>
      <c r="B18" s="85" t="s">
        <v>4</v>
      </c>
      <c r="C18" s="13">
        <v>28.691739999999999</v>
      </c>
      <c r="D18" s="8">
        <v>18.628209999999999</v>
      </c>
    </row>
    <row r="19" spans="1:4" x14ac:dyDescent="0.3">
      <c r="A19" s="96">
        <v>18</v>
      </c>
      <c r="B19" s="86" t="s">
        <v>34</v>
      </c>
      <c r="C19" s="13">
        <v>27.442</v>
      </c>
      <c r="D19" s="8">
        <v>18.111000000000001</v>
      </c>
    </row>
    <row r="20" spans="1:4" x14ac:dyDescent="0.3">
      <c r="A20" s="96">
        <v>19</v>
      </c>
      <c r="B20" s="86" t="s">
        <v>6</v>
      </c>
      <c r="C20" s="8">
        <v>24.445</v>
      </c>
      <c r="D20" s="8">
        <v>16.030999999999999</v>
      </c>
    </row>
    <row r="21" spans="1:4" x14ac:dyDescent="0.3">
      <c r="A21" s="96">
        <v>20</v>
      </c>
      <c r="B21" s="6" t="s">
        <v>2</v>
      </c>
      <c r="C21" s="13">
        <v>17.24728</v>
      </c>
      <c r="D21" s="8">
        <v>10.920260000000001</v>
      </c>
    </row>
    <row r="22" spans="1:4" x14ac:dyDescent="0.3">
      <c r="A22" s="96">
        <v>21</v>
      </c>
      <c r="B22" s="85" t="s">
        <v>5</v>
      </c>
      <c r="C22" s="8">
        <v>12.205019999999999</v>
      </c>
      <c r="D22" s="8">
        <v>7.99627</v>
      </c>
    </row>
    <row r="23" spans="1:4" x14ac:dyDescent="0.3">
      <c r="A23" s="96">
        <v>22</v>
      </c>
      <c r="B23" s="74" t="s">
        <v>7</v>
      </c>
      <c r="C23" s="169">
        <v>4.2969069900000001</v>
      </c>
      <c r="D23" s="68">
        <v>2.8346064399999999</v>
      </c>
    </row>
  </sheetData>
  <hyperlinks>
    <hyperlink ref="F1" location="Mündəricat!A1" display="Mündəricat" xr:uid="{00000000-0004-0000-0E00-000000000000}"/>
  </hyperlinks>
  <pageMargins left="0.7" right="0.7" top="0.75" bottom="0.75" header="0.3" footer="0.3"/>
  <tableParts count="1">
    <tablePart r:id="rId1"/>
  </tablePart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9"/>
  <dimension ref="A1:F26"/>
  <sheetViews>
    <sheetView zoomScale="90" zoomScaleNormal="90" workbookViewId="0">
      <pane xSplit="2" ySplit="1" topLeftCell="C2" activePane="bottomRight" state="frozen"/>
      <selection activeCell="G15" sqref="G15"/>
      <selection pane="topRight" activeCell="G15" sqref="G15"/>
      <selection pane="bottomLeft" activeCell="G15" sqref="G15"/>
      <selection pane="bottomRight" activeCell="C2" sqref="C2:C23"/>
    </sheetView>
    <sheetView workbookViewId="1">
      <selection activeCell="C2" sqref="C2:C23"/>
    </sheetView>
  </sheetViews>
  <sheetFormatPr defaultColWidth="9.33203125" defaultRowHeight="14.4" x14ac:dyDescent="0.3"/>
  <cols>
    <col min="1" max="1" width="9.44140625" customWidth="1"/>
    <col min="2" max="2" width="40.33203125" customWidth="1"/>
    <col min="3" max="3" width="19.5546875" customWidth="1"/>
    <col min="4" max="4" width="19" customWidth="1"/>
    <col min="6" max="6" width="18.5546875" customWidth="1"/>
  </cols>
  <sheetData>
    <row r="1" spans="1:6" x14ac:dyDescent="0.3">
      <c r="A1" s="31" t="s">
        <v>0</v>
      </c>
      <c r="B1" s="32" t="s">
        <v>21</v>
      </c>
      <c r="C1" s="41" t="s">
        <v>84</v>
      </c>
      <c r="D1" s="41" t="s">
        <v>82</v>
      </c>
      <c r="F1" s="38" t="s">
        <v>43</v>
      </c>
    </row>
    <row r="2" spans="1:6" x14ac:dyDescent="0.3">
      <c r="A2" s="96">
        <v>2</v>
      </c>
      <c r="B2" s="27" t="s">
        <v>60</v>
      </c>
      <c r="C2" s="8">
        <v>283.42518000000001</v>
      </c>
      <c r="D2" s="8">
        <v>181.83085</v>
      </c>
    </row>
    <row r="3" spans="1:6" x14ac:dyDescent="0.3">
      <c r="A3" s="96">
        <v>1</v>
      </c>
      <c r="B3" s="27" t="s">
        <v>11</v>
      </c>
      <c r="C3" s="8">
        <v>277.13099999999997</v>
      </c>
      <c r="D3" s="8">
        <v>184.90700000000001</v>
      </c>
    </row>
    <row r="4" spans="1:6" x14ac:dyDescent="0.3">
      <c r="A4" s="96">
        <v>3</v>
      </c>
      <c r="B4" s="27" t="s">
        <v>14</v>
      </c>
      <c r="C4" s="13">
        <v>141.49700000000001</v>
      </c>
      <c r="D4" s="8">
        <v>86.747</v>
      </c>
    </row>
    <row r="5" spans="1:6" x14ac:dyDescent="0.3">
      <c r="A5" s="96">
        <v>4</v>
      </c>
      <c r="B5" s="27" t="s">
        <v>8</v>
      </c>
      <c r="C5" s="8">
        <v>90.839349999999996</v>
      </c>
      <c r="D5" s="8">
        <v>57.240639999999999</v>
      </c>
    </row>
    <row r="6" spans="1:6" x14ac:dyDescent="0.3">
      <c r="A6" s="96">
        <v>6</v>
      </c>
      <c r="B6" s="27" t="s">
        <v>17</v>
      </c>
      <c r="C6" s="8">
        <v>73.61</v>
      </c>
      <c r="D6" s="8">
        <v>47.113999999999997</v>
      </c>
    </row>
    <row r="7" spans="1:6" x14ac:dyDescent="0.3">
      <c r="A7" s="96">
        <v>5</v>
      </c>
      <c r="B7" s="27" t="s">
        <v>1</v>
      </c>
      <c r="C7" s="8">
        <v>72.951999999999998</v>
      </c>
      <c r="D7" s="8">
        <v>47.343000000000004</v>
      </c>
    </row>
    <row r="8" spans="1:6" x14ac:dyDescent="0.3">
      <c r="A8" s="96">
        <v>9</v>
      </c>
      <c r="B8" s="27" t="s">
        <v>18</v>
      </c>
      <c r="C8" s="13">
        <v>66.009770000000003</v>
      </c>
      <c r="D8" s="8">
        <v>34.951000000000001</v>
      </c>
    </row>
    <row r="9" spans="1:6" x14ac:dyDescent="0.3">
      <c r="A9" s="96">
        <v>7</v>
      </c>
      <c r="B9" s="27" t="s">
        <v>3</v>
      </c>
      <c r="C9" s="13">
        <v>51.076000000000001</v>
      </c>
      <c r="D9" s="8">
        <v>35.889000000000003</v>
      </c>
    </row>
    <row r="10" spans="1:6" x14ac:dyDescent="0.3">
      <c r="A10" s="96">
        <v>8</v>
      </c>
      <c r="B10" s="27" t="s">
        <v>35</v>
      </c>
      <c r="C10" s="8">
        <v>51.044119999999999</v>
      </c>
      <c r="D10" s="8">
        <v>32.099139999999998</v>
      </c>
    </row>
    <row r="11" spans="1:6" x14ac:dyDescent="0.3">
      <c r="A11" s="96">
        <v>10</v>
      </c>
      <c r="B11" s="51" t="s">
        <v>37</v>
      </c>
      <c r="C11" s="8">
        <v>47.624270000000003</v>
      </c>
      <c r="D11" s="8">
        <v>28.791</v>
      </c>
    </row>
    <row r="12" spans="1:6" x14ac:dyDescent="0.3">
      <c r="A12" s="96">
        <v>12</v>
      </c>
      <c r="B12" s="27" t="s">
        <v>15</v>
      </c>
      <c r="C12" s="8">
        <v>40.219000000000001</v>
      </c>
      <c r="D12" s="8">
        <v>25.006</v>
      </c>
    </row>
    <row r="13" spans="1:6" x14ac:dyDescent="0.3">
      <c r="A13" s="96">
        <v>11</v>
      </c>
      <c r="B13" s="27" t="s">
        <v>16</v>
      </c>
      <c r="C13" s="8">
        <v>39.386000000000003</v>
      </c>
      <c r="D13" s="8">
        <v>25.207999999999998</v>
      </c>
    </row>
    <row r="14" spans="1:6" x14ac:dyDescent="0.3">
      <c r="A14" s="96">
        <v>14</v>
      </c>
      <c r="B14" s="51" t="s">
        <v>31</v>
      </c>
      <c r="C14" s="13">
        <v>24.856000000000002</v>
      </c>
      <c r="D14" s="8">
        <v>14.8675</v>
      </c>
    </row>
    <row r="15" spans="1:6" x14ac:dyDescent="0.3">
      <c r="A15" s="96">
        <v>13</v>
      </c>
      <c r="B15" s="51" t="s">
        <v>10</v>
      </c>
      <c r="C15" s="8">
        <v>21.06307</v>
      </c>
      <c r="D15" s="8">
        <v>13.486420000000001</v>
      </c>
    </row>
    <row r="16" spans="1:6" x14ac:dyDescent="0.3">
      <c r="A16" s="96">
        <v>16</v>
      </c>
      <c r="B16" s="51" t="s">
        <v>6</v>
      </c>
      <c r="C16" s="8">
        <v>14.339</v>
      </c>
      <c r="D16" s="8">
        <v>9.3480000000000008</v>
      </c>
    </row>
    <row r="17" spans="1:4" x14ac:dyDescent="0.3">
      <c r="A17" s="96">
        <v>15</v>
      </c>
      <c r="B17" s="27" t="s">
        <v>4</v>
      </c>
      <c r="C17" s="13">
        <v>14.31903</v>
      </c>
      <c r="D17" s="8">
        <v>9.5650600000000008</v>
      </c>
    </row>
    <row r="18" spans="1:4" x14ac:dyDescent="0.3">
      <c r="A18" s="96">
        <v>17</v>
      </c>
      <c r="B18" s="27" t="s">
        <v>34</v>
      </c>
      <c r="C18" s="13">
        <v>8.6210000000000004</v>
      </c>
      <c r="D18" s="8">
        <v>5.7549999999999999</v>
      </c>
    </row>
    <row r="19" spans="1:4" x14ac:dyDescent="0.3">
      <c r="A19" s="96">
        <v>19</v>
      </c>
      <c r="B19" s="27" t="s">
        <v>19</v>
      </c>
      <c r="C19" s="13">
        <v>8.3665500000000002</v>
      </c>
      <c r="D19" s="8">
        <v>4.4744299999999999</v>
      </c>
    </row>
    <row r="20" spans="1:4" x14ac:dyDescent="0.3">
      <c r="A20" s="96">
        <v>18</v>
      </c>
      <c r="B20" s="27" t="s">
        <v>9</v>
      </c>
      <c r="C20" s="8">
        <v>7.4160000000000004</v>
      </c>
      <c r="D20" s="8">
        <v>4.665</v>
      </c>
    </row>
    <row r="21" spans="1:4" x14ac:dyDescent="0.3">
      <c r="A21" s="96">
        <v>20</v>
      </c>
      <c r="B21" s="27" t="s">
        <v>2</v>
      </c>
      <c r="C21" s="13">
        <v>5.5136599999999998</v>
      </c>
      <c r="D21" s="8">
        <v>3.2427999999999999</v>
      </c>
    </row>
    <row r="22" spans="1:4" x14ac:dyDescent="0.3">
      <c r="A22" s="96">
        <v>21</v>
      </c>
      <c r="B22" s="27" t="s">
        <v>5</v>
      </c>
      <c r="C22" s="8">
        <v>1.80532</v>
      </c>
      <c r="D22" s="8">
        <v>1.1834499999999999</v>
      </c>
    </row>
    <row r="23" spans="1:4" x14ac:dyDescent="0.3">
      <c r="A23" s="96">
        <v>22</v>
      </c>
      <c r="B23" s="28" t="s">
        <v>7</v>
      </c>
      <c r="C23" s="169">
        <v>0</v>
      </c>
      <c r="D23" s="68">
        <v>0</v>
      </c>
    </row>
    <row r="26" spans="1:4" x14ac:dyDescent="0.3">
      <c r="B26" s="60"/>
    </row>
  </sheetData>
  <hyperlinks>
    <hyperlink ref="F1" location="Mündəricat!A1" display="Mündəricat" xr:uid="{00000000-0004-0000-0F00-000000000000}"/>
  </hyperlinks>
  <pageMargins left="0.7" right="0.7" top="0.75" bottom="0.75" header="0.3" footer="0.3"/>
  <tableParts count="1">
    <tablePart r:id="rId1"/>
  </tablePart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20"/>
  <dimension ref="A1:F26"/>
  <sheetViews>
    <sheetView zoomScale="85" zoomScaleNormal="85" workbookViewId="0">
      <pane xSplit="2" ySplit="1" topLeftCell="C2" activePane="bottomRight" state="frozen"/>
      <selection activeCell="G15" sqref="G15"/>
      <selection pane="topRight" activeCell="G15" sqref="G15"/>
      <selection pane="bottomLeft" activeCell="G15" sqref="G15"/>
      <selection pane="bottomRight" activeCell="T46" sqref="T46"/>
    </sheetView>
    <sheetView workbookViewId="1">
      <selection activeCell="K39" sqref="K39"/>
    </sheetView>
  </sheetViews>
  <sheetFormatPr defaultColWidth="9.33203125" defaultRowHeight="14.4" x14ac:dyDescent="0.3"/>
  <cols>
    <col min="2" max="2" width="40.6640625" customWidth="1"/>
    <col min="3" max="4" width="18.33203125" customWidth="1"/>
    <col min="6" max="6" width="16.33203125" customWidth="1"/>
  </cols>
  <sheetData>
    <row r="1" spans="1:6" x14ac:dyDescent="0.3">
      <c r="A1" s="31" t="s">
        <v>0</v>
      </c>
      <c r="B1" s="32" t="s">
        <v>21</v>
      </c>
      <c r="C1" s="41" t="s">
        <v>84</v>
      </c>
      <c r="D1" s="41" t="s">
        <v>82</v>
      </c>
      <c r="F1" s="38" t="s">
        <v>43</v>
      </c>
    </row>
    <row r="2" spans="1:6" x14ac:dyDescent="0.3">
      <c r="A2" s="96">
        <v>1</v>
      </c>
      <c r="B2" s="27" t="s">
        <v>11</v>
      </c>
      <c r="C2" s="8">
        <v>463.55700000000002</v>
      </c>
      <c r="D2" s="8">
        <v>311.44</v>
      </c>
    </row>
    <row r="3" spans="1:6" x14ac:dyDescent="0.3">
      <c r="A3" s="96">
        <v>2</v>
      </c>
      <c r="B3" s="27" t="s">
        <v>60</v>
      </c>
      <c r="C3" s="8">
        <v>326.48797000000002</v>
      </c>
      <c r="D3" s="8">
        <v>198.95247000000001</v>
      </c>
    </row>
    <row r="4" spans="1:6" x14ac:dyDescent="0.3">
      <c r="A4" s="96">
        <v>3</v>
      </c>
      <c r="B4" s="27" t="s">
        <v>14</v>
      </c>
      <c r="C4" s="13">
        <v>200.57599999999999</v>
      </c>
      <c r="D4" s="8">
        <v>146.226</v>
      </c>
    </row>
    <row r="5" spans="1:6" x14ac:dyDescent="0.3">
      <c r="A5" s="96">
        <v>4</v>
      </c>
      <c r="B5" s="27" t="s">
        <v>17</v>
      </c>
      <c r="C5" s="8">
        <v>93.656000000000006</v>
      </c>
      <c r="D5" s="8">
        <v>58.462000000000003</v>
      </c>
    </row>
    <row r="6" spans="1:6" x14ac:dyDescent="0.3">
      <c r="A6" s="96">
        <v>5</v>
      </c>
      <c r="B6" s="27" t="s">
        <v>18</v>
      </c>
      <c r="C6" s="13">
        <v>39.810560000000002</v>
      </c>
      <c r="D6" s="8">
        <v>26.414670000000001</v>
      </c>
    </row>
    <row r="7" spans="1:6" x14ac:dyDescent="0.3">
      <c r="A7" s="96">
        <v>6</v>
      </c>
      <c r="B7" s="27" t="s">
        <v>15</v>
      </c>
      <c r="C7" s="8">
        <v>34.957999999999998</v>
      </c>
      <c r="D7" s="8">
        <v>20.9</v>
      </c>
    </row>
    <row r="8" spans="1:6" x14ac:dyDescent="0.3">
      <c r="A8" s="96">
        <v>8</v>
      </c>
      <c r="B8" s="27" t="s">
        <v>8</v>
      </c>
      <c r="C8" s="8">
        <v>30.208829999999999</v>
      </c>
      <c r="D8" s="8">
        <v>18.019159999999999</v>
      </c>
    </row>
    <row r="9" spans="1:6" x14ac:dyDescent="0.3">
      <c r="A9" s="96">
        <v>7</v>
      </c>
      <c r="B9" s="27" t="s">
        <v>3</v>
      </c>
      <c r="C9" s="13">
        <v>27.914999999999999</v>
      </c>
      <c r="D9" s="8">
        <v>18.32</v>
      </c>
    </row>
    <row r="10" spans="1:6" x14ac:dyDescent="0.3">
      <c r="A10" s="96">
        <v>9</v>
      </c>
      <c r="B10" s="27" t="s">
        <v>19</v>
      </c>
      <c r="C10" s="13">
        <v>21.03613</v>
      </c>
      <c r="D10" s="8">
        <v>13.580069999999999</v>
      </c>
    </row>
    <row r="11" spans="1:6" x14ac:dyDescent="0.3">
      <c r="A11" s="96">
        <v>11</v>
      </c>
      <c r="B11" s="51" t="s">
        <v>31</v>
      </c>
      <c r="C11" s="13">
        <v>18.900300000000001</v>
      </c>
      <c r="D11" s="8">
        <v>10.6952</v>
      </c>
    </row>
    <row r="12" spans="1:6" x14ac:dyDescent="0.3">
      <c r="A12" s="96">
        <v>10</v>
      </c>
      <c r="B12" s="27" t="s">
        <v>16</v>
      </c>
      <c r="C12" s="8">
        <v>17.231999999999999</v>
      </c>
      <c r="D12" s="8">
        <v>11.523</v>
      </c>
    </row>
    <row r="13" spans="1:6" x14ac:dyDescent="0.3">
      <c r="A13" s="96">
        <v>13</v>
      </c>
      <c r="B13" s="27" t="s">
        <v>35</v>
      </c>
      <c r="C13" s="8">
        <v>15.124359999999999</v>
      </c>
      <c r="D13" s="8">
        <v>8.6454299999999993</v>
      </c>
    </row>
    <row r="14" spans="1:6" x14ac:dyDescent="0.3">
      <c r="A14" s="96">
        <v>12</v>
      </c>
      <c r="B14" s="51" t="s">
        <v>10</v>
      </c>
      <c r="C14" s="8">
        <v>14.404590000000001</v>
      </c>
      <c r="D14" s="8">
        <v>9.2714300000000005</v>
      </c>
    </row>
    <row r="15" spans="1:6" x14ac:dyDescent="0.3">
      <c r="A15" s="96">
        <v>15</v>
      </c>
      <c r="B15" s="27" t="s">
        <v>1</v>
      </c>
      <c r="C15" s="8">
        <v>13.259</v>
      </c>
      <c r="D15" s="8">
        <v>8.0370000000000008</v>
      </c>
    </row>
    <row r="16" spans="1:6" x14ac:dyDescent="0.3">
      <c r="A16" s="96">
        <v>14</v>
      </c>
      <c r="B16" s="51" t="s">
        <v>37</v>
      </c>
      <c r="C16" s="8">
        <v>11.964079999999999</v>
      </c>
      <c r="D16" s="8">
        <v>8.1967199999999991</v>
      </c>
    </row>
    <row r="17" spans="1:4" x14ac:dyDescent="0.3">
      <c r="A17" s="96">
        <v>16</v>
      </c>
      <c r="B17" s="27" t="s">
        <v>34</v>
      </c>
      <c r="C17" s="13">
        <v>11.786</v>
      </c>
      <c r="D17" s="8">
        <v>7.6630000000000003</v>
      </c>
    </row>
    <row r="18" spans="1:4" x14ac:dyDescent="0.3">
      <c r="A18" s="96">
        <v>17</v>
      </c>
      <c r="B18" s="27" t="s">
        <v>4</v>
      </c>
      <c r="C18" s="13">
        <v>11.69149</v>
      </c>
      <c r="D18" s="8">
        <v>7.6286300000000002</v>
      </c>
    </row>
    <row r="19" spans="1:4" x14ac:dyDescent="0.3">
      <c r="A19" s="96">
        <v>18</v>
      </c>
      <c r="B19" s="27" t="s">
        <v>9</v>
      </c>
      <c r="C19" s="8">
        <v>11.388</v>
      </c>
      <c r="D19" s="8">
        <v>7.3109999999999999</v>
      </c>
    </row>
    <row r="20" spans="1:4" x14ac:dyDescent="0.3">
      <c r="A20" s="96">
        <v>19</v>
      </c>
      <c r="B20" s="27" t="s">
        <v>2</v>
      </c>
      <c r="C20" s="13">
        <v>6.8718599999999999</v>
      </c>
      <c r="D20" s="8">
        <v>4.4601499999999996</v>
      </c>
    </row>
    <row r="21" spans="1:4" x14ac:dyDescent="0.3">
      <c r="A21" s="96">
        <v>20</v>
      </c>
      <c r="B21" s="51" t="s">
        <v>6</v>
      </c>
      <c r="C21" s="8">
        <v>5.6749999999999998</v>
      </c>
      <c r="D21" s="8">
        <v>3.3239999999999998</v>
      </c>
    </row>
    <row r="22" spans="1:4" x14ac:dyDescent="0.3">
      <c r="A22" s="96">
        <v>21</v>
      </c>
      <c r="B22" s="27" t="s">
        <v>5</v>
      </c>
      <c r="C22" s="8">
        <v>2.2288700000000001</v>
      </c>
      <c r="D22" s="8">
        <v>1.43035</v>
      </c>
    </row>
    <row r="23" spans="1:4" x14ac:dyDescent="0.3">
      <c r="A23" s="96">
        <v>22</v>
      </c>
      <c r="B23" s="28" t="s">
        <v>7</v>
      </c>
      <c r="C23" s="169">
        <f>0.17780779+0.0258409+0.01714171+0.00380568</f>
        <v>0.22459608</v>
      </c>
      <c r="D23" s="68">
        <v>0.19274470999999999</v>
      </c>
    </row>
    <row r="26" spans="1:4" x14ac:dyDescent="0.3">
      <c r="B26" s="60"/>
    </row>
  </sheetData>
  <hyperlinks>
    <hyperlink ref="F1" location="Mündəricat!A1" display="Mündəricat" xr:uid="{00000000-0004-0000-1000-000000000000}"/>
  </hyperlinks>
  <pageMargins left="0.7" right="0.7" top="0.75" bottom="0.75" header="0.3" footer="0.3"/>
  <tableParts count="1">
    <tablePart r:id="rId1"/>
  </tablePart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21"/>
  <dimension ref="A1:F26"/>
  <sheetViews>
    <sheetView zoomScale="85" zoomScaleNormal="85" workbookViewId="0">
      <pane xSplit="2" ySplit="1" topLeftCell="C2" activePane="bottomRight" state="frozen"/>
      <selection activeCell="G15" sqref="G15"/>
      <selection pane="topRight" activeCell="G15" sqref="G15"/>
      <selection pane="bottomLeft" activeCell="G15" sqref="G15"/>
      <selection pane="bottomRight" activeCell="C2" sqref="C2:C23"/>
    </sheetView>
    <sheetView workbookViewId="1">
      <selection activeCell="C2" sqref="C2:C23"/>
    </sheetView>
  </sheetViews>
  <sheetFormatPr defaultColWidth="9.33203125" defaultRowHeight="14.4" x14ac:dyDescent="0.3"/>
  <cols>
    <col min="2" max="2" width="40.5546875" customWidth="1"/>
    <col min="3" max="3" width="18.33203125" customWidth="1"/>
    <col min="4" max="4" width="17.6640625" customWidth="1"/>
    <col min="6" max="6" width="16.33203125" customWidth="1"/>
    <col min="12" max="13" width="9.33203125" customWidth="1"/>
  </cols>
  <sheetData>
    <row r="1" spans="1:6" x14ac:dyDescent="0.3">
      <c r="A1" s="31" t="s">
        <v>0</v>
      </c>
      <c r="B1" s="32" t="s">
        <v>21</v>
      </c>
      <c r="C1" s="41" t="s">
        <v>84</v>
      </c>
      <c r="D1" s="41" t="s">
        <v>82</v>
      </c>
      <c r="F1" s="38" t="s">
        <v>43</v>
      </c>
    </row>
    <row r="2" spans="1:6" x14ac:dyDescent="0.3">
      <c r="A2" s="96">
        <v>1</v>
      </c>
      <c r="B2" s="27" t="s">
        <v>11</v>
      </c>
      <c r="C2" s="8">
        <v>685.97699999999998</v>
      </c>
      <c r="D2" s="8">
        <v>446.87200000000001</v>
      </c>
    </row>
    <row r="3" spans="1:6" x14ac:dyDescent="0.3">
      <c r="A3" s="96">
        <v>2</v>
      </c>
      <c r="B3" s="27" t="s">
        <v>60</v>
      </c>
      <c r="C3" s="8">
        <v>439.87727000000001</v>
      </c>
      <c r="D3" s="8">
        <v>284.33918999999997</v>
      </c>
    </row>
    <row r="4" spans="1:6" x14ac:dyDescent="0.3">
      <c r="A4" s="96">
        <v>3</v>
      </c>
      <c r="B4" s="27" t="s">
        <v>14</v>
      </c>
      <c r="C4" s="13">
        <v>265.916</v>
      </c>
      <c r="D4" s="8">
        <v>189.51</v>
      </c>
    </row>
    <row r="5" spans="1:6" x14ac:dyDescent="0.3">
      <c r="A5" s="96">
        <v>4</v>
      </c>
      <c r="B5" s="27" t="s">
        <v>17</v>
      </c>
      <c r="C5" s="8">
        <v>156.721</v>
      </c>
      <c r="D5" s="8">
        <v>102.58199999999999</v>
      </c>
    </row>
    <row r="6" spans="1:6" x14ac:dyDescent="0.3">
      <c r="A6" s="96">
        <v>5</v>
      </c>
      <c r="B6" s="27" t="s">
        <v>8</v>
      </c>
      <c r="C6" s="8">
        <v>98.479560000000006</v>
      </c>
      <c r="D6" s="8">
        <v>63.753729999999997</v>
      </c>
    </row>
    <row r="7" spans="1:6" x14ac:dyDescent="0.3">
      <c r="A7" s="96">
        <v>6</v>
      </c>
      <c r="B7" s="27" t="s">
        <v>18</v>
      </c>
      <c r="C7" s="13">
        <v>78.66431</v>
      </c>
      <c r="D7" s="8">
        <v>49.959209999999999</v>
      </c>
    </row>
    <row r="8" spans="1:6" x14ac:dyDescent="0.3">
      <c r="A8" s="96">
        <v>8</v>
      </c>
      <c r="B8" s="27" t="s">
        <v>15</v>
      </c>
      <c r="C8" s="8">
        <v>73.617000000000004</v>
      </c>
      <c r="D8" s="8">
        <v>47.789000000000001</v>
      </c>
    </row>
    <row r="9" spans="1:6" x14ac:dyDescent="0.3">
      <c r="A9" s="96">
        <v>7</v>
      </c>
      <c r="B9" s="27" t="s">
        <v>1</v>
      </c>
      <c r="C9" s="8">
        <v>72.778999999999996</v>
      </c>
      <c r="D9" s="8">
        <v>47.792000000000002</v>
      </c>
    </row>
    <row r="10" spans="1:6" x14ac:dyDescent="0.3">
      <c r="A10" s="96">
        <v>9</v>
      </c>
      <c r="B10" s="27" t="s">
        <v>37</v>
      </c>
      <c r="C10" s="8">
        <v>64.756900000000002</v>
      </c>
      <c r="D10" s="8">
        <v>41.811610000000002</v>
      </c>
    </row>
    <row r="11" spans="1:6" x14ac:dyDescent="0.3">
      <c r="A11" s="96">
        <v>10</v>
      </c>
      <c r="B11" s="27" t="s">
        <v>35</v>
      </c>
      <c r="C11" s="8">
        <v>62.589930000000003</v>
      </c>
      <c r="D11" s="8">
        <v>41.303759999999997</v>
      </c>
    </row>
    <row r="12" spans="1:6" x14ac:dyDescent="0.3">
      <c r="A12" s="96">
        <v>11</v>
      </c>
      <c r="B12" s="27" t="s">
        <v>3</v>
      </c>
      <c r="C12" s="13">
        <v>56.652000000000001</v>
      </c>
      <c r="D12" s="8">
        <v>36.726999999999997</v>
      </c>
    </row>
    <row r="13" spans="1:6" x14ac:dyDescent="0.3">
      <c r="A13" s="96">
        <v>12</v>
      </c>
      <c r="B13" s="27" t="s">
        <v>10</v>
      </c>
      <c r="C13" s="8">
        <v>38.679519999999997</v>
      </c>
      <c r="D13" s="8">
        <v>24.830020000000001</v>
      </c>
    </row>
    <row r="14" spans="1:6" x14ac:dyDescent="0.3">
      <c r="A14" s="96">
        <v>13</v>
      </c>
      <c r="B14" s="51" t="s">
        <v>19</v>
      </c>
      <c r="C14" s="13">
        <v>35.50367</v>
      </c>
      <c r="D14" s="8">
        <v>24.006599999999999</v>
      </c>
    </row>
    <row r="15" spans="1:6" x14ac:dyDescent="0.3">
      <c r="A15" s="96">
        <v>14</v>
      </c>
      <c r="B15" s="27" t="s">
        <v>16</v>
      </c>
      <c r="C15" s="8">
        <v>31.533000000000001</v>
      </c>
      <c r="D15" s="8">
        <v>20.513000000000002</v>
      </c>
    </row>
    <row r="16" spans="1:6" x14ac:dyDescent="0.3">
      <c r="A16" s="96">
        <v>15</v>
      </c>
      <c r="B16" s="27" t="s">
        <v>9</v>
      </c>
      <c r="C16" s="8">
        <v>25.152000000000001</v>
      </c>
      <c r="D16" s="8">
        <v>17.617000000000001</v>
      </c>
    </row>
    <row r="17" spans="1:4" x14ac:dyDescent="0.3">
      <c r="A17" s="96">
        <v>16</v>
      </c>
      <c r="B17" s="27" t="s">
        <v>31</v>
      </c>
      <c r="C17" s="13">
        <v>21.089700000000001</v>
      </c>
      <c r="D17" s="8">
        <v>13.986000000000001</v>
      </c>
    </row>
    <row r="18" spans="1:4" x14ac:dyDescent="0.3">
      <c r="A18" s="96">
        <v>17</v>
      </c>
      <c r="B18" s="27" t="s">
        <v>34</v>
      </c>
      <c r="C18" s="13">
        <v>20.815999999999999</v>
      </c>
      <c r="D18" s="8">
        <v>13.407999999999999</v>
      </c>
    </row>
    <row r="19" spans="1:4" x14ac:dyDescent="0.3">
      <c r="A19" s="96">
        <v>18</v>
      </c>
      <c r="B19" s="27" t="s">
        <v>4</v>
      </c>
      <c r="C19" s="13">
        <v>19.050719999999998</v>
      </c>
      <c r="D19" s="8">
        <v>12.707549999999999</v>
      </c>
    </row>
    <row r="20" spans="1:4" x14ac:dyDescent="0.3">
      <c r="A20" s="96">
        <v>19</v>
      </c>
      <c r="B20" s="27" t="s">
        <v>2</v>
      </c>
      <c r="C20" s="13">
        <v>17.557179999999999</v>
      </c>
      <c r="D20" s="8">
        <v>11.11407</v>
      </c>
    </row>
    <row r="21" spans="1:4" x14ac:dyDescent="0.3">
      <c r="A21" s="96">
        <v>20</v>
      </c>
      <c r="B21" s="51" t="s">
        <v>6</v>
      </c>
      <c r="C21" s="8">
        <v>11.385</v>
      </c>
      <c r="D21" s="8">
        <v>7.3920000000000003</v>
      </c>
    </row>
    <row r="22" spans="1:4" x14ac:dyDescent="0.3">
      <c r="A22" s="96">
        <v>21</v>
      </c>
      <c r="B22" s="27" t="s">
        <v>5</v>
      </c>
      <c r="C22" s="8">
        <v>7.2662300000000002</v>
      </c>
      <c r="D22" s="8">
        <v>4.7791800000000002</v>
      </c>
    </row>
    <row r="23" spans="1:4" x14ac:dyDescent="0.3">
      <c r="A23" s="96">
        <v>22</v>
      </c>
      <c r="B23" s="28" t="s">
        <v>7</v>
      </c>
      <c r="C23" s="169">
        <f>1.26104891+0.09343549</f>
        <v>1.3544844</v>
      </c>
      <c r="D23" s="68">
        <v>0.93135699999999999</v>
      </c>
    </row>
    <row r="26" spans="1:4" x14ac:dyDescent="0.3">
      <c r="B26" s="60"/>
    </row>
  </sheetData>
  <hyperlinks>
    <hyperlink ref="F1" location="Mündəricat!A1" display="Mündəricat" xr:uid="{00000000-0004-0000-1100-000000000000}"/>
  </hyperlinks>
  <pageMargins left="0.7" right="0.7" top="0.75" bottom="0.75" header="0.3" footer="0.3"/>
  <tableParts count="1">
    <tablePart r:id="rId1"/>
  </tablePart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22"/>
  <dimension ref="A1:F26"/>
  <sheetViews>
    <sheetView zoomScale="90" zoomScaleNormal="90" workbookViewId="0">
      <pane xSplit="2" ySplit="1" topLeftCell="C2" activePane="bottomRight" state="frozen"/>
      <selection activeCell="G15" sqref="G15"/>
      <selection pane="topRight" activeCell="G15" sqref="G15"/>
      <selection pane="bottomLeft" activeCell="G15" sqref="G15"/>
      <selection pane="bottomRight" activeCell="C2" sqref="C2:C23"/>
    </sheetView>
    <sheetView workbookViewId="1">
      <selection activeCell="C2" sqref="C2:C23"/>
    </sheetView>
  </sheetViews>
  <sheetFormatPr defaultColWidth="9.33203125" defaultRowHeight="14.4" x14ac:dyDescent="0.3"/>
  <cols>
    <col min="2" max="2" width="41.5546875" customWidth="1"/>
    <col min="3" max="3" width="18.33203125" customWidth="1"/>
    <col min="4" max="4" width="18.5546875" customWidth="1"/>
    <col min="6" max="6" width="15.33203125" customWidth="1"/>
  </cols>
  <sheetData>
    <row r="1" spans="1:6" x14ac:dyDescent="0.3">
      <c r="A1" s="31" t="s">
        <v>0</v>
      </c>
      <c r="B1" s="32" t="s">
        <v>21</v>
      </c>
      <c r="C1" s="41" t="s">
        <v>84</v>
      </c>
      <c r="D1" s="41" t="s">
        <v>82</v>
      </c>
      <c r="F1" s="38" t="s">
        <v>43</v>
      </c>
    </row>
    <row r="2" spans="1:6" x14ac:dyDescent="0.3">
      <c r="A2" s="96">
        <v>1</v>
      </c>
      <c r="B2" s="27" t="s">
        <v>60</v>
      </c>
      <c r="C2" s="102">
        <v>84.252309999999994</v>
      </c>
      <c r="D2" s="102">
        <v>65.910390000000007</v>
      </c>
    </row>
    <row r="3" spans="1:6" x14ac:dyDescent="0.3">
      <c r="A3" s="96">
        <v>2</v>
      </c>
      <c r="B3" s="27" t="s">
        <v>11</v>
      </c>
      <c r="C3" s="102">
        <v>75.679000000000002</v>
      </c>
      <c r="D3" s="102">
        <v>43.332000000000001</v>
      </c>
    </row>
    <row r="4" spans="1:6" x14ac:dyDescent="0.3">
      <c r="A4" s="96">
        <v>3</v>
      </c>
      <c r="B4" s="27" t="s">
        <v>17</v>
      </c>
      <c r="C4" s="102">
        <v>22.527999999999999</v>
      </c>
      <c r="D4" s="102">
        <v>16.28</v>
      </c>
    </row>
    <row r="5" spans="1:6" x14ac:dyDescent="0.3">
      <c r="A5" s="96">
        <v>4</v>
      </c>
      <c r="B5" s="27" t="s">
        <v>16</v>
      </c>
      <c r="C5" s="102">
        <v>19.725999999999999</v>
      </c>
      <c r="D5" s="102">
        <v>12.103999999999999</v>
      </c>
    </row>
    <row r="6" spans="1:6" x14ac:dyDescent="0.3">
      <c r="A6" s="96">
        <v>5</v>
      </c>
      <c r="B6" s="27" t="s">
        <v>14</v>
      </c>
      <c r="C6" s="102">
        <v>12.997999999999999</v>
      </c>
      <c r="D6" s="102">
        <v>9.0909999999999993</v>
      </c>
    </row>
    <row r="7" spans="1:6" x14ac:dyDescent="0.3">
      <c r="A7" s="96">
        <v>6</v>
      </c>
      <c r="B7" s="27" t="s">
        <v>1</v>
      </c>
      <c r="C7" s="102">
        <v>11.542</v>
      </c>
      <c r="D7" s="102">
        <v>8.1310000000000002</v>
      </c>
    </row>
    <row r="8" spans="1:6" x14ac:dyDescent="0.3">
      <c r="A8" s="96">
        <v>9</v>
      </c>
      <c r="B8" s="51" t="s">
        <v>10</v>
      </c>
      <c r="C8" s="102">
        <v>7.6293300000000004</v>
      </c>
      <c r="D8" s="102">
        <v>5.0178200000000004</v>
      </c>
    </row>
    <row r="9" spans="1:6" x14ac:dyDescent="0.3">
      <c r="A9" s="96">
        <v>8</v>
      </c>
      <c r="B9" s="27" t="s">
        <v>15</v>
      </c>
      <c r="C9" s="102">
        <v>7.3540000000000001</v>
      </c>
      <c r="D9" s="102">
        <v>5.44</v>
      </c>
    </row>
    <row r="10" spans="1:6" x14ac:dyDescent="0.3">
      <c r="A10" s="96">
        <v>11</v>
      </c>
      <c r="B10" s="27" t="s">
        <v>3</v>
      </c>
      <c r="C10" s="102">
        <v>5.9009999999999998</v>
      </c>
      <c r="D10" s="102">
        <v>3.3929999999999998</v>
      </c>
    </row>
    <row r="11" spans="1:6" x14ac:dyDescent="0.3">
      <c r="A11" s="96">
        <v>10</v>
      </c>
      <c r="B11" s="51" t="s">
        <v>31</v>
      </c>
      <c r="C11" s="102">
        <v>5.8489000000000004</v>
      </c>
      <c r="D11" s="159">
        <v>3.4674999999999998</v>
      </c>
    </row>
    <row r="12" spans="1:6" x14ac:dyDescent="0.3">
      <c r="A12" s="96">
        <v>12</v>
      </c>
      <c r="B12" s="27" t="s">
        <v>19</v>
      </c>
      <c r="C12" s="102">
        <v>5.4428599999999996</v>
      </c>
      <c r="D12" s="102">
        <v>2.48143</v>
      </c>
    </row>
    <row r="13" spans="1:6" x14ac:dyDescent="0.3">
      <c r="A13" s="96">
        <v>14</v>
      </c>
      <c r="B13" s="27" t="s">
        <v>8</v>
      </c>
      <c r="C13" s="102">
        <v>3.95939</v>
      </c>
      <c r="D13" s="102">
        <v>0.81174000000000002</v>
      </c>
    </row>
    <row r="14" spans="1:6" x14ac:dyDescent="0.3">
      <c r="A14" s="96">
        <v>13</v>
      </c>
      <c r="B14" s="51" t="s">
        <v>6</v>
      </c>
      <c r="C14" s="102">
        <v>2.2650000000000001</v>
      </c>
      <c r="D14" s="102">
        <v>1.4139999999999999</v>
      </c>
    </row>
    <row r="15" spans="1:6" x14ac:dyDescent="0.3">
      <c r="A15" s="96">
        <v>16</v>
      </c>
      <c r="B15" s="27" t="s">
        <v>34</v>
      </c>
      <c r="C15" s="102">
        <v>0.7</v>
      </c>
      <c r="D15" s="102">
        <v>0.30299999999999999</v>
      </c>
    </row>
    <row r="16" spans="1:6" x14ac:dyDescent="0.3">
      <c r="A16" s="96">
        <v>15</v>
      </c>
      <c r="B16" s="27" t="s">
        <v>4</v>
      </c>
      <c r="C16" s="102">
        <v>0.56264000000000003</v>
      </c>
      <c r="D16" s="102">
        <v>0.40620000000000001</v>
      </c>
    </row>
    <row r="17" spans="1:4" x14ac:dyDescent="0.3">
      <c r="A17" s="96">
        <v>22</v>
      </c>
      <c r="B17" s="51" t="s">
        <v>37</v>
      </c>
      <c r="C17" s="102">
        <v>-0.61021000000000003</v>
      </c>
      <c r="D17" s="102">
        <v>-2.8650099999999998</v>
      </c>
    </row>
    <row r="18" spans="1:4" x14ac:dyDescent="0.3">
      <c r="A18" s="96">
        <v>20</v>
      </c>
      <c r="B18" s="27" t="s">
        <v>5</v>
      </c>
      <c r="C18" s="102">
        <v>-1.0768599999999999</v>
      </c>
      <c r="D18" s="102">
        <v>-1.3261000000000001</v>
      </c>
    </row>
    <row r="19" spans="1:4" x14ac:dyDescent="0.3">
      <c r="A19" s="96">
        <v>19</v>
      </c>
      <c r="B19" s="27" t="s">
        <v>7</v>
      </c>
      <c r="C19" s="102">
        <v>-1.21131984</v>
      </c>
      <c r="D19" s="102">
        <v>-1.1285609999999999</v>
      </c>
    </row>
    <row r="20" spans="1:4" x14ac:dyDescent="0.3">
      <c r="A20" s="96">
        <v>21</v>
      </c>
      <c r="B20" s="27" t="s">
        <v>2</v>
      </c>
      <c r="C20" s="102">
        <v>-1.2149700000000001</v>
      </c>
      <c r="D20" s="102">
        <v>-1.6949099999999999</v>
      </c>
    </row>
    <row r="21" spans="1:4" x14ac:dyDescent="0.3">
      <c r="A21" s="96">
        <v>18</v>
      </c>
      <c r="B21" s="27" t="s">
        <v>9</v>
      </c>
      <c r="C21" s="102">
        <v>-1.3140000000000001</v>
      </c>
      <c r="D21" s="102">
        <v>-0.66900000000000004</v>
      </c>
    </row>
    <row r="22" spans="1:4" x14ac:dyDescent="0.3">
      <c r="A22" s="96">
        <v>17</v>
      </c>
      <c r="B22" s="27" t="s">
        <v>35</v>
      </c>
      <c r="C22" s="102">
        <v>-1.49607</v>
      </c>
      <c r="D22" s="102">
        <v>-0.19653000000000001</v>
      </c>
    </row>
    <row r="23" spans="1:4" x14ac:dyDescent="0.3">
      <c r="A23" s="96">
        <v>7</v>
      </c>
      <c r="B23" s="28" t="s">
        <v>18</v>
      </c>
      <c r="C23" s="160">
        <v>-5.2729600000000003</v>
      </c>
      <c r="D23" s="160">
        <v>7.2579000000000002</v>
      </c>
    </row>
    <row r="26" spans="1:4" x14ac:dyDescent="0.3">
      <c r="B26" s="60"/>
    </row>
  </sheetData>
  <hyperlinks>
    <hyperlink ref="F1" location="Mündəricat!A1" display="Mündəricat" xr:uid="{00000000-0004-0000-1200-000000000000}"/>
  </hyperlinks>
  <pageMargins left="0.7" right="0.7" top="0.75" bottom="0.75" header="0.3" footer="0.3"/>
  <tableParts count="1">
    <tablePart r:id="rId1"/>
  </tablePart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C6EB21-5CED-4A75-A39C-ED83BEBFE137}">
  <dimension ref="A1:J25"/>
  <sheetViews>
    <sheetView zoomScale="80" zoomScaleNormal="80" workbookViewId="0">
      <selection activeCell="M26" sqref="M26"/>
    </sheetView>
    <sheetView workbookViewId="1">
      <selection activeCell="C2" sqref="C2:C23"/>
    </sheetView>
  </sheetViews>
  <sheetFormatPr defaultRowHeight="14.4" x14ac:dyDescent="0.3"/>
  <cols>
    <col min="1" max="1" width="8.88671875" customWidth="1"/>
    <col min="2" max="2" width="40.33203125" customWidth="1"/>
    <col min="3" max="3" width="11" customWidth="1"/>
    <col min="8" max="8" width="22.33203125" customWidth="1"/>
    <col min="9" max="9" width="9.109375" customWidth="1"/>
    <col min="11" max="11" width="8.88671875" customWidth="1"/>
    <col min="13" max="13" width="11.6640625" customWidth="1"/>
  </cols>
  <sheetData>
    <row r="1" spans="1:10" ht="45.6" customHeight="1" x14ac:dyDescent="0.3">
      <c r="A1" s="115" t="s">
        <v>0</v>
      </c>
      <c r="B1" s="115" t="s">
        <v>21</v>
      </c>
      <c r="C1" s="100" t="s">
        <v>86</v>
      </c>
      <c r="H1" s="38" t="s">
        <v>43</v>
      </c>
    </row>
    <row r="2" spans="1:10" x14ac:dyDescent="0.3">
      <c r="A2" s="116">
        <v>1</v>
      </c>
      <c r="B2" s="27" t="s">
        <v>7</v>
      </c>
      <c r="C2" s="117">
        <v>4.8115612265391662E-2</v>
      </c>
      <c r="J2" s="3"/>
    </row>
    <row r="3" spans="1:10" x14ac:dyDescent="0.3">
      <c r="A3" s="116">
        <v>2</v>
      </c>
      <c r="B3" s="51" t="s">
        <v>9</v>
      </c>
      <c r="C3" s="117">
        <v>4.6891850361802587E-2</v>
      </c>
      <c r="J3" s="3"/>
    </row>
    <row r="4" spans="1:10" x14ac:dyDescent="0.3">
      <c r="A4" s="116">
        <v>3</v>
      </c>
      <c r="B4" s="27" t="s">
        <v>5</v>
      </c>
      <c r="C4" s="117">
        <v>3.7284798440547336E-2</v>
      </c>
      <c r="J4" s="3"/>
    </row>
    <row r="5" spans="1:10" x14ac:dyDescent="0.3">
      <c r="A5" s="116">
        <v>4</v>
      </c>
      <c r="B5" s="27" t="s">
        <v>1</v>
      </c>
      <c r="C5" s="117">
        <v>2.9325976729884393E-2</v>
      </c>
      <c r="J5" s="3"/>
    </row>
    <row r="6" spans="1:10" x14ac:dyDescent="0.3">
      <c r="A6" s="116">
        <v>5</v>
      </c>
      <c r="B6" s="51" t="s">
        <v>35</v>
      </c>
      <c r="C6" s="117">
        <v>2.8655845131092036E-2</v>
      </c>
      <c r="J6" s="3"/>
    </row>
    <row r="7" spans="1:10" x14ac:dyDescent="0.3">
      <c r="A7" s="116">
        <v>6</v>
      </c>
      <c r="B7" s="51" t="s">
        <v>60</v>
      </c>
      <c r="C7" s="117">
        <v>2.614953921717399E-2</v>
      </c>
      <c r="J7" s="3"/>
    </row>
    <row r="8" spans="1:10" x14ac:dyDescent="0.3">
      <c r="A8" s="116">
        <v>7</v>
      </c>
      <c r="B8" s="51" t="s">
        <v>11</v>
      </c>
      <c r="C8" s="117">
        <v>2.5322953894074594E-2</v>
      </c>
      <c r="J8" s="3"/>
    </row>
    <row r="9" spans="1:10" x14ac:dyDescent="0.3">
      <c r="A9" s="116">
        <v>8</v>
      </c>
      <c r="B9" s="51" t="s">
        <v>37</v>
      </c>
      <c r="C9" s="117">
        <v>2.2915480009369885E-2</v>
      </c>
      <c r="J9" s="3"/>
    </row>
    <row r="10" spans="1:10" x14ac:dyDescent="0.3">
      <c r="A10" s="116">
        <v>9</v>
      </c>
      <c r="B10" s="51" t="s">
        <v>8</v>
      </c>
      <c r="C10" s="117">
        <v>2.117690321272098E-2</v>
      </c>
      <c r="J10" s="3"/>
    </row>
    <row r="11" spans="1:10" x14ac:dyDescent="0.3">
      <c r="A11" s="116">
        <v>10</v>
      </c>
      <c r="B11" s="27" t="s">
        <v>31</v>
      </c>
      <c r="C11" s="117">
        <v>1.9845528221076374E-2</v>
      </c>
      <c r="J11" s="3"/>
    </row>
    <row r="12" spans="1:10" x14ac:dyDescent="0.3">
      <c r="A12" s="116">
        <v>11</v>
      </c>
      <c r="B12" s="27" t="s">
        <v>14</v>
      </c>
      <c r="C12" s="117">
        <v>1.9828276441433614E-2</v>
      </c>
      <c r="J12" s="3"/>
    </row>
    <row r="13" spans="1:10" x14ac:dyDescent="0.3">
      <c r="A13" s="116">
        <v>12</v>
      </c>
      <c r="B13" s="51" t="s">
        <v>18</v>
      </c>
      <c r="C13" s="117">
        <v>1.8926497890588201E-2</v>
      </c>
      <c r="J13" s="3"/>
    </row>
    <row r="14" spans="1:10" x14ac:dyDescent="0.3">
      <c r="A14" s="116">
        <v>13</v>
      </c>
      <c r="B14" s="27" t="s">
        <v>34</v>
      </c>
      <c r="C14" s="117">
        <v>1.8378397499551506E-2</v>
      </c>
      <c r="J14" s="3"/>
    </row>
    <row r="15" spans="1:10" x14ac:dyDescent="0.3">
      <c r="A15" s="116">
        <v>14</v>
      </c>
      <c r="B15" s="51" t="s">
        <v>19</v>
      </c>
      <c r="C15" s="117">
        <v>1.564869739440327E-2</v>
      </c>
      <c r="J15" s="3"/>
    </row>
    <row r="16" spans="1:10" x14ac:dyDescent="0.3">
      <c r="A16" s="116">
        <v>15</v>
      </c>
      <c r="B16" s="27" t="s">
        <v>15</v>
      </c>
      <c r="C16" s="117">
        <v>1.3512455727431667E-2</v>
      </c>
      <c r="J16" s="3"/>
    </row>
    <row r="17" spans="1:10" x14ac:dyDescent="0.3">
      <c r="A17" s="116">
        <v>16</v>
      </c>
      <c r="B17" s="51" t="s">
        <v>10</v>
      </c>
      <c r="C17" s="117">
        <v>1.2440234481312609E-2</v>
      </c>
      <c r="J17" s="3"/>
    </row>
    <row r="18" spans="1:10" x14ac:dyDescent="0.3">
      <c r="A18" s="116">
        <v>17</v>
      </c>
      <c r="B18" s="27" t="s">
        <v>17</v>
      </c>
      <c r="C18" s="117">
        <v>1.0774861056451335E-2</v>
      </c>
      <c r="J18" s="3"/>
    </row>
    <row r="19" spans="1:10" x14ac:dyDescent="0.3">
      <c r="A19" s="116">
        <v>18</v>
      </c>
      <c r="B19" s="27" t="s">
        <v>2</v>
      </c>
      <c r="C19" s="117">
        <v>9.4164421401252609E-3</v>
      </c>
      <c r="J19" s="3"/>
    </row>
    <row r="20" spans="1:10" x14ac:dyDescent="0.3">
      <c r="A20" s="116">
        <v>19</v>
      </c>
      <c r="B20" s="27" t="s">
        <v>4</v>
      </c>
      <c r="C20" s="117">
        <v>8.5974793398574771E-3</v>
      </c>
      <c r="J20" s="3"/>
    </row>
    <row r="21" spans="1:10" x14ac:dyDescent="0.3">
      <c r="A21" s="116">
        <v>20</v>
      </c>
      <c r="B21" s="27" t="s">
        <v>3</v>
      </c>
      <c r="C21" s="117">
        <v>6.7603387451734068E-3</v>
      </c>
      <c r="J21" s="3"/>
    </row>
    <row r="22" spans="1:10" x14ac:dyDescent="0.3">
      <c r="A22" s="116">
        <v>21</v>
      </c>
      <c r="B22" s="27" t="s">
        <v>16</v>
      </c>
      <c r="C22" s="117">
        <v>2.393186141928487E-3</v>
      </c>
      <c r="J22" s="3"/>
    </row>
    <row r="23" spans="1:10" x14ac:dyDescent="0.3">
      <c r="A23" s="116">
        <v>22</v>
      </c>
      <c r="B23" s="51" t="s">
        <v>6</v>
      </c>
      <c r="C23" s="146">
        <v>-2.1955739148007717E-3</v>
      </c>
      <c r="J23" s="3"/>
    </row>
    <row r="25" spans="1:10" x14ac:dyDescent="0.3">
      <c r="B25" t="s">
        <v>79</v>
      </c>
      <c r="C25" t="s">
        <v>89</v>
      </c>
    </row>
  </sheetData>
  <hyperlinks>
    <hyperlink ref="H1" location="Mündəricat!A1" display="Mündəricat" xr:uid="{6B153A94-50B8-4712-BD38-75329E1922D7}"/>
  </hyperlinks>
  <pageMargins left="0.7" right="0.7" top="0.75" bottom="0.75" header="0.3" footer="0.3"/>
  <tableParts count="1">
    <tablePart r:id="rId1"/>
  </tablePart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37C1D1-D7BC-49FB-8B6B-3CDFD0911EA0}">
  <dimension ref="A1:I25"/>
  <sheetViews>
    <sheetView zoomScale="85" zoomScaleNormal="85" workbookViewId="0">
      <selection activeCell="H13" sqref="H13"/>
    </sheetView>
    <sheetView tabSelected="1" workbookViewId="1">
      <selection activeCell="D9" sqref="D9"/>
    </sheetView>
  </sheetViews>
  <sheetFormatPr defaultRowHeight="14.4" x14ac:dyDescent="0.3"/>
  <cols>
    <col min="2" max="2" width="31.88671875" customWidth="1"/>
    <col min="3" max="3" width="13.6640625" customWidth="1"/>
    <col min="9" max="9" width="17.88671875" customWidth="1"/>
    <col min="10" max="13" width="9.109375" customWidth="1"/>
    <col min="14" max="14" width="7.109375" bestFit="1" customWidth="1"/>
  </cols>
  <sheetData>
    <row r="1" spans="1:9" ht="47.4" customHeight="1" x14ac:dyDescent="0.3">
      <c r="A1" s="95" t="s">
        <v>0</v>
      </c>
      <c r="B1" s="94" t="s">
        <v>21</v>
      </c>
      <c r="C1" s="100" t="s">
        <v>87</v>
      </c>
      <c r="I1" s="38" t="s">
        <v>43</v>
      </c>
    </row>
    <row r="2" spans="1:9" x14ac:dyDescent="0.3">
      <c r="A2" s="96">
        <v>1</v>
      </c>
      <c r="B2" s="51" t="s">
        <v>11</v>
      </c>
      <c r="C2" s="97">
        <v>0.28025698183941999</v>
      </c>
    </row>
    <row r="3" spans="1:9" x14ac:dyDescent="0.3">
      <c r="A3" s="96">
        <v>2</v>
      </c>
      <c r="B3" s="51" t="s">
        <v>8</v>
      </c>
      <c r="C3" s="97">
        <v>0.24929541954377482</v>
      </c>
    </row>
    <row r="4" spans="1:9" x14ac:dyDescent="0.3">
      <c r="A4" s="96">
        <v>3</v>
      </c>
      <c r="B4" s="27" t="s">
        <v>1</v>
      </c>
      <c r="C4" s="97">
        <v>0.21773372819041159</v>
      </c>
    </row>
    <row r="5" spans="1:9" x14ac:dyDescent="0.3">
      <c r="A5" s="96">
        <v>4</v>
      </c>
      <c r="B5" s="51" t="s">
        <v>37</v>
      </c>
      <c r="C5" s="97">
        <v>0.19507890543914555</v>
      </c>
    </row>
    <row r="6" spans="1:9" x14ac:dyDescent="0.3">
      <c r="A6" s="96">
        <v>5</v>
      </c>
      <c r="B6" s="51" t="s">
        <v>35</v>
      </c>
      <c r="C6" s="97">
        <v>0.18960980613913239</v>
      </c>
    </row>
    <row r="7" spans="1:9" x14ac:dyDescent="0.3">
      <c r="A7" s="96">
        <v>6</v>
      </c>
      <c r="B7" s="27" t="s">
        <v>14</v>
      </c>
      <c r="C7" s="97">
        <v>0.17779892567351194</v>
      </c>
    </row>
    <row r="8" spans="1:9" x14ac:dyDescent="0.3">
      <c r="A8" s="96">
        <v>7</v>
      </c>
      <c r="B8" s="51" t="s">
        <v>60</v>
      </c>
      <c r="C8" s="97">
        <v>0.16505476477174402</v>
      </c>
    </row>
    <row r="9" spans="1:9" x14ac:dyDescent="0.3">
      <c r="A9" s="96">
        <v>8</v>
      </c>
      <c r="B9" s="51" t="s">
        <v>31</v>
      </c>
      <c r="C9" s="97">
        <v>0.15862896254934208</v>
      </c>
    </row>
    <row r="10" spans="1:9" x14ac:dyDescent="0.3">
      <c r="A10" s="96">
        <v>9</v>
      </c>
      <c r="B10" s="27" t="s">
        <v>15</v>
      </c>
      <c r="C10" s="97">
        <v>0.13342396777442095</v>
      </c>
    </row>
    <row r="11" spans="1:9" x14ac:dyDescent="0.3">
      <c r="A11" s="96">
        <v>10</v>
      </c>
      <c r="B11" s="51" t="s">
        <v>18</v>
      </c>
      <c r="C11" s="97">
        <v>0.12865035720377671</v>
      </c>
    </row>
    <row r="12" spans="1:9" x14ac:dyDescent="0.3">
      <c r="A12" s="96">
        <v>11</v>
      </c>
      <c r="B12" s="51" t="s">
        <v>9</v>
      </c>
      <c r="C12" s="97">
        <v>0.12545783438728678</v>
      </c>
    </row>
    <row r="13" spans="1:9" x14ac:dyDescent="0.3">
      <c r="A13" s="96">
        <v>12</v>
      </c>
      <c r="B13" s="27" t="s">
        <v>17</v>
      </c>
      <c r="C13" s="97">
        <v>0.11302217604884118</v>
      </c>
    </row>
    <row r="14" spans="1:9" x14ac:dyDescent="0.3">
      <c r="A14" s="96">
        <v>13</v>
      </c>
      <c r="B14" s="27" t="s">
        <v>7</v>
      </c>
      <c r="C14" s="97">
        <v>0.10948661673230796</v>
      </c>
    </row>
    <row r="15" spans="1:9" x14ac:dyDescent="0.3">
      <c r="A15" s="96">
        <v>14</v>
      </c>
      <c r="B15" s="27" t="s">
        <v>3</v>
      </c>
      <c r="C15" s="114">
        <v>0.10735365679118362</v>
      </c>
    </row>
    <row r="16" spans="1:9" x14ac:dyDescent="0.3">
      <c r="A16" s="96">
        <v>15</v>
      </c>
      <c r="B16" s="51" t="s">
        <v>19</v>
      </c>
      <c r="C16" s="97">
        <v>8.4980480132406999E-2</v>
      </c>
    </row>
    <row r="17" spans="1:3" x14ac:dyDescent="0.3">
      <c r="A17" s="96">
        <v>16</v>
      </c>
      <c r="B17" s="27" t="s">
        <v>5</v>
      </c>
      <c r="C17" s="97">
        <v>8.4283665034023528E-2</v>
      </c>
    </row>
    <row r="18" spans="1:3" x14ac:dyDescent="0.3">
      <c r="A18" s="96">
        <v>17</v>
      </c>
      <c r="B18" s="27" t="s">
        <v>34</v>
      </c>
      <c r="C18" s="97">
        <v>6.1623653126339675E-2</v>
      </c>
    </row>
    <row r="19" spans="1:3" x14ac:dyDescent="0.3">
      <c r="A19" s="96">
        <v>18</v>
      </c>
      <c r="B19" s="51" t="s">
        <v>10</v>
      </c>
      <c r="C19" s="114">
        <v>5.9086696837018775E-2</v>
      </c>
    </row>
    <row r="20" spans="1:3" x14ac:dyDescent="0.3">
      <c r="A20" s="96">
        <v>19</v>
      </c>
      <c r="B20" s="27" t="s">
        <v>4</v>
      </c>
      <c r="C20" s="97">
        <v>5.4286339089236108E-2</v>
      </c>
    </row>
    <row r="21" spans="1:3" x14ac:dyDescent="0.3">
      <c r="A21" s="96">
        <v>20</v>
      </c>
      <c r="B21" s="27" t="s">
        <v>2</v>
      </c>
      <c r="C21" s="97">
        <v>4.0063605556334432E-2</v>
      </c>
    </row>
    <row r="22" spans="1:3" x14ac:dyDescent="0.3">
      <c r="A22" s="96">
        <v>21</v>
      </c>
      <c r="B22" s="27" t="s">
        <v>16</v>
      </c>
      <c r="C22" s="97">
        <v>2.0424750666959909E-2</v>
      </c>
    </row>
    <row r="23" spans="1:3" x14ac:dyDescent="0.3">
      <c r="A23" s="96">
        <v>22</v>
      </c>
      <c r="B23" s="51" t="s">
        <v>6</v>
      </c>
      <c r="C23" s="97">
        <v>-1.6805951561629472E-2</v>
      </c>
    </row>
    <row r="25" spans="1:3" x14ac:dyDescent="0.3">
      <c r="B25" t="s">
        <v>79</v>
      </c>
      <c r="C25" t="s">
        <v>88</v>
      </c>
    </row>
  </sheetData>
  <hyperlinks>
    <hyperlink ref="I1" location="Mündəricat!A1" display="Mündəricat" xr:uid="{CD165857-FE1F-412F-8143-A9D1DDEF28A4}"/>
  </hyperlinks>
  <pageMargins left="0.7" right="0.7" top="0.75" bottom="0.75" header="0.3" footer="0.3"/>
  <tableParts count="1">
    <tablePart r:id="rId1"/>
  </tablePart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E29"/>
  <sheetViews>
    <sheetView zoomScale="70" zoomScaleNormal="70" workbookViewId="0">
      <selection activeCell="C2" sqref="C2"/>
    </sheetView>
    <sheetView workbookViewId="1"/>
  </sheetViews>
  <sheetFormatPr defaultRowHeight="14.4" x14ac:dyDescent="0.3"/>
  <cols>
    <col min="2" max="2" width="42.6640625" customWidth="1"/>
    <col min="3" max="3" width="43.6640625" customWidth="1"/>
    <col min="4" max="4" width="15.6640625" customWidth="1"/>
    <col min="5" max="5" width="47.33203125" customWidth="1"/>
  </cols>
  <sheetData>
    <row r="1" spans="1:5" ht="41.4" x14ac:dyDescent="0.3">
      <c r="A1" s="31" t="s">
        <v>0</v>
      </c>
      <c r="B1" s="32" t="s">
        <v>21</v>
      </c>
      <c r="C1" s="33" t="s">
        <v>62</v>
      </c>
      <c r="E1" s="57" t="s">
        <v>43</v>
      </c>
    </row>
    <row r="2" spans="1:5" x14ac:dyDescent="0.3">
      <c r="A2" s="26">
        <v>8</v>
      </c>
      <c r="B2" s="27" t="s">
        <v>60</v>
      </c>
      <c r="C2" s="56"/>
    </row>
    <row r="3" spans="1:5" x14ac:dyDescent="0.3">
      <c r="A3" s="26">
        <v>12</v>
      </c>
      <c r="B3" s="27" t="s">
        <v>1</v>
      </c>
      <c r="C3" s="56"/>
    </row>
    <row r="4" spans="1:5" x14ac:dyDescent="0.3">
      <c r="A4" s="26">
        <v>4</v>
      </c>
      <c r="B4" s="27" t="s">
        <v>2</v>
      </c>
      <c r="C4" s="56"/>
    </row>
    <row r="5" spans="1:5" x14ac:dyDescent="0.3">
      <c r="A5" s="26">
        <v>14</v>
      </c>
      <c r="B5" s="27" t="s">
        <v>3</v>
      </c>
      <c r="C5" s="56"/>
    </row>
    <row r="6" spans="1:5" x14ac:dyDescent="0.3">
      <c r="A6" s="26">
        <v>18</v>
      </c>
      <c r="B6" s="27" t="s">
        <v>4</v>
      </c>
      <c r="C6" s="56"/>
    </row>
    <row r="7" spans="1:5" x14ac:dyDescent="0.3">
      <c r="A7" s="26">
        <v>16</v>
      </c>
      <c r="B7" s="27" t="s">
        <v>5</v>
      </c>
      <c r="C7" s="62"/>
    </row>
    <row r="8" spans="1:5" x14ac:dyDescent="0.3">
      <c r="A8" s="26">
        <v>25</v>
      </c>
      <c r="B8" s="27" t="s">
        <v>6</v>
      </c>
      <c r="C8" s="56"/>
    </row>
    <row r="9" spans="1:5" x14ac:dyDescent="0.3">
      <c r="A9" s="26">
        <v>7</v>
      </c>
      <c r="B9" s="27" t="s">
        <v>7</v>
      </c>
      <c r="C9" s="56"/>
    </row>
    <row r="10" spans="1:5" x14ac:dyDescent="0.3">
      <c r="A10" s="26">
        <v>1</v>
      </c>
      <c r="B10" s="27" t="s">
        <v>35</v>
      </c>
      <c r="C10" s="62"/>
    </row>
    <row r="11" spans="1:5" x14ac:dyDescent="0.3">
      <c r="A11" s="26">
        <v>10</v>
      </c>
      <c r="B11" s="27" t="s">
        <v>8</v>
      </c>
      <c r="C11" s="62"/>
    </row>
    <row r="12" spans="1:5" x14ac:dyDescent="0.3">
      <c r="A12" s="26">
        <v>2</v>
      </c>
      <c r="B12" s="27" t="s">
        <v>9</v>
      </c>
      <c r="C12" s="56"/>
    </row>
    <row r="13" spans="1:5" x14ac:dyDescent="0.3">
      <c r="A13" s="26">
        <v>6</v>
      </c>
      <c r="B13" s="27" t="s">
        <v>10</v>
      </c>
      <c r="C13" s="62"/>
    </row>
    <row r="14" spans="1:5" x14ac:dyDescent="0.3">
      <c r="A14" s="26">
        <v>22</v>
      </c>
      <c r="B14" s="27" t="s">
        <v>20</v>
      </c>
      <c r="C14" s="56"/>
    </row>
    <row r="15" spans="1:5" x14ac:dyDescent="0.3">
      <c r="A15" s="26">
        <v>3</v>
      </c>
      <c r="B15" s="27" t="s">
        <v>11</v>
      </c>
      <c r="C15" s="56"/>
    </row>
    <row r="16" spans="1:5" x14ac:dyDescent="0.3">
      <c r="A16" s="26">
        <v>24</v>
      </c>
      <c r="B16" s="27" t="s">
        <v>12</v>
      </c>
      <c r="C16" s="56"/>
    </row>
    <row r="17" spans="1:3" x14ac:dyDescent="0.3">
      <c r="A17" s="26">
        <v>5</v>
      </c>
      <c r="B17" s="27" t="s">
        <v>13</v>
      </c>
      <c r="C17" s="62"/>
    </row>
    <row r="18" spans="1:3" x14ac:dyDescent="0.3">
      <c r="A18" s="26">
        <v>9</v>
      </c>
      <c r="B18" s="27" t="s">
        <v>14</v>
      </c>
      <c r="C18" s="56"/>
    </row>
    <row r="19" spans="1:3" x14ac:dyDescent="0.3">
      <c r="A19" s="26">
        <v>17</v>
      </c>
      <c r="B19" s="27" t="s">
        <v>34</v>
      </c>
      <c r="C19" s="56"/>
    </row>
    <row r="20" spans="1:3" x14ac:dyDescent="0.3">
      <c r="A20" s="26">
        <v>13</v>
      </c>
      <c r="B20" s="27" t="s">
        <v>15</v>
      </c>
      <c r="C20" s="56"/>
    </row>
    <row r="21" spans="1:3" x14ac:dyDescent="0.3">
      <c r="A21" s="26">
        <v>21</v>
      </c>
      <c r="B21" s="27" t="s">
        <v>16</v>
      </c>
      <c r="C21" s="56"/>
    </row>
    <row r="22" spans="1:3" x14ac:dyDescent="0.3">
      <c r="A22" s="26">
        <v>23</v>
      </c>
      <c r="B22" s="27" t="s">
        <v>17</v>
      </c>
      <c r="C22" s="62"/>
    </row>
    <row r="23" spans="1:3" x14ac:dyDescent="0.3">
      <c r="A23" s="26">
        <v>15</v>
      </c>
      <c r="B23" s="27" t="s">
        <v>18</v>
      </c>
      <c r="C23" s="56"/>
    </row>
    <row r="24" spans="1:3" x14ac:dyDescent="0.3">
      <c r="A24" s="26">
        <v>20</v>
      </c>
      <c r="B24" s="27" t="s">
        <v>19</v>
      </c>
      <c r="C24" s="56"/>
    </row>
    <row r="25" spans="1:3" x14ac:dyDescent="0.3">
      <c r="A25" s="26">
        <v>19</v>
      </c>
      <c r="B25" s="27" t="s">
        <v>37</v>
      </c>
      <c r="C25" s="56"/>
    </row>
    <row r="26" spans="1:3" x14ac:dyDescent="0.3">
      <c r="A26" s="26">
        <v>11</v>
      </c>
      <c r="B26" s="28" t="s">
        <v>31</v>
      </c>
      <c r="C26" s="62"/>
    </row>
    <row r="29" spans="1:3" x14ac:dyDescent="0.3">
      <c r="B29" s="60"/>
    </row>
  </sheetData>
  <conditionalFormatting sqref="B16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{3E289E8C-EB07-4871-A76D-542BC845C9DB}</x14:id>
        </ext>
      </extLst>
    </cfRule>
  </conditionalFormatting>
  <hyperlinks>
    <hyperlink ref="E1" location="Mündəricat!A1" display="Mündəricat" xr:uid="{00000000-0004-0000-1300-000000000000}"/>
  </hyperlinks>
  <pageMargins left="0.7" right="0.7" top="0.75" bottom="0.75" header="0.3" footer="0.3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3E289E8C-EB07-4871-A76D-542BC845C9DB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B16</xm:sqref>
        </x14:conditionalFormatting>
      </x14:conditionalFormattings>
    </ext>
  </extLst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E29"/>
  <sheetViews>
    <sheetView zoomScale="70" zoomScaleNormal="70" workbookViewId="0">
      <selection activeCell="E1" sqref="E1"/>
    </sheetView>
    <sheetView workbookViewId="1"/>
  </sheetViews>
  <sheetFormatPr defaultRowHeight="14.4" x14ac:dyDescent="0.3"/>
  <cols>
    <col min="2" max="2" width="42.6640625" customWidth="1"/>
    <col min="3" max="3" width="48.5546875" customWidth="1"/>
    <col min="5" max="5" width="44.6640625" customWidth="1"/>
    <col min="11" max="11" width="9.33203125" customWidth="1"/>
  </cols>
  <sheetData>
    <row r="1" spans="1:5" ht="43.5" customHeight="1" x14ac:dyDescent="0.3">
      <c r="A1" s="31" t="s">
        <v>0</v>
      </c>
      <c r="B1" s="32" t="s">
        <v>21</v>
      </c>
      <c r="C1" s="33" t="s">
        <v>63</v>
      </c>
      <c r="E1" s="57" t="s">
        <v>43</v>
      </c>
    </row>
    <row r="2" spans="1:5" x14ac:dyDescent="0.3">
      <c r="A2" s="26">
        <v>6</v>
      </c>
      <c r="B2" s="27" t="s">
        <v>60</v>
      </c>
      <c r="C2" s="61"/>
    </row>
    <row r="3" spans="1:5" x14ac:dyDescent="0.3">
      <c r="A3" s="26">
        <v>8</v>
      </c>
      <c r="B3" s="27" t="s">
        <v>1</v>
      </c>
      <c r="C3" s="62"/>
    </row>
    <row r="4" spans="1:5" x14ac:dyDescent="0.3">
      <c r="A4" s="26">
        <v>9</v>
      </c>
      <c r="B4" s="27" t="s">
        <v>2</v>
      </c>
      <c r="C4" s="61"/>
    </row>
    <row r="5" spans="1:5" x14ac:dyDescent="0.3">
      <c r="A5" s="26">
        <v>5</v>
      </c>
      <c r="B5" s="27" t="s">
        <v>3</v>
      </c>
      <c r="C5" s="61"/>
    </row>
    <row r="6" spans="1:5" x14ac:dyDescent="0.3">
      <c r="A6" s="26">
        <v>16</v>
      </c>
      <c r="B6" s="27" t="s">
        <v>4</v>
      </c>
      <c r="C6" s="62"/>
    </row>
    <row r="7" spans="1:5" x14ac:dyDescent="0.3">
      <c r="A7" s="26">
        <v>19</v>
      </c>
      <c r="B7" s="27" t="s">
        <v>5</v>
      </c>
      <c r="C7" s="61"/>
    </row>
    <row r="8" spans="1:5" x14ac:dyDescent="0.3">
      <c r="A8" s="26">
        <v>25</v>
      </c>
      <c r="B8" s="27" t="s">
        <v>6</v>
      </c>
      <c r="C8" s="61"/>
    </row>
    <row r="9" spans="1:5" x14ac:dyDescent="0.3">
      <c r="A9" s="26">
        <v>17</v>
      </c>
      <c r="B9" s="27" t="s">
        <v>7</v>
      </c>
      <c r="C9" s="61"/>
    </row>
    <row r="10" spans="1:5" x14ac:dyDescent="0.3">
      <c r="A10" s="26">
        <v>2</v>
      </c>
      <c r="B10" s="27" t="s">
        <v>35</v>
      </c>
      <c r="C10" s="62"/>
    </row>
    <row r="11" spans="1:5" x14ac:dyDescent="0.3">
      <c r="A11" s="26">
        <v>4</v>
      </c>
      <c r="B11" s="27" t="s">
        <v>8</v>
      </c>
      <c r="C11" s="62"/>
    </row>
    <row r="12" spans="1:5" x14ac:dyDescent="0.3">
      <c r="A12" s="26">
        <v>7</v>
      </c>
      <c r="B12" s="27" t="s">
        <v>9</v>
      </c>
      <c r="C12" s="62"/>
    </row>
    <row r="13" spans="1:5" x14ac:dyDescent="0.3">
      <c r="A13" s="26">
        <v>12</v>
      </c>
      <c r="B13" s="27" t="s">
        <v>10</v>
      </c>
      <c r="C13" s="61"/>
    </row>
    <row r="14" spans="1:5" x14ac:dyDescent="0.3">
      <c r="A14" s="26">
        <v>22</v>
      </c>
      <c r="B14" s="27" t="s">
        <v>20</v>
      </c>
      <c r="C14" s="61"/>
    </row>
    <row r="15" spans="1:5" x14ac:dyDescent="0.3">
      <c r="A15" s="26">
        <v>1</v>
      </c>
      <c r="B15" s="27" t="s">
        <v>11</v>
      </c>
      <c r="C15" s="62"/>
    </row>
    <row r="16" spans="1:5" x14ac:dyDescent="0.3">
      <c r="A16" s="26">
        <v>24</v>
      </c>
      <c r="B16" s="27" t="s">
        <v>12</v>
      </c>
      <c r="C16" s="61"/>
    </row>
    <row r="17" spans="1:3" x14ac:dyDescent="0.3">
      <c r="A17" s="26">
        <v>10</v>
      </c>
      <c r="B17" s="27" t="s">
        <v>13</v>
      </c>
      <c r="C17" s="61"/>
    </row>
    <row r="18" spans="1:3" x14ac:dyDescent="0.3">
      <c r="A18" s="26">
        <v>3</v>
      </c>
      <c r="B18" s="27" t="s">
        <v>14</v>
      </c>
      <c r="C18" s="61"/>
    </row>
    <row r="19" spans="1:3" x14ac:dyDescent="0.3">
      <c r="A19" s="26">
        <v>18</v>
      </c>
      <c r="B19" s="27" t="s">
        <v>34</v>
      </c>
      <c r="C19" s="62"/>
    </row>
    <row r="20" spans="1:3" x14ac:dyDescent="0.3">
      <c r="A20" s="26">
        <v>11</v>
      </c>
      <c r="B20" s="27" t="s">
        <v>15</v>
      </c>
      <c r="C20" s="62"/>
    </row>
    <row r="21" spans="1:3" x14ac:dyDescent="0.3">
      <c r="A21" s="26">
        <v>20</v>
      </c>
      <c r="B21" s="27" t="s">
        <v>16</v>
      </c>
      <c r="C21" s="61"/>
    </row>
    <row r="22" spans="1:3" x14ac:dyDescent="0.3">
      <c r="A22" s="26">
        <v>23</v>
      </c>
      <c r="B22" s="27" t="s">
        <v>17</v>
      </c>
      <c r="C22" s="61"/>
    </row>
    <row r="23" spans="1:3" x14ac:dyDescent="0.3">
      <c r="A23" s="26">
        <v>15</v>
      </c>
      <c r="B23" s="27" t="s">
        <v>18</v>
      </c>
      <c r="C23" s="61"/>
    </row>
    <row r="24" spans="1:3" x14ac:dyDescent="0.3">
      <c r="A24" s="26">
        <v>21</v>
      </c>
      <c r="B24" s="27" t="s">
        <v>19</v>
      </c>
      <c r="C24" s="61"/>
    </row>
    <row r="25" spans="1:3" x14ac:dyDescent="0.3">
      <c r="A25" s="26">
        <v>14</v>
      </c>
      <c r="B25" s="27" t="s">
        <v>37</v>
      </c>
      <c r="C25" s="61"/>
    </row>
    <row r="26" spans="1:3" x14ac:dyDescent="0.3">
      <c r="A26" s="26">
        <v>13</v>
      </c>
      <c r="B26" s="28" t="s">
        <v>31</v>
      </c>
      <c r="C26" s="61"/>
    </row>
    <row r="29" spans="1:3" x14ac:dyDescent="0.3">
      <c r="B29" s="60"/>
    </row>
  </sheetData>
  <conditionalFormatting sqref="B16">
    <cfRule type="dataBar" priority="1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{8EA26FF9-F6B4-4706-955C-A6F1E92F7B9F}</x14:id>
        </ext>
      </extLst>
    </cfRule>
  </conditionalFormatting>
  <hyperlinks>
    <hyperlink ref="E1" location="Mündəricat!A1" display="Mündəricat" xr:uid="{00000000-0004-0000-1400-000000000000}"/>
  </hyperlinks>
  <pageMargins left="0.7" right="0.7" top="0.75" bottom="0.75" header="0.3" footer="0.3"/>
  <pageSetup orientation="portrait" r:id="rId1"/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8EA26FF9-F6B4-4706-955C-A6F1E92F7B9F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B16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28</vt:i4>
      </vt:variant>
    </vt:vector>
  </HeadingPairs>
  <TitlesOfParts>
    <vt:vector size="28" baseType="lpstr">
      <vt:lpstr>Mündəricat</vt:lpstr>
      <vt:lpstr>2025 IIIR- Ümumi göstəricilər</vt:lpstr>
      <vt:lpstr>2025 IIR- Ümumi göstəricilər</vt:lpstr>
      <vt:lpstr>Aktivlər</vt:lpstr>
      <vt:lpstr>Dinamika  - Aktivlər</vt:lpstr>
      <vt:lpstr>Kredit Portfeli</vt:lpstr>
      <vt:lpstr>Dinamika - Kredit Portfeli</vt:lpstr>
      <vt:lpstr>Biznes Kreditləri</vt:lpstr>
      <vt:lpstr>Dinamika - Biznes Kreditləri</vt:lpstr>
      <vt:lpstr>İstehlak Kreditləri</vt:lpstr>
      <vt:lpstr>Daşınmaz Əmlak Kreditləri</vt:lpstr>
      <vt:lpstr>Depozit Portfeli</vt:lpstr>
      <vt:lpstr>Dinamika - Depozit Portfeli</vt:lpstr>
      <vt:lpstr>Fiziki şəxslərin əmanətləri</vt:lpstr>
      <vt:lpstr>Balans Kapitalı</vt:lpstr>
      <vt:lpstr>Dinamika  - Balans Kapitalı</vt:lpstr>
      <vt:lpstr>Nizamnamə Kapitalı</vt:lpstr>
      <vt:lpstr>Xalis Mənfəəti</vt:lpstr>
      <vt:lpstr>Xalis Əməliyyat Mənfəəti</vt:lpstr>
      <vt:lpstr>Faiz Gəlirləri</vt:lpstr>
      <vt:lpstr>Faiz Xərcləri</vt:lpstr>
      <vt:lpstr>Qeyri-Faiz Gəlirləri</vt:lpstr>
      <vt:lpstr>Qeyri-Faiz Xərcləri</vt:lpstr>
      <vt:lpstr>Ehtiyat ayırmaları</vt:lpstr>
      <vt:lpstr>ROA </vt:lpstr>
      <vt:lpstr>ROE </vt:lpstr>
      <vt:lpstr>ROA</vt:lpstr>
      <vt:lpstr>ROE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Redaktor</dc:creator>
  <cp:lastModifiedBy>Lenovo</cp:lastModifiedBy>
  <dcterms:created xsi:type="dcterms:W3CDTF">2017-08-07T11:39:20Z</dcterms:created>
  <dcterms:modified xsi:type="dcterms:W3CDTF">2025-10-20T06:37:43Z</dcterms:modified>
</cp:coreProperties>
</file>