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xl/tables/table19.xml" ContentType="application/vnd.openxmlformats-officedocument.spreadsheetml.table+xml"/>
  <Override PartName="/xl/tables/table20.xml" ContentType="application/vnd.openxmlformats-officedocument.spreadsheetml.table+xml"/>
  <Override PartName="/xl/tables/table21.xml" ContentType="application/vnd.openxmlformats-officedocument.spreadsheetml.table+xml"/>
  <Override PartName="/xl/tables/table22.xml" ContentType="application/vnd.openxmlformats-officedocument.spreadsheetml.table+xml"/>
  <Override PartName="/xl/tables/table23.xml" ContentType="application/vnd.openxmlformats-officedocument.spreadsheetml.table+xml"/>
  <Override PartName="/xl/tables/table24.xml" ContentType="application/vnd.openxmlformats-officedocument.spreadsheetml.table+xml"/>
  <Override PartName="/xl/tables/table25.xml" ContentType="application/vnd.openxmlformats-officedocument.spreadsheetml.table+xml"/>
  <Override PartName="/xl/tables/table26.xml" ContentType="application/vnd.openxmlformats-officedocument.spreadsheetml.table+xml"/>
  <Override PartName="/xl/tables/table27.xml" ContentType="application/vnd.openxmlformats-officedocument.spreadsheetml.table+xml"/>
  <Override PartName="/xl/tables/table28.xml" ContentType="application/vnd.openxmlformats-officedocument.spreadsheetml.table+xml"/>
  <Override PartName="/xl/tables/table29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Other computers\My Laptop\02 Araşdırma\hesabat\"/>
    </mc:Choice>
  </mc:AlternateContent>
  <xr:revisionPtr revIDLastSave="0" documentId="8_{37FC1ACA-0703-4229-82EA-64AE7170A79F}" xr6:coauthVersionLast="47" xr6:coauthVersionMax="47" xr10:uidLastSave="{00000000-0000-0000-0000-000000000000}"/>
  <bookViews>
    <workbookView xWindow="-120" yWindow="-120" windowWidth="20730" windowHeight="11160" activeTab="2" xr2:uid="{959F7837-C4FF-4BD1-A831-12073C8E26EA}"/>
  </bookViews>
  <sheets>
    <sheet name="Mündəricat" sheetId="49" r:id="rId1"/>
    <sheet name="2025 IVR- Ümumi göstəricilər" sheetId="35" r:id="rId2"/>
    <sheet name="2025 IIIR- Ümumi göstəricilər" sheetId="64" r:id="rId3"/>
    <sheet name="Aktivlər" sheetId="6" r:id="rId4"/>
    <sheet name="Dinamika  - Aktivlər" sheetId="23" r:id="rId5"/>
    <sheet name="Kredit Portfeli" sheetId="9" r:id="rId6"/>
    <sheet name="Dinamika - Kredit Portfeli" sheetId="24" r:id="rId7"/>
    <sheet name="Biznes Kreditləri" sheetId="53" r:id="rId8"/>
    <sheet name="Dinamika - Biznes Kreditləri" sheetId="55" state="hidden" r:id="rId9"/>
    <sheet name="İstehlak Kreditləri" sheetId="57" r:id="rId10"/>
    <sheet name="Daşınmaz Əmlak Kreditləri" sheetId="58" r:id="rId11"/>
    <sheet name="Depozit Portfeli" sheetId="11" r:id="rId12"/>
    <sheet name="Dinamika - Depozit Portfeli" sheetId="25" r:id="rId13"/>
    <sheet name="Fiziki şəxslərin əmanətləri" sheetId="63" r:id="rId14"/>
    <sheet name="Balans Kapitalı" sheetId="13" r:id="rId15"/>
    <sheet name="Dinamika  - Balans Kapitalı" sheetId="26" r:id="rId16"/>
    <sheet name="Nizamnamə Kapitalı" sheetId="31" r:id="rId17"/>
    <sheet name="Xalis Mənfəəti" sheetId="44" r:id="rId18"/>
    <sheet name="Xalis Əməliyyat Mənfəəti" sheetId="16" r:id="rId19"/>
    <sheet name="Faiz Gəlirləri" sheetId="17" r:id="rId20"/>
    <sheet name="Faiz Xərcləri" sheetId="18" r:id="rId21"/>
    <sheet name="Qeyri-Faiz Gəlirləri" sheetId="19" r:id="rId22"/>
    <sheet name="Qeyri-Faiz Xərcləri" sheetId="20" r:id="rId23"/>
    <sheet name="Ehtiyat ayırmaları" sheetId="21" r:id="rId24"/>
    <sheet name="ROA " sheetId="61" r:id="rId25"/>
    <sheet name="ROE " sheetId="62" r:id="rId26"/>
    <sheet name="ROA" sheetId="50" state="hidden" r:id="rId27"/>
    <sheet name="ROE" sheetId="52" state="hidden" r:id="rId2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4" i="53" l="1"/>
  <c r="E2" i="53"/>
  <c r="E22" i="53"/>
  <c r="E3" i="53"/>
  <c r="E15" i="53"/>
  <c r="E23" i="53"/>
  <c r="E5" i="53"/>
  <c r="E9" i="53"/>
  <c r="E10" i="53"/>
  <c r="E21" i="53"/>
  <c r="E6" i="53"/>
  <c r="E16" i="53"/>
  <c r="E13" i="53"/>
  <c r="E17" i="53"/>
  <c r="E18" i="53"/>
  <c r="E20" i="53"/>
  <c r="E7" i="53"/>
  <c r="E19" i="53"/>
  <c r="E4" i="53"/>
  <c r="E11" i="53"/>
  <c r="E12" i="53"/>
  <c r="E10" i="57"/>
  <c r="E17" i="57"/>
  <c r="E8" i="57"/>
  <c r="E22" i="57"/>
  <c r="E21" i="57"/>
  <c r="E19" i="57"/>
  <c r="E23" i="57"/>
  <c r="E4" i="57"/>
  <c r="E6" i="57"/>
  <c r="E14" i="57"/>
  <c r="E12" i="57"/>
  <c r="E2" i="57"/>
  <c r="E16" i="57"/>
  <c r="E18" i="57"/>
  <c r="E7" i="57"/>
  <c r="E13" i="57"/>
  <c r="E5" i="57"/>
  <c r="E11" i="57"/>
  <c r="E15" i="57"/>
  <c r="E9" i="57"/>
  <c r="E20" i="57"/>
  <c r="E23" i="58"/>
  <c r="C24" i="6" l="1"/>
  <c r="E24" i="6" s="1"/>
  <c r="C25" i="6"/>
  <c r="E25" i="6" s="1"/>
  <c r="D23" i="19"/>
  <c r="D23" i="20"/>
  <c r="AA9" i="64"/>
  <c r="I23" i="35"/>
  <c r="H16" i="35" l="1"/>
  <c r="N21" i="35"/>
  <c r="N22" i="35"/>
  <c r="N23" i="35"/>
  <c r="R9" i="35"/>
  <c r="N9" i="35" s="1"/>
  <c r="Q9" i="35"/>
  <c r="H8" i="35"/>
  <c r="I6" i="35"/>
  <c r="N2" i="35"/>
  <c r="N3" i="35"/>
  <c r="N4" i="35"/>
  <c r="N5" i="35"/>
  <c r="N6" i="35"/>
  <c r="N7" i="35"/>
  <c r="N8" i="35"/>
  <c r="N10" i="35"/>
  <c r="N11" i="35"/>
  <c r="N12" i="35"/>
  <c r="N13" i="35"/>
  <c r="N14" i="35"/>
  <c r="N15" i="35"/>
  <c r="N16" i="35"/>
  <c r="N17" i="35"/>
  <c r="N18" i="35"/>
  <c r="N19" i="35"/>
  <c r="N20" i="35"/>
  <c r="E2" i="31"/>
  <c r="E10" i="31"/>
  <c r="E19" i="31"/>
  <c r="E13" i="31"/>
  <c r="E21" i="31"/>
  <c r="E17" i="31"/>
  <c r="E18" i="31"/>
  <c r="E16" i="31"/>
  <c r="E23" i="31"/>
  <c r="E15" i="31"/>
  <c r="E6" i="31"/>
  <c r="E11" i="31"/>
  <c r="E7" i="31"/>
  <c r="E5" i="31"/>
  <c r="E8" i="31"/>
  <c r="E12" i="31"/>
  <c r="E14" i="31"/>
  <c r="E9" i="31"/>
  <c r="E3" i="31"/>
  <c r="E22" i="31"/>
  <c r="E4" i="31"/>
  <c r="E20" i="31"/>
  <c r="E7" i="63"/>
  <c r="E18" i="63"/>
  <c r="E15" i="63"/>
  <c r="E12" i="63"/>
  <c r="E21" i="63"/>
  <c r="E17" i="63"/>
  <c r="E8" i="63"/>
  <c r="E10" i="63"/>
  <c r="E20" i="63"/>
  <c r="E14" i="63"/>
  <c r="E3" i="63"/>
  <c r="E4" i="63"/>
  <c r="E13" i="63"/>
  <c r="E9" i="63"/>
  <c r="E11" i="63"/>
  <c r="E5" i="63"/>
  <c r="E19" i="63"/>
  <c r="E6" i="63"/>
  <c r="E16" i="63"/>
  <c r="E2" i="63"/>
  <c r="E2" i="58"/>
  <c r="E22" i="58"/>
  <c r="E15" i="58"/>
  <c r="E6" i="58"/>
  <c r="E21" i="58"/>
  <c r="E19" i="58"/>
  <c r="E7" i="58"/>
  <c r="E17" i="58"/>
  <c r="E9" i="58"/>
  <c r="E16" i="58"/>
  <c r="E11" i="58"/>
  <c r="E3" i="58"/>
  <c r="E5" i="58"/>
  <c r="E14" i="58"/>
  <c r="E8" i="58"/>
  <c r="E10" i="58"/>
  <c r="E12" i="58"/>
  <c r="E4" i="58"/>
  <c r="E18" i="58"/>
  <c r="E13" i="58"/>
  <c r="E20" i="58"/>
  <c r="E3" i="57"/>
  <c r="E8" i="53"/>
  <c r="R9" i="64"/>
  <c r="Q9" i="64"/>
  <c r="M9" i="64"/>
  <c r="I23" i="64"/>
  <c r="I6" i="64"/>
  <c r="N10" i="64" l="1"/>
  <c r="W22" i="64" l="1"/>
  <c r="N22" i="64"/>
  <c r="N19" i="64"/>
  <c r="X19" i="64" s="1"/>
  <c r="W19" i="64"/>
  <c r="Y19" i="64" l="1"/>
  <c r="Y22" i="64"/>
  <c r="N2" i="64"/>
  <c r="N3" i="64"/>
  <c r="N7" i="64"/>
  <c r="N8" i="64"/>
  <c r="N9" i="64"/>
  <c r="N11" i="64"/>
  <c r="N12" i="64"/>
  <c r="N13" i="64"/>
  <c r="N14" i="64"/>
  <c r="N15" i="64"/>
  <c r="N17" i="64"/>
  <c r="N18" i="64"/>
  <c r="W22" i="35"/>
  <c r="W23" i="35"/>
  <c r="W20" i="35"/>
  <c r="W21" i="35"/>
  <c r="Y15" i="64" l="1"/>
  <c r="Y6" i="64"/>
  <c r="Y23" i="64"/>
  <c r="Y13" i="64"/>
  <c r="Y5" i="64"/>
  <c r="Y21" i="64"/>
  <c r="Y12" i="64"/>
  <c r="Y4" i="64"/>
  <c r="Y16" i="64"/>
  <c r="Y11" i="64"/>
  <c r="Y18" i="64"/>
  <c r="Y10" i="64"/>
  <c r="Y8" i="64"/>
  <c r="Y20" i="64"/>
  <c r="Y3" i="64"/>
  <c r="Y17" i="64"/>
  <c r="Y9" i="64"/>
  <c r="Y7" i="64"/>
  <c r="Y14" i="64"/>
  <c r="AA3" i="35"/>
  <c r="AA4" i="35"/>
  <c r="AA5" i="35"/>
  <c r="AA6" i="35"/>
  <c r="AA7" i="35"/>
  <c r="AA8" i="35"/>
  <c r="AA9" i="35"/>
  <c r="AA10" i="35"/>
  <c r="AA11" i="35"/>
  <c r="AA12" i="35"/>
  <c r="AA13" i="35"/>
  <c r="AA14" i="35"/>
  <c r="AA15" i="35"/>
  <c r="AA16" i="35"/>
  <c r="AA17" i="35"/>
  <c r="AA18" i="35"/>
  <c r="AA19" i="35"/>
  <c r="AA20" i="35"/>
  <c r="AA21" i="35"/>
  <c r="AA22" i="35"/>
  <c r="AA23" i="35"/>
  <c r="AA2" i="35"/>
  <c r="W23" i="64" l="1"/>
  <c r="X23" i="64" s="1"/>
  <c r="AA2" i="64"/>
  <c r="AC9" i="64"/>
  <c r="AC3" i="64"/>
  <c r="AC4" i="64"/>
  <c r="AC5" i="64"/>
  <c r="AC6" i="64"/>
  <c r="AC7" i="64"/>
  <c r="AC8" i="64"/>
  <c r="AC10" i="64"/>
  <c r="AC11" i="64"/>
  <c r="AC12" i="64"/>
  <c r="AC13" i="64"/>
  <c r="AC14" i="64"/>
  <c r="AC15" i="64"/>
  <c r="AC16" i="64"/>
  <c r="AC17" i="64"/>
  <c r="AC18" i="64"/>
  <c r="AC19" i="64"/>
  <c r="AC20" i="64"/>
  <c r="AC21" i="64"/>
  <c r="AC22" i="64"/>
  <c r="AC23" i="64"/>
  <c r="AC2" i="64"/>
  <c r="W15" i="35" l="1"/>
  <c r="X15" i="35" s="1"/>
  <c r="Y4" i="35"/>
  <c r="Y5" i="35"/>
  <c r="AA3" i="64"/>
  <c r="AA4" i="64"/>
  <c r="AA5" i="64"/>
  <c r="AA6" i="64"/>
  <c r="AA7" i="64"/>
  <c r="AA8" i="64"/>
  <c r="AA10" i="64"/>
  <c r="AA11" i="64"/>
  <c r="AA12" i="64"/>
  <c r="AA13" i="64"/>
  <c r="AA14" i="64"/>
  <c r="AA15" i="64"/>
  <c r="AA16" i="64"/>
  <c r="AA17" i="64"/>
  <c r="AA18" i="64"/>
  <c r="AA19" i="64"/>
  <c r="AA20" i="64"/>
  <c r="AA21" i="64"/>
  <c r="AA22" i="64"/>
  <c r="AA23" i="64"/>
  <c r="Y15" i="35" l="1"/>
  <c r="W6" i="64"/>
  <c r="X6" i="64" s="1"/>
  <c r="W15" i="64"/>
  <c r="X15" i="64" s="1"/>
  <c r="W17" i="64"/>
  <c r="X17" i="64" s="1"/>
  <c r="W18" i="64"/>
  <c r="X18" i="64" s="1"/>
  <c r="W20" i="64"/>
  <c r="X20" i="64" s="1"/>
  <c r="W21" i="64"/>
  <c r="X21" i="64" s="1"/>
  <c r="X22" i="64"/>
  <c r="N25" i="64"/>
  <c r="W14" i="64"/>
  <c r="X14" i="64" s="1"/>
  <c r="W13" i="64"/>
  <c r="X13" i="64" s="1"/>
  <c r="W12" i="64"/>
  <c r="X12" i="64" s="1"/>
  <c r="W11" i="64"/>
  <c r="X11" i="64" s="1"/>
  <c r="W10" i="64"/>
  <c r="X10" i="64" s="1"/>
  <c r="W9" i="64"/>
  <c r="X9" i="64" s="1"/>
  <c r="W8" i="64"/>
  <c r="X8" i="64" s="1"/>
  <c r="W7" i="64"/>
  <c r="X7" i="64" s="1"/>
  <c r="W5" i="64"/>
  <c r="X5" i="64" s="1"/>
  <c r="W4" i="64"/>
  <c r="X4" i="64" s="1"/>
  <c r="W3" i="64"/>
  <c r="X3" i="64" s="1"/>
  <c r="Y2" i="64"/>
  <c r="W2" i="64"/>
  <c r="X2" i="64" l="1"/>
  <c r="Y2" i="35"/>
  <c r="Y3" i="35"/>
  <c r="Y6" i="35"/>
  <c r="Y7" i="35"/>
  <c r="Y8" i="35"/>
  <c r="Y9" i="35"/>
  <c r="Y10" i="35"/>
  <c r="Y11" i="35"/>
  <c r="Y12" i="35"/>
  <c r="Y13" i="35"/>
  <c r="Y14" i="35"/>
  <c r="Y16" i="35"/>
  <c r="Y17" i="35"/>
  <c r="Y18" i="35"/>
  <c r="Y19" i="35"/>
  <c r="Y20" i="35"/>
  <c r="Y21" i="35"/>
  <c r="Y22" i="35"/>
  <c r="Y23" i="35"/>
  <c r="N25" i="35"/>
  <c r="K3" i="53" l="1"/>
  <c r="J3" i="53" s="1"/>
  <c r="K4" i="53"/>
  <c r="J4" i="53" s="1"/>
  <c r="K5" i="53"/>
  <c r="J5" i="53" s="1"/>
  <c r="K7" i="53"/>
  <c r="J7" i="53" s="1"/>
  <c r="K8" i="53"/>
  <c r="J8" i="53" s="1"/>
  <c r="K10" i="53"/>
  <c r="J10" i="53" s="1"/>
  <c r="K11" i="53"/>
  <c r="J11" i="53" s="1"/>
  <c r="K12" i="53"/>
  <c r="J12" i="53" s="1"/>
  <c r="K13" i="53"/>
  <c r="J13" i="53" s="1"/>
  <c r="K14" i="53"/>
  <c r="J14" i="53" s="1"/>
  <c r="K15" i="53"/>
  <c r="J15" i="53" s="1"/>
  <c r="K16" i="53"/>
  <c r="J16" i="53" s="1"/>
  <c r="K17" i="53"/>
  <c r="J17" i="53" s="1"/>
  <c r="K18" i="53"/>
  <c r="J18" i="53" s="1"/>
  <c r="K19" i="53"/>
  <c r="J19" i="53" s="1"/>
  <c r="K20" i="53"/>
  <c r="J20" i="53" s="1"/>
  <c r="K21" i="53"/>
  <c r="J21" i="53" s="1"/>
  <c r="K22" i="53"/>
  <c r="J22" i="53" s="1"/>
  <c r="K23" i="53"/>
  <c r="J23" i="53" s="1"/>
  <c r="K2" i="53"/>
  <c r="J2" i="53" s="1"/>
  <c r="W8" i="35" l="1"/>
  <c r="X8" i="35" s="1"/>
  <c r="W12" i="35" l="1"/>
  <c r="X12" i="35" s="1"/>
  <c r="W13" i="35"/>
  <c r="X13" i="35" s="1"/>
  <c r="W14" i="35"/>
  <c r="X14" i="35" s="1"/>
  <c r="W3" i="35"/>
  <c r="X3" i="35" s="1"/>
  <c r="W4" i="35"/>
  <c r="X4" i="35" s="1"/>
  <c r="W5" i="35"/>
  <c r="X5" i="35" s="1"/>
  <c r="W6" i="35"/>
  <c r="X6" i="35" s="1"/>
  <c r="W7" i="35"/>
  <c r="X7" i="35" s="1"/>
  <c r="W10" i="35"/>
  <c r="X10" i="35" s="1"/>
  <c r="W11" i="35"/>
  <c r="X11" i="35" s="1"/>
  <c r="W16" i="35"/>
  <c r="X16" i="35" s="1"/>
  <c r="W17" i="35"/>
  <c r="X17" i="35" s="1"/>
  <c r="W18" i="35"/>
  <c r="X18" i="35" s="1"/>
  <c r="W19" i="35"/>
  <c r="X19" i="35" s="1"/>
  <c r="X20" i="35"/>
  <c r="X21" i="35"/>
  <c r="X22" i="35"/>
  <c r="X23" i="35"/>
  <c r="W2" i="35" l="1"/>
  <c r="X2" i="35" s="1"/>
  <c r="W9" i="35" l="1"/>
  <c r="X9" i="35" s="1"/>
  <c r="W16" i="64"/>
  <c r="X16" i="64" s="1"/>
</calcChain>
</file>

<file path=xl/sharedStrings.xml><?xml version="1.0" encoding="utf-8"?>
<sst xmlns="http://schemas.openxmlformats.org/spreadsheetml/2006/main" count="814" uniqueCount="95">
  <si>
    <t>Sıra</t>
  </si>
  <si>
    <t>AccessBank QSC</t>
  </si>
  <si>
    <t>AFB Bank ASC</t>
  </si>
  <si>
    <t>Azər Türk Bank ASC</t>
  </si>
  <si>
    <t>Azərbaycan Sənaye Bankı ASC</t>
  </si>
  <si>
    <t>Bank Avrasiya ASC</t>
  </si>
  <si>
    <t>Bank BTB ASC</t>
  </si>
  <si>
    <t>Bank Melli İran Bakı filialı</t>
  </si>
  <si>
    <t>Bank Respublika ASC</t>
  </si>
  <si>
    <t>Bank VTB (Azərbaycan) ASC</t>
  </si>
  <si>
    <t>Expressbank ASC</t>
  </si>
  <si>
    <t>Kapital Bank ASC</t>
  </si>
  <si>
    <t>Muğanbank ASC</t>
  </si>
  <si>
    <t>Naxçıvanbank ASC</t>
  </si>
  <si>
    <t>PAŞA Bank ASC</t>
  </si>
  <si>
    <t>Rabitəbank ASC</t>
  </si>
  <si>
    <t>TuranBank ASC</t>
  </si>
  <si>
    <t>Unibank KB ASC</t>
  </si>
  <si>
    <t>Xalq Bank ASC</t>
  </si>
  <si>
    <t>Yapı Kredi Bank Azərbaycan QSC</t>
  </si>
  <si>
    <t>Günay Bank ASC</t>
  </si>
  <si>
    <t>Banklar</t>
  </si>
  <si>
    <t>Aktivlər 
(mln. manat)</t>
  </si>
  <si>
    <t xml:space="preserve">Cəmi Kreditlər 
(mln. manat) </t>
  </si>
  <si>
    <t>Depozit Portfeli 
(mln. manat)</t>
  </si>
  <si>
    <t>Balans Kapitalı 
(mln. manat)</t>
  </si>
  <si>
    <t>Xalis Mənfəət
 (mln. manat)</t>
  </si>
  <si>
    <t>Xalis Əməliyyat Mənfəəti 
(mln. manat)</t>
  </si>
  <si>
    <t>Faiz gəlirləri
 (mln. manat)</t>
  </si>
  <si>
    <t>Faiz xərcləri
 (mln. manat)</t>
  </si>
  <si>
    <t>Qeyri-faiz xərcləri 
(mln. manat)</t>
  </si>
  <si>
    <t>Ziraat Bank Azərbaycan ASC</t>
  </si>
  <si>
    <t>=</t>
  </si>
  <si>
    <t>Qeyri-faiz gəlirləri 
(mln. manat)</t>
  </si>
  <si>
    <t>Premium Bank ASC</t>
  </si>
  <si>
    <t>Bank of Baku ASC</t>
  </si>
  <si>
    <t>XM yoxlama</t>
  </si>
  <si>
    <t>Yelo Bank ASC</t>
  </si>
  <si>
    <t>Hesablanmış XƏM</t>
  </si>
  <si>
    <t>Hesablanmış XƏM ilə Faktikinin fərqi</t>
  </si>
  <si>
    <t>o cümlədən, Nizamnamə Kapitalı (mln. manat)</t>
  </si>
  <si>
    <t>Aktivlər üzrə mümkün zərərin 
ödənilməsi üçün ehtiyat ayırmaları (mln. manat)</t>
  </si>
  <si>
    <t>Mənfəət vergisi</t>
  </si>
  <si>
    <t>Mündəricat</t>
  </si>
  <si>
    <t>Dinamika - Aktivlər</t>
  </si>
  <si>
    <t>Kredit Portfeli</t>
  </si>
  <si>
    <t>Dinamika - Kredit Portfeli</t>
  </si>
  <si>
    <t>Depozit Portfeli</t>
  </si>
  <si>
    <t>Dinamika - Depozit Portfeli</t>
  </si>
  <si>
    <t>Balans Kapitalı</t>
  </si>
  <si>
    <t>Dinamika - Balans Kapitalı</t>
  </si>
  <si>
    <t>Nizamnamə Kapitalı</t>
  </si>
  <si>
    <t>Xalis Mənfəət</t>
  </si>
  <si>
    <t xml:space="preserve">Xalis Əməliyyat Mənfəəti </t>
  </si>
  <si>
    <t>Faiz gəlirləri</t>
  </si>
  <si>
    <t>Faiz xərcləri</t>
  </si>
  <si>
    <t xml:space="preserve">Qeyri-faiz gəlirləri </t>
  </si>
  <si>
    <t xml:space="preserve">Qeyri-faiz xərcləri </t>
  </si>
  <si>
    <t xml:space="preserve">Aktivlər üzrə mümkün zərərin ödənilməsi üçün ehtiyat ayırmaları </t>
  </si>
  <si>
    <t>Aktivlər</t>
  </si>
  <si>
    <t>ABB ASC</t>
  </si>
  <si>
    <t>Biznes Kreditləri (mln. manat)</t>
  </si>
  <si>
    <t>2023 IR
ROA,% 
(Xalis mənfəət/ Aktivlərin həcmi)</t>
  </si>
  <si>
    <t>2023 IR
ROE,% 
(Xalis mənfəət/ Balans kapitalı)</t>
  </si>
  <si>
    <t>İstehlak Kreditləri (mln. manat)</t>
  </si>
  <si>
    <t>Daşınmaz əmlak kreditləri (mln. manat)</t>
  </si>
  <si>
    <t>IIR/2023
Nisbi dinamika/Rüblük</t>
  </si>
  <si>
    <t xml:space="preserve">IIR/2023
Mütləq dinamika/Rüblük </t>
  </si>
  <si>
    <t>Dinamika, %</t>
  </si>
  <si>
    <t>Dinamika, mln . manat</t>
  </si>
  <si>
    <t>Daşınmaz əmlak kreditləri</t>
  </si>
  <si>
    <t>Biznes kreditləri</t>
  </si>
  <si>
    <t>İstehlak kreditləri</t>
  </si>
  <si>
    <t>ROA</t>
  </si>
  <si>
    <t>ROE</t>
  </si>
  <si>
    <t>Mənfəət vergisindən əvvəlki mənfəət (mln. manat)</t>
  </si>
  <si>
    <t>Fiziki şəxslərin əmanətləri (mln. manat)</t>
  </si>
  <si>
    <t>Gözlənilməz xərclər</t>
  </si>
  <si>
    <t>Faiz borcları üzrə yaradılmış məqsədli ehtiyatlar</t>
  </si>
  <si>
    <t>Hesablanma üsulu</t>
  </si>
  <si>
    <t>IIIR/2025</t>
  </si>
  <si>
    <t>2025 IIIR Nizamnamə Kapitalı (mln. manat)</t>
  </si>
  <si>
    <t>2025 IIIR - Ümumi göstəricilər</t>
  </si>
  <si>
    <t>Bank Sektoru - 2025 IV RÜB</t>
  </si>
  <si>
    <t>2025 IVR - Ümumi göstəricilər</t>
  </si>
  <si>
    <t>IVR/2025</t>
  </si>
  <si>
    <t>IIIR/20252</t>
  </si>
  <si>
    <t>2025 IVR Nizamnamə Kapitalı (mln. manat)</t>
  </si>
  <si>
    <t xml:space="preserve">2025 IVR
ROA,% </t>
  </si>
  <si>
    <t xml:space="preserve">2025 IVR
ROE,% </t>
  </si>
  <si>
    <t>Xalis mənfəət / Balans Kapitalı</t>
  </si>
  <si>
    <t>Xalis mənfəət / Aktivlərin həcmi</t>
  </si>
  <si>
    <t>IVR/2025
Nisbi dinamika/Rüblük</t>
  </si>
  <si>
    <t xml:space="preserve">IVR/2025
Mütləq dinamika/Rüblük </t>
  </si>
  <si>
    <t>m/y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</si>
</sst>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_-* #,##0.00_-;\-* #,##0.00_-;_-* &quot;-&quot;??_-;_-@_-"/>
    <numFmt numFmtId="165" formatCode="0.0"/>
    <numFmt numFmtId="166" formatCode="0.0%"/>
    <numFmt numFmtId="167" formatCode="_-* #,##0.00\ _₽_-;\-* #,##0.00\ _₽_-;_-* &quot;-&quot;??\ _₽_-;_-@_-"/>
  </numFmts>
  <fonts count="2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1"/>
      <name val="Calibri"/>
      <family val="2"/>
      <charset val="204"/>
      <scheme val="minor"/>
    </font>
    <font>
      <sz val="10"/>
      <name val="Arial"/>
      <family val="2"/>
    </font>
    <font>
      <sz val="8"/>
      <name val="Calibri"/>
      <family val="2"/>
      <scheme val="minor"/>
    </font>
    <font>
      <b/>
      <sz val="11"/>
      <color rgb="FF002060"/>
      <name val="Calibri"/>
      <family val="2"/>
      <scheme val="minor"/>
    </font>
    <font>
      <sz val="11"/>
      <color rgb="FF002060"/>
      <name val="Calibri"/>
      <family val="2"/>
      <scheme val="minor"/>
    </font>
    <font>
      <b/>
      <sz val="11"/>
      <color rgb="FF002060"/>
      <name val="Times New Roman"/>
      <family val="1"/>
    </font>
    <font>
      <sz val="11"/>
      <color theme="1"/>
      <name val="Times New Roman"/>
      <family val="1"/>
    </font>
    <font>
      <sz val="11"/>
      <color rgb="FF002060"/>
      <name val="Times New Roman"/>
      <family val="1"/>
    </font>
    <font>
      <b/>
      <sz val="11"/>
      <color theme="0"/>
      <name val="Times New Roman"/>
      <family val="1"/>
    </font>
    <font>
      <u/>
      <sz val="11"/>
      <color theme="10"/>
      <name val="Calibri"/>
      <family val="2"/>
      <scheme val="minor"/>
    </font>
    <font>
      <b/>
      <sz val="11"/>
      <color theme="0"/>
      <name val="Times New Roman"/>
      <family val="1"/>
    </font>
    <font>
      <sz val="10"/>
      <name val="Times New Roman"/>
      <family val="1"/>
    </font>
    <font>
      <u/>
      <sz val="11"/>
      <color theme="0"/>
      <name val="Calibri"/>
      <family val="2"/>
      <scheme val="minor"/>
    </font>
    <font>
      <b/>
      <sz val="11"/>
      <color theme="3" tint="-0.249977111117893"/>
      <name val="Calibri"/>
      <family val="2"/>
      <scheme val="minor"/>
    </font>
    <font>
      <sz val="11"/>
      <color theme="3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70C0"/>
      <name val="Times New Roman"/>
      <family val="1"/>
    </font>
    <font>
      <b/>
      <sz val="11"/>
      <color rgb="FF002060"/>
      <name val="Calibri"/>
      <family val="2"/>
      <charset val="204"/>
      <scheme val="minor"/>
    </font>
    <font>
      <b/>
      <sz val="11"/>
      <color theme="3" tint="-0.249977111117893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00206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002060"/>
        <bgColor indexed="64"/>
      </patternFill>
    </fill>
  </fills>
  <borders count="32">
    <border>
      <left/>
      <right/>
      <top/>
      <bottom/>
      <diagonal/>
    </border>
    <border>
      <left style="thin">
        <color rgb="FF002060"/>
      </left>
      <right style="thin">
        <color rgb="FF002060"/>
      </right>
      <top style="thin">
        <color rgb="FF002060"/>
      </top>
      <bottom style="thin">
        <color rgb="FF002060"/>
      </bottom>
      <diagonal/>
    </border>
    <border>
      <left style="thin">
        <color rgb="FF002060"/>
      </left>
      <right style="thin">
        <color rgb="FF002060"/>
      </right>
      <top style="thin">
        <color rgb="FF002060"/>
      </top>
      <bottom/>
      <diagonal/>
    </border>
    <border>
      <left/>
      <right style="thin">
        <color rgb="FF002060"/>
      </right>
      <top style="thin">
        <color rgb="FF002060"/>
      </top>
      <bottom style="thin">
        <color rgb="FF002060"/>
      </bottom>
      <diagonal/>
    </border>
    <border>
      <left style="thin">
        <color rgb="FF002060"/>
      </left>
      <right/>
      <top style="thin">
        <color rgb="FF002060"/>
      </top>
      <bottom style="thin">
        <color rgb="FF002060"/>
      </bottom>
      <diagonal/>
    </border>
    <border>
      <left/>
      <right style="thin">
        <color rgb="FF002060"/>
      </right>
      <top/>
      <bottom style="thin">
        <color rgb="FF002060"/>
      </bottom>
      <diagonal/>
    </border>
    <border>
      <left style="thin">
        <color rgb="FF002060"/>
      </left>
      <right style="thin">
        <color rgb="FF002060"/>
      </right>
      <top/>
      <bottom style="thin">
        <color rgb="FF002060"/>
      </bottom>
      <diagonal/>
    </border>
    <border>
      <left style="thin">
        <color rgb="FF002060"/>
      </left>
      <right/>
      <top/>
      <bottom style="thin">
        <color rgb="FF002060"/>
      </bottom>
      <diagonal/>
    </border>
    <border>
      <left style="thin">
        <color rgb="FF002060"/>
      </left>
      <right/>
      <top style="thin">
        <color rgb="FF002060"/>
      </top>
      <bottom/>
      <diagonal/>
    </border>
    <border>
      <left style="thin">
        <color rgb="FF002060"/>
      </left>
      <right style="thin">
        <color rgb="FF002060"/>
      </right>
      <top/>
      <bottom/>
      <diagonal/>
    </border>
    <border>
      <left/>
      <right/>
      <top/>
      <bottom style="thin">
        <color rgb="FF002060"/>
      </bottom>
      <diagonal/>
    </border>
    <border>
      <left/>
      <right/>
      <top style="thin">
        <color rgb="FF002060"/>
      </top>
      <bottom style="thin">
        <color rgb="FF002060"/>
      </bottom>
      <diagonal/>
    </border>
    <border>
      <left style="thin">
        <color rgb="FF002060"/>
      </left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rgb="FF002060"/>
      </left>
      <right style="thin">
        <color rgb="FF002060"/>
      </right>
      <top style="thin">
        <color rgb="FF00206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2060"/>
      </top>
      <bottom style="thin">
        <color rgb="FF002060"/>
      </bottom>
      <diagonal/>
    </border>
    <border>
      <left style="thin">
        <color rgb="FF002060"/>
      </left>
      <right style="thin">
        <color indexed="64"/>
      </right>
      <top style="thin">
        <color rgb="FF002060"/>
      </top>
      <bottom style="thin">
        <color rgb="FF002060"/>
      </bottom>
      <diagonal/>
    </border>
    <border>
      <left/>
      <right style="thin">
        <color rgb="FF002060"/>
      </right>
      <top/>
      <bottom/>
      <diagonal/>
    </border>
    <border>
      <left/>
      <right/>
      <top style="thin">
        <color rgb="FF002060"/>
      </top>
      <bottom/>
      <diagonal/>
    </border>
    <border>
      <left/>
      <right style="thin">
        <color rgb="FF002060"/>
      </right>
      <top style="thin">
        <color rgb="FF00206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2060"/>
      </left>
      <right style="thin">
        <color rgb="FF002060"/>
      </right>
      <top style="thin">
        <color rgb="FF002060"/>
      </top>
      <bottom style="thin">
        <color theme="1"/>
      </bottom>
      <diagonal/>
    </border>
    <border>
      <left style="thin">
        <color theme="1"/>
      </left>
      <right style="thin">
        <color rgb="FF002060"/>
      </right>
      <top style="thin">
        <color theme="1"/>
      </top>
      <bottom style="thin">
        <color rgb="FF002060"/>
      </bottom>
      <diagonal/>
    </border>
    <border>
      <left style="thin">
        <color rgb="FF00206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1"/>
      </top>
      <bottom/>
      <diagonal/>
    </border>
    <border>
      <left style="thin">
        <color rgb="FF002060"/>
      </left>
      <right style="thin">
        <color rgb="FF002060"/>
      </right>
      <top style="thin">
        <color theme="1"/>
      </top>
      <bottom/>
      <diagonal/>
    </border>
    <border>
      <left style="thin">
        <color theme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2060"/>
      </right>
      <top style="thin">
        <color indexed="64"/>
      </top>
      <bottom style="thin">
        <color rgb="FF002060"/>
      </bottom>
      <diagonal/>
    </border>
  </borders>
  <cellStyleXfs count="14">
    <xf numFmtId="0" fontId="0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4" fillId="0" borderId="0"/>
    <xf numFmtId="0" fontId="5" fillId="0" borderId="0"/>
    <xf numFmtId="0" fontId="13" fillId="0" borderId="0" applyNumberFormat="0" applyFill="0" applyBorder="0" applyAlignment="0" applyProtection="0"/>
    <xf numFmtId="0" fontId="4" fillId="0" borderId="0"/>
    <xf numFmtId="167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15" fillId="0" borderId="0"/>
    <xf numFmtId="167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" fillId="0" borderId="0" applyFont="0" applyFill="0" applyBorder="0" applyAlignment="0" applyProtection="0"/>
  </cellStyleXfs>
  <cellXfs count="200">
    <xf numFmtId="0" fontId="0" fillId="0" borderId="0" xfId="0"/>
    <xf numFmtId="0" fontId="1" fillId="0" borderId="0" xfId="0" applyFont="1"/>
    <xf numFmtId="9" fontId="0" fillId="0" borderId="0" xfId="1" applyFont="1"/>
    <xf numFmtId="165" fontId="0" fillId="0" borderId="0" xfId="0" applyNumberFormat="1"/>
    <xf numFmtId="165" fontId="3" fillId="0" borderId="0" xfId="0" applyNumberFormat="1" applyFont="1"/>
    <xf numFmtId="10" fontId="0" fillId="0" borderId="0" xfId="0" applyNumberFormat="1"/>
    <xf numFmtId="0" fontId="7" fillId="0" borderId="1" xfId="0" applyFont="1" applyBorder="1"/>
    <xf numFmtId="0" fontId="0" fillId="0" borderId="0" xfId="0" applyAlignment="1">
      <alignment horizontal="center" vertical="center"/>
    </xf>
    <xf numFmtId="165" fontId="8" fillId="0" borderId="1" xfId="0" applyNumberFormat="1" applyFont="1" applyBorder="1"/>
    <xf numFmtId="0" fontId="10" fillId="0" borderId="0" xfId="0" applyFont="1" applyAlignment="1">
      <alignment horizontal="center" vertical="center"/>
    </xf>
    <xf numFmtId="0" fontId="7" fillId="5" borderId="5" xfId="0" applyFont="1" applyFill="1" applyBorder="1" applyAlignment="1">
      <alignment horizontal="center" vertical="center" wrapText="1"/>
    </xf>
    <xf numFmtId="0" fontId="7" fillId="5" borderId="6" xfId="0" applyFont="1" applyFill="1" applyBorder="1" applyAlignment="1">
      <alignment horizontal="center" vertical="center" wrapText="1"/>
    </xf>
    <xf numFmtId="165" fontId="8" fillId="2" borderId="1" xfId="0" applyNumberFormat="1" applyFont="1" applyFill="1" applyBorder="1"/>
    <xf numFmtId="0" fontId="7" fillId="0" borderId="2" xfId="0" applyFont="1" applyBorder="1"/>
    <xf numFmtId="0" fontId="7" fillId="0" borderId="1" xfId="0" applyFont="1" applyBorder="1" applyAlignment="1">
      <alignment wrapText="1"/>
    </xf>
    <xf numFmtId="0" fontId="7" fillId="0" borderId="2" xfId="0" applyFont="1" applyBorder="1" applyAlignment="1">
      <alignment wrapText="1"/>
    </xf>
    <xf numFmtId="0" fontId="8" fillId="5" borderId="5" xfId="0" applyFont="1" applyFill="1" applyBorder="1" applyAlignment="1">
      <alignment horizontal="center" vertical="center"/>
    </xf>
    <xf numFmtId="0" fontId="8" fillId="5" borderId="6" xfId="0" applyFont="1" applyFill="1" applyBorder="1" applyAlignment="1">
      <alignment horizontal="center" vertical="center"/>
    </xf>
    <xf numFmtId="0" fontId="8" fillId="5" borderId="5" xfId="0" applyFont="1" applyFill="1" applyBorder="1" applyAlignment="1">
      <alignment horizontal="center" vertical="center" wrapText="1"/>
    </xf>
    <xf numFmtId="0" fontId="8" fillId="5" borderId="6" xfId="0" applyFont="1" applyFill="1" applyBorder="1" applyAlignment="1">
      <alignment horizontal="center" vertical="center" wrapText="1"/>
    </xf>
    <xf numFmtId="0" fontId="8" fillId="5" borderId="7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1" fillId="5" borderId="5" xfId="0" applyFont="1" applyFill="1" applyBorder="1" applyAlignment="1">
      <alignment horizontal="center" vertical="center"/>
    </xf>
    <xf numFmtId="0" fontId="11" fillId="5" borderId="6" xfId="0" applyFont="1" applyFill="1" applyBorder="1" applyAlignment="1">
      <alignment horizontal="center" vertical="center"/>
    </xf>
    <xf numFmtId="0" fontId="11" fillId="5" borderId="7" xfId="0" applyFont="1" applyFill="1" applyBorder="1" applyAlignment="1">
      <alignment horizontal="center" vertical="center"/>
    </xf>
    <xf numFmtId="0" fontId="9" fillId="0" borderId="3" xfId="0" applyFont="1" applyBorder="1"/>
    <xf numFmtId="0" fontId="9" fillId="0" borderId="1" xfId="0" applyFont="1" applyBorder="1"/>
    <xf numFmtId="0" fontId="9" fillId="0" borderId="2" xfId="0" applyFont="1" applyBorder="1"/>
    <xf numFmtId="0" fontId="11" fillId="5" borderId="6" xfId="0" applyFont="1" applyFill="1" applyBorder="1" applyAlignment="1">
      <alignment horizontal="center" vertical="center" wrapText="1"/>
    </xf>
    <xf numFmtId="0" fontId="11" fillId="5" borderId="7" xfId="0" applyFont="1" applyFill="1" applyBorder="1" applyAlignment="1">
      <alignment horizontal="center" vertical="center" wrapText="1"/>
    </xf>
    <xf numFmtId="0" fontId="11" fillId="3" borderId="5" xfId="0" applyFont="1" applyFill="1" applyBorder="1" applyAlignment="1">
      <alignment horizontal="center" vertical="center"/>
    </xf>
    <xf numFmtId="0" fontId="11" fillId="3" borderId="6" xfId="0" applyFont="1" applyFill="1" applyBorder="1" applyAlignment="1">
      <alignment horizontal="center" vertical="center"/>
    </xf>
    <xf numFmtId="0" fontId="11" fillId="3" borderId="6" xfId="0" applyFont="1" applyFill="1" applyBorder="1" applyAlignment="1">
      <alignment horizontal="center" vertical="center" wrapText="1"/>
    </xf>
    <xf numFmtId="0" fontId="9" fillId="4" borderId="1" xfId="5" applyFont="1" applyFill="1" applyBorder="1" applyAlignment="1">
      <alignment wrapText="1"/>
    </xf>
    <xf numFmtId="0" fontId="9" fillId="3" borderId="1" xfId="5" applyFont="1" applyFill="1" applyBorder="1" applyAlignment="1">
      <alignment wrapText="1"/>
    </xf>
    <xf numFmtId="166" fontId="10" fillId="0" borderId="0" xfId="1" applyNumberFormat="1" applyFont="1"/>
    <xf numFmtId="0" fontId="10" fillId="0" borderId="0" xfId="0" applyFont="1"/>
    <xf numFmtId="0" fontId="12" fillId="6" borderId="0" xfId="5" applyFont="1" applyFill="1" applyAlignment="1">
      <alignment horizontal="center" vertical="center"/>
    </xf>
    <xf numFmtId="0" fontId="9" fillId="3" borderId="1" xfId="5" applyFont="1" applyFill="1" applyBorder="1" applyAlignment="1">
      <alignment horizontal="center" vertical="center" wrapText="1"/>
    </xf>
    <xf numFmtId="0" fontId="9" fillId="4" borderId="1" xfId="5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center" vertical="center"/>
    </xf>
    <xf numFmtId="0" fontId="10" fillId="0" borderId="0" xfId="1" applyNumberFormat="1" applyFont="1"/>
    <xf numFmtId="165" fontId="10" fillId="0" borderId="0" xfId="1" applyNumberFormat="1" applyFont="1"/>
    <xf numFmtId="10" fontId="10" fillId="0" borderId="0" xfId="0" applyNumberFormat="1" applyFont="1"/>
    <xf numFmtId="10" fontId="10" fillId="0" borderId="0" xfId="0" applyNumberFormat="1" applyFont="1" applyAlignment="1">
      <alignment horizontal="center" vertical="center"/>
    </xf>
    <xf numFmtId="9" fontId="10" fillId="0" borderId="0" xfId="0" applyNumberFormat="1" applyFont="1"/>
    <xf numFmtId="0" fontId="3" fillId="0" borderId="0" xfId="0" applyFont="1"/>
    <xf numFmtId="0" fontId="14" fillId="6" borderId="13" xfId="5" applyFont="1" applyFill="1" applyBorder="1" applyAlignment="1">
      <alignment horizontal="center" vertical="center"/>
    </xf>
    <xf numFmtId="165" fontId="11" fillId="2" borderId="1" xfId="0" applyNumberFormat="1" applyFont="1" applyFill="1" applyBorder="1" applyAlignment="1">
      <alignment horizontal="right" vertical="center" wrapText="1"/>
    </xf>
    <xf numFmtId="165" fontId="9" fillId="0" borderId="4" xfId="0" applyNumberFormat="1" applyFont="1" applyBorder="1"/>
    <xf numFmtId="0" fontId="9" fillId="2" borderId="1" xfId="0" applyFont="1" applyFill="1" applyBorder="1"/>
    <xf numFmtId="0" fontId="0" fillId="2" borderId="0" xfId="0" applyFill="1"/>
    <xf numFmtId="43" fontId="10" fillId="0" borderId="0" xfId="2" applyFont="1"/>
    <xf numFmtId="2" fontId="0" fillId="0" borderId="0" xfId="2" applyNumberFormat="1" applyFont="1"/>
    <xf numFmtId="166" fontId="0" fillId="0" borderId="0" xfId="1" applyNumberFormat="1" applyFont="1"/>
    <xf numFmtId="10" fontId="8" fillId="0" borderId="1" xfId="1" applyNumberFormat="1" applyFont="1" applyBorder="1" applyAlignment="1">
      <alignment horizontal="center" wrapText="1"/>
    </xf>
    <xf numFmtId="0" fontId="16" fillId="6" borderId="0" xfId="5" applyFont="1" applyFill="1" applyAlignment="1">
      <alignment horizontal="center" vertical="center"/>
    </xf>
    <xf numFmtId="9" fontId="0" fillId="0" borderId="0" xfId="1" applyFont="1" applyAlignment="1">
      <alignment horizontal="right"/>
    </xf>
    <xf numFmtId="2" fontId="0" fillId="0" borderId="0" xfId="2" applyNumberFormat="1" applyFont="1" applyAlignment="1">
      <alignment horizontal="right"/>
    </xf>
    <xf numFmtId="0" fontId="0" fillId="0" borderId="0" xfId="0" applyAlignment="1">
      <alignment wrapText="1"/>
    </xf>
    <xf numFmtId="10" fontId="11" fillId="0" borderId="1" xfId="1" applyNumberFormat="1" applyFont="1" applyBorder="1" applyAlignment="1">
      <alignment horizontal="center" vertical="center" wrapText="1"/>
    </xf>
    <xf numFmtId="10" fontId="11" fillId="0" borderId="1" xfId="0" applyNumberFormat="1" applyFont="1" applyBorder="1" applyAlignment="1">
      <alignment horizontal="center" vertical="center" wrapText="1"/>
    </xf>
    <xf numFmtId="10" fontId="11" fillId="0" borderId="1" xfId="0" applyNumberFormat="1" applyFont="1" applyBorder="1" applyAlignment="1">
      <alignment horizontal="right" vertical="center" wrapText="1"/>
    </xf>
    <xf numFmtId="10" fontId="0" fillId="0" borderId="1" xfId="1" applyNumberFormat="1" applyFont="1" applyBorder="1"/>
    <xf numFmtId="2" fontId="11" fillId="0" borderId="1" xfId="0" applyNumberFormat="1" applyFont="1" applyBorder="1" applyAlignment="1">
      <alignment horizontal="right" vertical="center" wrapText="1"/>
    </xf>
    <xf numFmtId="2" fontId="0" fillId="0" borderId="1" xfId="0" applyNumberFormat="1" applyBorder="1"/>
    <xf numFmtId="0" fontId="1" fillId="0" borderId="0" xfId="0" applyFont="1" applyAlignment="1">
      <alignment wrapText="1"/>
    </xf>
    <xf numFmtId="165" fontId="8" fillId="0" borderId="2" xfId="0" applyNumberFormat="1" applyFont="1" applyBorder="1"/>
    <xf numFmtId="0" fontId="9" fillId="4" borderId="6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/>
    </xf>
    <xf numFmtId="0" fontId="7" fillId="4" borderId="6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0" fontId="7" fillId="2" borderId="2" xfId="0" applyFont="1" applyFill="1" applyBorder="1"/>
    <xf numFmtId="165" fontId="8" fillId="0" borderId="8" xfId="0" applyNumberFormat="1" applyFont="1" applyBorder="1"/>
    <xf numFmtId="2" fontId="0" fillId="0" borderId="0" xfId="0" applyNumberFormat="1"/>
    <xf numFmtId="166" fontId="0" fillId="0" borderId="0" xfId="0" applyNumberFormat="1"/>
    <xf numFmtId="0" fontId="9" fillId="0" borderId="0" xfId="5" applyFont="1" applyFill="1" applyBorder="1" applyAlignment="1">
      <alignment horizontal="left" vertical="center" wrapText="1"/>
    </xf>
    <xf numFmtId="0" fontId="9" fillId="0" borderId="0" xfId="5" applyFont="1" applyFill="1" applyBorder="1" applyAlignment="1">
      <alignment horizontal="center" vertical="center" wrapText="1"/>
    </xf>
    <xf numFmtId="0" fontId="9" fillId="3" borderId="14" xfId="5" applyFont="1" applyFill="1" applyBorder="1" applyAlignment="1">
      <alignment horizontal="left" vertical="center" wrapText="1"/>
    </xf>
    <xf numFmtId="2" fontId="0" fillId="0" borderId="0" xfId="1" applyNumberFormat="1" applyFont="1" applyBorder="1"/>
    <xf numFmtId="165" fontId="8" fillId="0" borderId="1" xfId="0" applyNumberFormat="1" applyFont="1" applyBorder="1" applyAlignment="1">
      <alignment horizontal="right" wrapText="1"/>
    </xf>
    <xf numFmtId="165" fontId="8" fillId="0" borderId="1" xfId="0" applyNumberFormat="1" applyFont="1" applyBorder="1" applyAlignment="1">
      <alignment horizontal="right"/>
    </xf>
    <xf numFmtId="165" fontId="8" fillId="0" borderId="9" xfId="0" applyNumberFormat="1" applyFont="1" applyBorder="1" applyAlignment="1">
      <alignment horizontal="right"/>
    </xf>
    <xf numFmtId="0" fontId="17" fillId="0" borderId="1" xfId="0" applyFont="1" applyBorder="1"/>
    <xf numFmtId="0" fontId="7" fillId="2" borderId="1" xfId="0" applyFont="1" applyFill="1" applyBorder="1"/>
    <xf numFmtId="165" fontId="8" fillId="2" borderId="1" xfId="0" applyNumberFormat="1" applyFont="1" applyFill="1" applyBorder="1" applyAlignment="1">
      <alignment horizontal="right"/>
    </xf>
    <xf numFmtId="165" fontId="8" fillId="2" borderId="9" xfId="0" applyNumberFormat="1" applyFont="1" applyFill="1" applyBorder="1" applyAlignment="1">
      <alignment horizontal="right"/>
    </xf>
    <xf numFmtId="9" fontId="8" fillId="0" borderId="1" xfId="1" applyFont="1" applyBorder="1"/>
    <xf numFmtId="9" fontId="11" fillId="0" borderId="1" xfId="1" applyFont="1" applyBorder="1" applyAlignment="1">
      <alignment horizontal="right" vertical="center" wrapText="1"/>
    </xf>
    <xf numFmtId="166" fontId="8" fillId="0" borderId="0" xfId="1" applyNumberFormat="1" applyFont="1"/>
    <xf numFmtId="165" fontId="8" fillId="0" borderId="0" xfId="0" applyNumberFormat="1" applyFont="1" applyAlignment="1">
      <alignment horizontal="right"/>
    </xf>
    <xf numFmtId="165" fontId="8" fillId="2" borderId="0" xfId="0" applyNumberFormat="1" applyFont="1" applyFill="1" applyAlignment="1">
      <alignment horizontal="right"/>
    </xf>
    <xf numFmtId="0" fontId="17" fillId="3" borderId="17" xfId="0" applyFont="1" applyFill="1" applyBorder="1" applyAlignment="1">
      <alignment horizontal="center" vertical="center"/>
    </xf>
    <xf numFmtId="0" fontId="17" fillId="3" borderId="16" xfId="0" applyFont="1" applyFill="1" applyBorder="1" applyAlignment="1">
      <alignment horizontal="center" vertical="center"/>
    </xf>
    <xf numFmtId="0" fontId="17" fillId="0" borderId="18" xfId="0" applyFont="1" applyBorder="1" applyAlignment="1">
      <alignment horizontal="right" vertical="center"/>
    </xf>
    <xf numFmtId="166" fontId="11" fillId="2" borderId="19" xfId="8" applyNumberFormat="1" applyFont="1" applyFill="1" applyBorder="1" applyAlignment="1">
      <alignment horizontal="center" wrapText="1"/>
    </xf>
    <xf numFmtId="0" fontId="9" fillId="3" borderId="1" xfId="5" applyFont="1" applyFill="1" applyBorder="1" applyAlignment="1">
      <alignment horizontal="left" vertical="center" wrapText="1"/>
    </xf>
    <xf numFmtId="165" fontId="8" fillId="0" borderId="14" xfId="0" applyNumberFormat="1" applyFont="1" applyBorder="1"/>
    <xf numFmtId="0" fontId="18" fillId="3" borderId="15" xfId="0" applyFont="1" applyFill="1" applyBorder="1" applyAlignment="1">
      <alignment horizontal="center" vertical="center" wrapText="1"/>
    </xf>
    <xf numFmtId="0" fontId="17" fillId="2" borderId="1" xfId="0" applyFont="1" applyFill="1" applyBorder="1"/>
    <xf numFmtId="165" fontId="8" fillId="2" borderId="20" xfId="0" applyNumberFormat="1" applyFont="1" applyFill="1" applyBorder="1"/>
    <xf numFmtId="166" fontId="8" fillId="2" borderId="0" xfId="1" applyNumberFormat="1" applyFont="1" applyFill="1" applyBorder="1" applyAlignment="1">
      <alignment horizontal="right" wrapText="1"/>
    </xf>
    <xf numFmtId="0" fontId="19" fillId="5" borderId="2" xfId="0" applyFont="1" applyFill="1" applyBorder="1" applyAlignment="1">
      <alignment horizontal="center" vertical="center" wrapText="1"/>
    </xf>
    <xf numFmtId="0" fontId="19" fillId="5" borderId="21" xfId="0" applyFont="1" applyFill="1" applyBorder="1" applyAlignment="1">
      <alignment horizontal="center" vertical="center" wrapText="1"/>
    </xf>
    <xf numFmtId="0" fontId="19" fillId="5" borderId="9" xfId="0" applyFont="1" applyFill="1" applyBorder="1" applyAlignment="1">
      <alignment horizontal="center" vertical="center" wrapText="1"/>
    </xf>
    <xf numFmtId="0" fontId="19" fillId="4" borderId="12" xfId="0" applyFont="1" applyFill="1" applyBorder="1" applyAlignment="1">
      <alignment horizontal="center" vertical="center" wrapText="1"/>
    </xf>
    <xf numFmtId="165" fontId="8" fillId="2" borderId="15" xfId="0" applyNumberFormat="1" applyFont="1" applyFill="1" applyBorder="1"/>
    <xf numFmtId="165" fontId="8" fillId="0" borderId="15" xfId="0" applyNumberFormat="1" applyFont="1" applyBorder="1"/>
    <xf numFmtId="2" fontId="0" fillId="0" borderId="15" xfId="1" applyNumberFormat="1" applyFont="1" applyFill="1" applyBorder="1"/>
    <xf numFmtId="0" fontId="17" fillId="3" borderId="15" xfId="0" applyFont="1" applyFill="1" applyBorder="1" applyAlignment="1">
      <alignment horizontal="center" vertical="center"/>
    </xf>
    <xf numFmtId="0" fontId="17" fillId="0" borderId="15" xfId="0" applyFont="1" applyBorder="1" applyAlignment="1">
      <alignment horizontal="right" vertical="center"/>
    </xf>
    <xf numFmtId="166" fontId="18" fillId="0" borderId="15" xfId="1" applyNumberFormat="1" applyFont="1" applyBorder="1" applyAlignment="1">
      <alignment horizontal="center" vertical="center"/>
    </xf>
    <xf numFmtId="0" fontId="7" fillId="0" borderId="23" xfId="0" applyFont="1" applyBorder="1" applyAlignment="1">
      <alignment horizontal="center"/>
    </xf>
    <xf numFmtId="165" fontId="8" fillId="0" borderId="2" xfId="0" applyNumberFormat="1" applyFont="1" applyBorder="1" applyAlignment="1">
      <alignment horizontal="right"/>
    </xf>
    <xf numFmtId="165" fontId="8" fillId="2" borderId="2" xfId="0" applyNumberFormat="1" applyFont="1" applyFill="1" applyBorder="1" applyAlignment="1">
      <alignment horizontal="right"/>
    </xf>
    <xf numFmtId="165" fontId="8" fillId="2" borderId="24" xfId="0" applyNumberFormat="1" applyFont="1" applyFill="1" applyBorder="1"/>
    <xf numFmtId="165" fontId="8" fillId="0" borderId="24" xfId="0" applyNumberFormat="1" applyFont="1" applyBorder="1"/>
    <xf numFmtId="0" fontId="7" fillId="0" borderId="0" xfId="0" applyFont="1" applyAlignment="1">
      <alignment horizontal="center"/>
    </xf>
    <xf numFmtId="0" fontId="7" fillId="2" borderId="0" xfId="0" applyFont="1" applyFill="1"/>
    <xf numFmtId="165" fontId="11" fillId="0" borderId="0" xfId="0" applyNumberFormat="1" applyFont="1" applyAlignment="1">
      <alignment horizontal="right" vertical="center" wrapText="1"/>
    </xf>
    <xf numFmtId="165" fontId="8" fillId="0" borderId="0" xfId="0" applyNumberFormat="1" applyFont="1"/>
    <xf numFmtId="165" fontId="8" fillId="2" borderId="0" xfId="0" applyNumberFormat="1" applyFont="1" applyFill="1"/>
    <xf numFmtId="2" fontId="0" fillId="0" borderId="0" xfId="1" applyNumberFormat="1" applyFont="1" applyFill="1" applyBorder="1"/>
    <xf numFmtId="165" fontId="8" fillId="2" borderId="22" xfId="0" applyNumberFormat="1" applyFont="1" applyFill="1" applyBorder="1"/>
    <xf numFmtId="165" fontId="8" fillId="0" borderId="2" xfId="0" applyNumberFormat="1" applyFont="1" applyBorder="1" applyAlignment="1">
      <alignment horizontal="right" vertical="center" wrapText="1"/>
    </xf>
    <xf numFmtId="2" fontId="8" fillId="2" borderId="15" xfId="0" applyNumberFormat="1" applyFont="1" applyFill="1" applyBorder="1"/>
    <xf numFmtId="43" fontId="10" fillId="0" borderId="14" xfId="2" applyFont="1" applyBorder="1"/>
    <xf numFmtId="9" fontId="0" fillId="0" borderId="14" xfId="1" applyFont="1" applyBorder="1"/>
    <xf numFmtId="165" fontId="0" fillId="0" borderId="14" xfId="0" applyNumberFormat="1" applyBorder="1"/>
    <xf numFmtId="43" fontId="10" fillId="0" borderId="0" xfId="2" applyFont="1" applyBorder="1"/>
    <xf numFmtId="9" fontId="0" fillId="0" borderId="0" xfId="1" applyFont="1" applyBorder="1" applyAlignment="1">
      <alignment horizontal="right"/>
    </xf>
    <xf numFmtId="166" fontId="8" fillId="0" borderId="0" xfId="1" applyNumberFormat="1" applyFont="1" applyBorder="1"/>
    <xf numFmtId="9" fontId="0" fillId="0" borderId="0" xfId="1" applyFont="1" applyBorder="1"/>
    <xf numFmtId="166" fontId="11" fillId="0" borderId="0" xfId="1" applyNumberFormat="1" applyFont="1"/>
    <xf numFmtId="165" fontId="8" fillId="4" borderId="1" xfId="0" applyNumberFormat="1" applyFont="1" applyFill="1" applyBorder="1" applyAlignment="1">
      <alignment horizontal="right"/>
    </xf>
    <xf numFmtId="165" fontId="8" fillId="2" borderId="14" xfId="0" applyNumberFormat="1" applyFont="1" applyFill="1" applyBorder="1" applyAlignment="1">
      <alignment horizontal="right"/>
    </xf>
    <xf numFmtId="165" fontId="0" fillId="0" borderId="0" xfId="2" applyNumberFormat="1" applyFont="1"/>
    <xf numFmtId="165" fontId="0" fillId="0" borderId="0" xfId="2" applyNumberFormat="1" applyFont="1" applyBorder="1" applyAlignment="1">
      <alignment horizontal="right"/>
    </xf>
    <xf numFmtId="165" fontId="0" fillId="0" borderId="0" xfId="2" applyNumberFormat="1" applyFont="1" applyAlignment="1">
      <alignment horizontal="right"/>
    </xf>
    <xf numFmtId="165" fontId="0" fillId="0" borderId="0" xfId="2" applyNumberFormat="1" applyFont="1" applyBorder="1"/>
    <xf numFmtId="165" fontId="0" fillId="0" borderId="14" xfId="2" applyNumberFormat="1" applyFont="1" applyBorder="1"/>
    <xf numFmtId="165" fontId="8" fillId="0" borderId="14" xfId="0" applyNumberFormat="1" applyFont="1" applyBorder="1" applyAlignment="1">
      <alignment horizontal="right"/>
    </xf>
    <xf numFmtId="0" fontId="17" fillId="2" borderId="2" xfId="0" applyFont="1" applyFill="1" applyBorder="1"/>
    <xf numFmtId="165" fontId="20" fillId="0" borderId="4" xfId="0" applyNumberFormat="1" applyFont="1" applyBorder="1"/>
    <xf numFmtId="0" fontId="7" fillId="0" borderId="25" xfId="0" applyFont="1" applyBorder="1"/>
    <xf numFmtId="165" fontId="8" fillId="2" borderId="8" xfId="0" applyNumberFormat="1" applyFont="1" applyFill="1" applyBorder="1"/>
    <xf numFmtId="3" fontId="0" fillId="0" borderId="0" xfId="0" applyNumberFormat="1"/>
    <xf numFmtId="0" fontId="7" fillId="2" borderId="3" xfId="0" applyFont="1" applyFill="1" applyBorder="1" applyAlignment="1">
      <alignment horizontal="center"/>
    </xf>
    <xf numFmtId="2" fontId="8" fillId="2" borderId="0" xfId="0" applyNumberFormat="1" applyFont="1" applyFill="1"/>
    <xf numFmtId="2" fontId="8" fillId="2" borderId="15" xfId="1" applyNumberFormat="1" applyFont="1" applyFill="1" applyBorder="1"/>
    <xf numFmtId="0" fontId="8" fillId="2" borderId="0" xfId="0" applyFont="1" applyFill="1"/>
    <xf numFmtId="165" fontId="8" fillId="2" borderId="2" xfId="0" applyNumberFormat="1" applyFont="1" applyFill="1" applyBorder="1" applyAlignment="1">
      <alignment horizontal="right" vertical="center" wrapText="1"/>
    </xf>
    <xf numFmtId="165" fontId="8" fillId="2" borderId="2" xfId="0" applyNumberFormat="1" applyFont="1" applyFill="1" applyBorder="1"/>
    <xf numFmtId="2" fontId="0" fillId="2" borderId="15" xfId="1" applyNumberFormat="1" applyFont="1" applyFill="1" applyBorder="1"/>
    <xf numFmtId="165" fontId="0" fillId="2" borderId="0" xfId="0" applyNumberFormat="1" applyFill="1"/>
    <xf numFmtId="0" fontId="7" fillId="2" borderId="23" xfId="0" applyFont="1" applyFill="1" applyBorder="1" applyAlignment="1">
      <alignment horizontal="center"/>
    </xf>
    <xf numFmtId="4" fontId="8" fillId="2" borderId="0" xfId="0" applyNumberFormat="1" applyFont="1" applyFill="1"/>
    <xf numFmtId="43" fontId="0" fillId="0" borderId="0" xfId="2" applyFont="1"/>
    <xf numFmtId="165" fontId="8" fillId="0" borderId="6" xfId="0" applyNumberFormat="1" applyFont="1" applyBorder="1" applyAlignment="1">
      <alignment horizontal="right"/>
    </xf>
    <xf numFmtId="165" fontId="8" fillId="0" borderId="15" xfId="0" applyNumberFormat="1" applyFont="1" applyBorder="1" applyAlignment="1">
      <alignment horizontal="right"/>
    </xf>
    <xf numFmtId="0" fontId="8" fillId="0" borderId="0" xfId="0" applyFont="1"/>
    <xf numFmtId="2" fontId="8" fillId="0" borderId="15" xfId="1" applyNumberFormat="1" applyFont="1" applyFill="1" applyBorder="1"/>
    <xf numFmtId="2" fontId="8" fillId="0" borderId="24" xfId="1" applyNumberFormat="1" applyFont="1" applyFill="1" applyBorder="1"/>
    <xf numFmtId="9" fontId="11" fillId="0" borderId="14" xfId="1" applyFont="1" applyBorder="1" applyAlignment="1">
      <alignment horizontal="right" vertical="center" wrapText="1"/>
    </xf>
    <xf numFmtId="0" fontId="12" fillId="6" borderId="4" xfId="0" applyFont="1" applyFill="1" applyBorder="1" applyAlignment="1">
      <alignment horizontal="center" wrapText="1"/>
    </xf>
    <xf numFmtId="0" fontId="12" fillId="6" borderId="11" xfId="0" applyFont="1" applyFill="1" applyBorder="1" applyAlignment="1">
      <alignment horizontal="center" wrapText="1"/>
    </xf>
    <xf numFmtId="0" fontId="9" fillId="4" borderId="10" xfId="0" applyFont="1" applyFill="1" applyBorder="1" applyAlignment="1">
      <alignment horizontal="center" vertical="center"/>
    </xf>
    <xf numFmtId="165" fontId="8" fillId="0" borderId="0" xfId="0" applyNumberFormat="1" applyFont="1" applyBorder="1" applyAlignment="1">
      <alignment horizontal="right"/>
    </xf>
    <xf numFmtId="165" fontId="8" fillId="2" borderId="0" xfId="0" applyNumberFormat="1" applyFont="1" applyFill="1" applyBorder="1" applyAlignment="1">
      <alignment horizontal="right"/>
    </xf>
    <xf numFmtId="0" fontId="0" fillId="0" borderId="0" xfId="0" applyAlignment="1">
      <alignment horizontal="center"/>
    </xf>
    <xf numFmtId="0" fontId="9" fillId="5" borderId="4" xfId="0" applyFont="1" applyFill="1" applyBorder="1" applyAlignment="1">
      <alignment horizontal="center" vertical="center"/>
    </xf>
    <xf numFmtId="1" fontId="8" fillId="0" borderId="1" xfId="0" applyNumberFormat="1" applyFont="1" applyBorder="1" applyAlignment="1">
      <alignment horizontal="center"/>
    </xf>
    <xf numFmtId="1" fontId="8" fillId="2" borderId="1" xfId="0" applyNumberFormat="1" applyFont="1" applyFill="1" applyBorder="1" applyAlignment="1">
      <alignment horizontal="center"/>
    </xf>
    <xf numFmtId="1" fontId="8" fillId="2" borderId="28" xfId="0" applyNumberFormat="1" applyFont="1" applyFill="1" applyBorder="1" applyAlignment="1">
      <alignment horizontal="center"/>
    </xf>
    <xf numFmtId="1" fontId="8" fillId="0" borderId="29" xfId="0" applyNumberFormat="1" applyFont="1" applyBorder="1" applyAlignment="1">
      <alignment horizontal="center"/>
    </xf>
    <xf numFmtId="1" fontId="8" fillId="2" borderId="29" xfId="0" applyNumberFormat="1" applyFont="1" applyFill="1" applyBorder="1" applyAlignment="1">
      <alignment horizontal="center"/>
    </xf>
    <xf numFmtId="0" fontId="7" fillId="5" borderId="26" xfId="0" applyFont="1" applyFill="1" applyBorder="1" applyAlignment="1">
      <alignment horizontal="center" vertical="center" wrapText="1"/>
    </xf>
    <xf numFmtId="0" fontId="17" fillId="0" borderId="30" xfId="0" applyFont="1" applyBorder="1" applyAlignment="1">
      <alignment horizontal="center" vertical="center"/>
    </xf>
    <xf numFmtId="0" fontId="17" fillId="0" borderId="18" xfId="0" applyFont="1" applyBorder="1" applyAlignment="1">
      <alignment horizontal="center" vertical="center"/>
    </xf>
    <xf numFmtId="0" fontId="21" fillId="5" borderId="5" xfId="0" applyFont="1" applyFill="1" applyBorder="1" applyAlignment="1">
      <alignment horizontal="center" vertical="center"/>
    </xf>
    <xf numFmtId="0" fontId="22" fillId="0" borderId="18" xfId="0" applyFont="1" applyBorder="1" applyAlignment="1">
      <alignment horizontal="center" vertical="center"/>
    </xf>
    <xf numFmtId="0" fontId="23" fillId="0" borderId="0" xfId="0" applyFont="1" applyAlignment="1">
      <alignment horizontal="center"/>
    </xf>
    <xf numFmtId="0" fontId="7" fillId="5" borderId="1" xfId="0" applyFont="1" applyFill="1" applyBorder="1" applyAlignment="1">
      <alignment horizontal="center" vertical="center"/>
    </xf>
    <xf numFmtId="0" fontId="17" fillId="0" borderId="27" xfId="0" applyFont="1" applyBorder="1" applyAlignment="1">
      <alignment horizontal="center" vertical="center"/>
    </xf>
    <xf numFmtId="165" fontId="0" fillId="0" borderId="0" xfId="0" applyNumberFormat="1" applyBorder="1"/>
    <xf numFmtId="0" fontId="21" fillId="5" borderId="5" xfId="0" applyFont="1" applyFill="1" applyBorder="1" applyAlignment="1">
      <alignment horizontal="center" vertical="center" wrapText="1"/>
    </xf>
    <xf numFmtId="10" fontId="0" fillId="0" borderId="14" xfId="1" applyNumberFormat="1" applyFont="1" applyBorder="1"/>
    <xf numFmtId="2" fontId="0" fillId="0" borderId="14" xfId="0" applyNumberFormat="1" applyBorder="1"/>
    <xf numFmtId="0" fontId="24" fillId="3" borderId="5" xfId="0" applyFont="1" applyFill="1" applyBorder="1" applyAlignment="1">
      <alignment horizontal="center" vertical="center"/>
    </xf>
    <xf numFmtId="0" fontId="9" fillId="3" borderId="5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9" fillId="5" borderId="5" xfId="0" applyFont="1" applyFill="1" applyBorder="1" applyAlignment="1">
      <alignment horizontal="center" vertical="center"/>
    </xf>
    <xf numFmtId="0" fontId="22" fillId="0" borderId="18" xfId="0" applyFont="1" applyBorder="1" applyAlignment="1">
      <alignment horizontal="right" vertical="center"/>
    </xf>
    <xf numFmtId="0" fontId="23" fillId="0" borderId="0" xfId="0" applyFont="1"/>
    <xf numFmtId="0" fontId="7" fillId="2" borderId="4" xfId="0" applyFont="1" applyFill="1" applyBorder="1"/>
    <xf numFmtId="165" fontId="8" fillId="0" borderId="1" xfId="0" applyNumberFormat="1" applyFont="1" applyBorder="1" applyAlignment="1">
      <alignment horizontal="right" vertical="center" wrapText="1"/>
    </xf>
    <xf numFmtId="165" fontId="8" fillId="2" borderId="1" xfId="0" applyNumberFormat="1" applyFont="1" applyFill="1" applyBorder="1" applyAlignment="1">
      <alignment horizontal="right" vertical="center" wrapText="1"/>
    </xf>
    <xf numFmtId="0" fontId="9" fillId="5" borderId="31" xfId="0" applyFont="1" applyFill="1" applyBorder="1" applyAlignment="1">
      <alignment horizontal="center" vertical="center"/>
    </xf>
    <xf numFmtId="0" fontId="17" fillId="0" borderId="15" xfId="0" applyFont="1" applyBorder="1" applyAlignment="1">
      <alignment horizontal="center" vertical="center"/>
    </xf>
  </cellXfs>
  <cellStyles count="14">
    <cellStyle name="Comma" xfId="2" builtinId="3"/>
    <cellStyle name="Comma 2" xfId="7" xr:uid="{00000000-0005-0000-0000-000001000000}"/>
    <cellStyle name="Comma 3" xfId="11" xr:uid="{8C8EC6B5-96BB-46E9-8C80-E9C8CD4E9DC7}"/>
    <cellStyle name="Comma 3 2" xfId="12" xr:uid="{4A8AC0DF-C45D-44AE-AA39-2F0F8BFA9877}"/>
    <cellStyle name="Comma 4" xfId="13" xr:uid="{0FC0F7B2-DEC9-4E35-9564-FFB3C79D5846}"/>
    <cellStyle name="Hyperlink" xfId="5" builtinId="8"/>
    <cellStyle name="Hyperlink 2" xfId="9" xr:uid="{00000000-0005-0000-0000-000003000000}"/>
    <cellStyle name="Normal" xfId="0" builtinId="0"/>
    <cellStyle name="Normal 2" xfId="4" xr:uid="{00000000-0005-0000-0000-000005000000}"/>
    <cellStyle name="Normal 3" xfId="6" xr:uid="{00000000-0005-0000-0000-000006000000}"/>
    <cellStyle name="Normal 4" xfId="10" xr:uid="{00000000-0005-0000-0000-000007000000}"/>
    <cellStyle name="Percent" xfId="1" builtinId="5"/>
    <cellStyle name="Percent 2" xfId="8" xr:uid="{00000000-0005-0000-0000-000009000000}"/>
    <cellStyle name="Обычный 2" xfId="3" xr:uid="{00000000-0005-0000-0000-00000A000000}"/>
  </cellStyles>
  <dxfs count="225">
    <dxf>
      <font>
        <strike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6" formatCode="0.0%"/>
    </dxf>
    <dxf>
      <font>
        <strike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scheme val="minor"/>
      </font>
      <numFmt numFmtId="166" formatCode="0.0%"/>
    </dxf>
    <dxf>
      <font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scheme val="minor"/>
      </font>
      <numFmt numFmtId="166" formatCode="0.0%"/>
      <fill>
        <patternFill patternType="solid">
          <fgColor indexed="64"/>
          <bgColor theme="0"/>
        </patternFill>
      </fill>
      <alignment horizontal="right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indexed="64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relativeIndent="-1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indexed="64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border diagonalUp="0" diagonalDown="0" outline="0">
        <left style="thin">
          <color rgb="FF002060"/>
        </left>
        <right/>
        <top style="thin">
          <color rgb="FF002060"/>
        </top>
        <bottom style="thin">
          <color rgb="FF002060"/>
        </bottom>
      </border>
    </dxf>
    <dxf>
      <border outline="0">
        <bottom style="thin">
          <color rgb="FF002060"/>
        </bottom>
      </border>
    </dxf>
    <dxf>
      <border outline="0">
        <left style="thin">
          <color theme="1"/>
        </left>
        <top style="thin">
          <color theme="1"/>
        </top>
        <bottom style="thin">
          <color theme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numFmt numFmtId="165" formatCode="0.0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/>
        <right/>
        <top style="thin">
          <color rgb="FF002060"/>
        </top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numFmt numFmtId="166" formatCode="0.0%"/>
      <fill>
        <patternFill patternType="none">
          <fgColor indexed="64"/>
          <bgColor indexed="65"/>
        </patternFill>
      </fill>
      <border diagonalUp="0" diagonalDown="0" outline="0">
        <left style="thin">
          <color rgb="FF002060"/>
        </left>
        <right/>
        <top style="thin">
          <color rgb="FF002060"/>
        </top>
        <bottom style="thin">
          <color rgb="FF002060"/>
        </bottom>
      </border>
    </dxf>
    <dxf>
      <font>
        <color rgb="FF002060"/>
        <name val="Times New Roman"/>
        <family val="1"/>
        <scheme val="none"/>
      </font>
      <numFmt numFmtId="14" formatCode="0.00%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b/>
        <color rgb="FF002060"/>
        <name val="Times New Roman"/>
        <scheme val="none"/>
      </font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fill>
        <patternFill patternType="none">
          <fgColor indexed="64"/>
          <bgColor indexed="65"/>
        </patternFill>
      </fill>
      <border diagonalUp="0" diagonalDown="0">
        <left/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border outline="0">
        <bottom style="thin">
          <color rgb="FF002060"/>
        </bottom>
      </border>
    </dxf>
    <dxf>
      <fill>
        <patternFill patternType="solid">
          <fgColor indexed="64"/>
          <bgColor theme="9" tint="0.79998168889431442"/>
        </patternFill>
      </fill>
    </dxf>
    <dxf>
      <font>
        <color rgb="FF002060"/>
        <name val="Times New Roman"/>
        <scheme val="none"/>
      </font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b/>
        <color rgb="FF002060"/>
        <name val="Times New Roman"/>
        <scheme val="none"/>
      </font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fill>
        <patternFill patternType="none">
          <fgColor indexed="64"/>
          <bgColor indexed="65"/>
        </patternFill>
      </fill>
      <border diagonalUp="0" diagonalDown="0">
        <left/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border outline="0">
        <bottom style="thin">
          <color rgb="FF002060"/>
        </bottom>
      </border>
    </dxf>
    <dxf>
      <fill>
        <patternFill patternType="solid">
          <fgColor indexed="64"/>
          <bgColor theme="9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6" formatCode="0.0%"/>
      <fill>
        <patternFill patternType="solid">
          <fgColor indexed="64"/>
          <bgColor theme="0"/>
        </patternFill>
      </fill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strike val="0"/>
        <outline val="0"/>
        <shadow val="0"/>
        <u val="none"/>
        <vertAlign val="baseline"/>
        <sz val="11"/>
        <color theme="3" tint="-0.249977111117893"/>
        <name val="Calibri"/>
        <family val="2"/>
        <scheme val="minor"/>
      </font>
    </dxf>
    <dxf>
      <fill>
        <patternFill>
          <fgColor indexed="64"/>
          <bgColor theme="9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3" tint="-0.249977111117893"/>
        <name val="Calibri"/>
        <family val="2"/>
        <scheme val="minor"/>
      </font>
      <numFmt numFmtId="166" formatCode="0.0%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strike val="0"/>
        <outline val="0"/>
        <shadow val="0"/>
        <u val="none"/>
        <vertAlign val="baseline"/>
        <sz val="11"/>
        <color theme="3" tint="-0.249977111117893"/>
        <name val="Calibri"/>
        <family val="2"/>
        <scheme val="minor"/>
      </font>
    </dxf>
    <dxf>
      <fill>
        <patternFill>
          <fgColor indexed="64"/>
          <bgColor theme="9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/>
        <color rgb="FF002060"/>
        <name val="Times New Roman"/>
        <scheme val="none"/>
      </font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border outline="0">
        <bottom style="thin">
          <color rgb="FF002060"/>
        </bottom>
      </border>
    </dxf>
    <dxf>
      <fill>
        <patternFill patternType="solid">
          <fgColor indexed="64"/>
          <bgColor theme="9" tint="0.79998168889431442"/>
        </patternFill>
      </fill>
    </dxf>
    <dxf>
      <font>
        <b/>
        <color rgb="FF002060"/>
        <name val="Times New Roman"/>
        <scheme val="none"/>
      </font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border outline="0">
        <bottom style="thin">
          <color rgb="FF002060"/>
        </bottom>
      </border>
    </dxf>
    <dxf>
      <fill>
        <patternFill patternType="solid">
          <fgColor indexed="64"/>
          <bgColor theme="9" tint="0.79998168889431442"/>
        </patternFill>
      </fill>
    </dxf>
    <dxf>
      <font>
        <b/>
        <color rgb="FF002060"/>
        <name val="Times New Roman"/>
        <scheme val="none"/>
      </font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border outline="0">
        <bottom style="thin">
          <color rgb="FF002060"/>
        </bottom>
      </border>
    </dxf>
    <dxf>
      <fill>
        <patternFill patternType="solid">
          <fgColor indexed="64"/>
          <bgColor theme="9" tint="0.79998168889431442"/>
        </patternFill>
      </fill>
    </dxf>
    <dxf>
      <font>
        <b/>
        <color rgb="FF002060"/>
        <name val="Times New Roman"/>
        <scheme val="none"/>
      </font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border outline="0">
        <bottom style="thin">
          <color rgb="FF002060"/>
        </bottom>
      </border>
    </dxf>
    <dxf>
      <fill>
        <patternFill patternType="solid">
          <fgColor indexed="64"/>
          <bgColor theme="9" tint="0.79998168889431442"/>
        </patternFill>
      </fill>
    </dxf>
    <dxf>
      <font>
        <b/>
        <color rgb="FF002060"/>
        <name val="Times New Roman"/>
        <scheme val="none"/>
      </font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border outline="0">
        <bottom style="thin">
          <color rgb="FF002060"/>
        </bottom>
      </border>
    </dxf>
    <dxf>
      <fill>
        <patternFill patternType="solid">
          <fgColor indexed="64"/>
          <bgColor theme="9" tint="0.79998168889431442"/>
        </patternFill>
      </fill>
    </dxf>
    <dxf>
      <font>
        <b/>
        <color rgb="FF002060"/>
        <name val="Times New Roman"/>
        <scheme val="none"/>
      </font>
      <border diagonalUp="0" diagonalDown="0" outline="0">
        <left style="thin">
          <color rgb="FF002060"/>
        </left>
        <right/>
        <top style="thin">
          <color rgb="FF002060"/>
        </top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3" tint="-0.249977111117893"/>
        <name val="Times New Roman"/>
        <family val="1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rgb="FF002060"/>
        </bottom>
      </border>
    </dxf>
    <dxf>
      <fill>
        <patternFill patternType="solid">
          <fgColor indexed="64"/>
          <bgColor theme="9" tint="0.79998168889431442"/>
        </patternFill>
      </fill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color rgb="FF002060"/>
        <name val="Times New Roman"/>
        <family val="1"/>
        <scheme val="none"/>
      </font>
      <fill>
        <patternFill patternType="solid">
          <fgColor indexed="64"/>
          <bgColor theme="0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3" tint="-0.249977111117893"/>
        <name val="Times New Roman"/>
        <family val="1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rgb="FF002060"/>
        </bottom>
      </border>
    </dxf>
    <dxf>
      <fill>
        <patternFill patternType="solid">
          <fgColor indexed="64"/>
          <bgColor theme="9" tint="0.79998168889431442"/>
        </patternFill>
      </fill>
    </dxf>
    <dxf>
      <font>
        <b/>
        <color rgb="FF002060"/>
        <name val="Times New Roman"/>
        <scheme val="none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/>
        <top style="thin">
          <color rgb="FF002060"/>
        </top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scheme val="none"/>
      </font>
      <fill>
        <patternFill patternType="solid">
          <fgColor indexed="64"/>
          <bgColor theme="0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 style="thin">
          <color rgb="FF002060"/>
        </vertical>
        <horizontal style="thin">
          <color rgb="FF002060"/>
        </horizontal>
      </border>
    </dxf>
    <dxf>
      <border>
        <top style="thin">
          <color rgb="FF002060"/>
        </top>
      </border>
    </dxf>
    <dxf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border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scheme val="none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/>
        <bottom/>
        <vertical style="thin">
          <color rgb="FF002060"/>
        </vertical>
        <horizontal style="thin">
          <color rgb="FF002060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rgb="FF002060"/>
        </left>
        <right/>
        <top style="thin">
          <color rgb="FF002060"/>
        </top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numFmt numFmtId="14" formatCode="0.00%"/>
      <fill>
        <patternFill patternType="none">
          <fgColor indexed="64"/>
          <bgColor indexed="65"/>
        </patternFill>
      </fill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3" tint="-0.249977111117893"/>
        <name val="Times New Roman"/>
        <family val="1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left style="thin">
          <color theme="1"/>
        </left>
        <top style="thin">
          <color theme="1"/>
        </top>
        <bottom style="thin">
          <color theme="1"/>
        </bottom>
      </border>
    </dxf>
    <dxf>
      <border outline="0"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color rgb="FF002060"/>
        <name val="Times New Roman"/>
        <scheme val="none"/>
      </font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 style="thin">
          <color rgb="FF002060"/>
        </vertical>
        <horizontal style="thin">
          <color rgb="FF002060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3" tint="-0.249977111117893"/>
        <name val="Times New Roman"/>
        <family val="1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>
        <top style="thin">
          <color rgb="FF002060"/>
        </top>
      </border>
    </dxf>
    <dxf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border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scheme val="none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/>
        <bottom/>
        <vertical style="thin">
          <color rgb="FF002060"/>
        </vertical>
        <horizontal style="thin">
          <color rgb="FF002060"/>
        </horizontal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scheme val="minor"/>
      </font>
      <numFmt numFmtId="166" formatCode="0.0%"/>
    </dxf>
    <dxf>
      <font>
        <b/>
        <strike val="0"/>
        <outline val="0"/>
        <shadow val="0"/>
        <u val="none"/>
        <vertAlign val="baseline"/>
        <sz val="11"/>
        <color rgb="FF002060"/>
        <name val="Calibri"/>
        <scheme val="minor"/>
      </font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border>
        <top style="thin">
          <color rgb="FF002060"/>
        </top>
      </border>
    </dxf>
    <dxf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scheme val="none"/>
      </font>
    </dxf>
    <dxf>
      <border>
        <bottom style="thin">
          <color rgb="FF002060"/>
        </bottom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scheme val="minor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scheme val="none"/>
      </font>
      <numFmt numFmtId="165" formatCode="0.0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rgb="FF002060"/>
        </left>
        <right/>
        <top style="thin">
          <color rgb="FF002060"/>
        </top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scheme val="none"/>
      </font>
      <numFmt numFmtId="14" formatCode="0.00%"/>
      <fill>
        <patternFill patternType="none">
          <fgColor indexed="64"/>
          <bgColor indexed="65"/>
        </patternFill>
      </fill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scheme val="none"/>
      </font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border outline="0">
        <left style="thin">
          <color theme="1"/>
        </left>
        <top style="thin">
          <color theme="1"/>
        </top>
        <bottom style="thin">
          <color theme="1"/>
        </bottom>
      </border>
    </dxf>
    <dxf>
      <border outline="0"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font>
        <b/>
        <color rgb="FF002060"/>
      </font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border outline="0"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border>
        <top style="thin">
          <color rgb="FF002060"/>
        </top>
      </border>
    </dxf>
    <dxf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border>
        <bottom style="thin">
          <color rgb="FF002060"/>
        </bottom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scheme val="minor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font>
        <b/>
        <strike val="0"/>
        <outline val="0"/>
        <shadow val="0"/>
        <u val="none"/>
        <vertAlign val="baseline"/>
        <sz val="11"/>
        <color rgb="FF002060"/>
        <name val="Calibri"/>
        <scheme val="minor"/>
      </font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border>
        <top style="thin">
          <color rgb="FF002060"/>
        </top>
      </border>
    </dxf>
    <dxf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scheme val="minor"/>
      </font>
    </dxf>
    <dxf>
      <border>
        <bottom style="thin">
          <color rgb="FF002060"/>
        </bottom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scheme val="minor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/>
        <right/>
        <top style="thin">
          <color rgb="FF002060"/>
        </top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numFmt numFmtId="166" formatCode="0.0%"/>
      <fill>
        <patternFill patternType="none">
          <fgColor indexed="64"/>
          <bgColor indexed="65"/>
        </patternFill>
      </fill>
      <border diagonalUp="0" diagonalDown="0" outline="0">
        <left style="thin">
          <color rgb="FF002060"/>
        </left>
        <right/>
        <top style="thin">
          <color rgb="FF002060"/>
        </top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border diagonalUp="0" diagonalDown="0" outline="0">
        <left style="thin">
          <color rgb="FF002060"/>
        </left>
        <right/>
        <top style="thin">
          <color rgb="FF002060"/>
        </top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fill>
        <patternFill patternType="none">
          <fgColor indexed="64"/>
          <bgColor indexed="65"/>
        </patternFill>
      </fill>
      <border diagonalUp="0" diagonalDown="0">
        <left/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border outline="0">
        <left style="thin">
          <color theme="1"/>
        </left>
        <top style="thin">
          <color theme="1"/>
        </top>
        <bottom style="thin">
          <color theme="1"/>
        </bottom>
      </border>
    </dxf>
    <dxf>
      <border outline="0"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font>
        <b/>
        <strike val="0"/>
        <outline val="0"/>
        <shadow val="0"/>
        <u val="none"/>
        <vertAlign val="baseline"/>
        <sz val="11"/>
        <color rgb="FF002060"/>
        <name val="Calibri"/>
        <scheme val="minor"/>
      </font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border>
        <top style="thin">
          <color rgb="FF002060"/>
        </top>
      </border>
    </dxf>
    <dxf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scheme val="minor"/>
      </font>
    </dxf>
    <dxf>
      <border>
        <bottom style="thin">
          <color rgb="FF002060"/>
        </bottom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scheme val="minor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font>
        <b/>
        <strike val="0"/>
        <outline val="0"/>
        <shadow val="0"/>
        <u val="none"/>
        <vertAlign val="baseline"/>
        <sz val="11"/>
        <color rgb="FF002060"/>
        <name val="Calibri"/>
        <scheme val="minor"/>
      </font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border>
        <top style="thin">
          <color rgb="FF002060"/>
        </top>
      </border>
    </dxf>
    <dxf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scheme val="minor"/>
      </font>
    </dxf>
    <dxf>
      <border>
        <bottom style="thin">
          <color rgb="FF002060"/>
        </bottom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scheme val="minor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2" formatCode="0.00"/>
      <fill>
        <patternFill patternType="none">
          <fgColor indexed="64"/>
          <bgColor indexed="65"/>
        </patternFill>
      </fill>
      <alignment horizontal="right" vertical="bottom" textRotation="0" wrapText="1" indent="0" justifyLastLine="0" shrinkToFit="0" readingOrder="0"/>
      <border diagonalUp="0" diagonalDown="0" outline="0">
        <left style="thin">
          <color rgb="FF002060"/>
        </left>
        <right/>
        <top style="thin">
          <color rgb="FF002060"/>
        </top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alignment vertical="bottom" textRotation="0" wrapText="1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border outline="0">
        <left style="thin">
          <color theme="1"/>
        </left>
        <top style="thin">
          <color theme="1"/>
        </top>
        <bottom style="thin">
          <color theme="1"/>
        </bottom>
      </border>
    </dxf>
    <dxf>
      <alignment vertical="bottom" textRotation="0" wrapText="1" indent="0" justifyLastLine="0" shrinkToFit="0" readingOrder="0"/>
    </dxf>
    <dxf>
      <border outline="0"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rgb="FF002060"/>
        <name val="Times New Roman"/>
        <scheme val="none"/>
      </font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rgb="FF002060"/>
        <name val="Times New Roman"/>
        <scheme val="none"/>
      </font>
    </dxf>
    <dxf>
      <border outline="0"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scheme val="none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solid">
          <fgColor indexed="64"/>
          <bgColor theme="0"/>
        </patternFill>
      </fill>
      <border diagonalUp="0" diagonalDown="0">
        <left/>
        <right/>
        <top style="thin">
          <color rgb="FF00206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/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alignment horizontal="center" vertical="bottom" textRotation="0" wrapText="0" indent="0" justifyLastLine="0" shrinkToFit="0" readingOrder="0"/>
      <border diagonalUp="0" diagonalDown="0">
        <left/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border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border outline="0"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fill>
        <patternFill patternType="solid">
          <fgColor indexed="64"/>
          <bgColor theme="9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numFmt numFmtId="2" formatCode="0.00"/>
      <border diagonalUp="0" diagonalDown="0">
        <left style="thin">
          <color rgb="FF002060"/>
        </left>
        <right/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numFmt numFmtId="165" formatCode="0.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numFmt numFmtId="165" formatCode="0.0"/>
      <border diagonalUp="0" diagonalDown="0">
        <left/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border outline="0">
        <top style="thin">
          <color rgb="FF002060"/>
        </top>
      </border>
    </dxf>
    <dxf>
      <border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border outline="0">
        <bottom style="thin">
          <color rgb="FF002060"/>
        </bottom>
      </border>
    </dxf>
    <dxf>
      <font>
        <strike val="0"/>
        <outline val="0"/>
        <shadow val="0"/>
        <u val="none"/>
        <vertAlign val="baseline"/>
        <sz val="11"/>
        <color rgb="FFFF0000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solid">
          <fgColor indexed="64"/>
          <bgColor theme="0"/>
        </patternFill>
      </fill>
      <border diagonalUp="0" diagonalDown="0">
        <left/>
        <right/>
        <top style="thin">
          <color rgb="FF00206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/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alignment horizontal="center" vertical="bottom" textRotation="0" wrapText="0" indent="0" justifyLastLine="0" shrinkToFit="0" readingOrder="0"/>
      <border diagonalUp="0" diagonalDown="0">
        <left/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border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none"/>
      </font>
      <fill>
        <patternFill patternType="none">
          <fgColor rgb="FF000000"/>
          <bgColor rgb="FFFFFFFF"/>
        </patternFill>
      </fill>
    </dxf>
    <dxf>
      <border outline="0"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fill>
        <patternFill patternType="solid">
          <fgColor indexed="64"/>
          <bgColor theme="9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numFmt numFmtId="2" formatCode="0.00"/>
      <border diagonalUp="0" diagonalDown="0">
        <left style="thin">
          <color rgb="FF002060"/>
        </left>
        <right/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numFmt numFmtId="165" formatCode="0.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numFmt numFmtId="165" formatCode="0.0"/>
      <border diagonalUp="0" diagonalDown="0">
        <left/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border outline="0">
        <top style="thin">
          <color rgb="FF002060"/>
        </top>
      </border>
    </dxf>
    <dxf>
      <border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border outline="0">
        <bottom style="thin">
          <color rgb="FF002060"/>
        </bottom>
      </border>
    </dxf>
    <dxf>
      <font>
        <strike val="0"/>
        <outline val="0"/>
        <shadow val="0"/>
        <u val="none"/>
        <vertAlign val="baseline"/>
        <sz val="11"/>
        <color rgb="FFFF0000"/>
        <name val="Calibri"/>
        <family val="2"/>
        <scheme val="minor"/>
      </font>
    </dxf>
  </dxfs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e2" displayName="Table2" ref="W1:Y23" totalsRowShown="0" headerRowDxfId="192" headerRowBorderDxfId="191" tableBorderDxfId="190" totalsRowBorderDxfId="189">
  <autoFilter ref="W1:Y23" xr:uid="{00000000-0009-0000-0100-000002000000}"/>
  <tableColumns count="3">
    <tableColumn id="1" xr3:uid="{00000000-0010-0000-0100-000001000000}" name="Hesablanmış XƏM" dataDxfId="188">
      <calculatedColumnFormula>O2-P2+Q2-R2</calculatedColumnFormula>
    </tableColumn>
    <tableColumn id="2" xr3:uid="{00000000-0010-0000-0100-000002000000}" name="Hesablanmış XƏM ilə Faktikinin fərqi" dataDxfId="187">
      <calculatedColumnFormula>N2-W2</calculatedColumnFormula>
    </tableColumn>
    <tableColumn id="3" xr3:uid="{00000000-0010-0000-0100-000003000000}" name="XM yoxlama" dataDxfId="186">
      <calculatedColumnFormula>L2+S2-N2+V2</calculatedColumnFormula>
    </tableColumn>
  </tableColumns>
  <tableStyleInfo name="TableStyleLight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EEF6AB6B-734B-4658-9BF0-B884E0E0EBD6}" name="Table6" displayName="Table6" ref="A1:U23" totalsRowShown="0" headerRowDxfId="185" dataDxfId="183" headerRowBorderDxfId="184" tableBorderDxfId="182">
  <autoFilter ref="A1:U23" xr:uid="{EEF6AB6B-734B-4658-9BF0-B884E0E0EBD6}"/>
  <sortState xmlns:xlrd2="http://schemas.microsoft.com/office/spreadsheetml/2017/richdata2" ref="A2:U24">
    <sortCondition ref="B1:B25"/>
  </sortState>
  <tableColumns count="21">
    <tableColumn id="1" xr3:uid="{7C546EE7-DECE-486C-8E68-0ADC76B35709}" name="Sıra" dataDxfId="181"/>
    <tableColumn id="2" xr3:uid="{E9FCB8FB-F0D1-4CB7-8C57-2D2CB81510DC}" name="Banklar" dataDxfId="180"/>
    <tableColumn id="3" xr3:uid="{FE877C1A-4A79-4111-B88B-5481D65FA64B}" name="Aktivlər _x000a_(mln. manat)" dataDxfId="179"/>
    <tableColumn id="4" xr3:uid="{E6E72CB1-921C-47EC-98BF-658AE7E9621E}" name="Cəmi Kreditlər _x000a_(mln. manat) " dataDxfId="178"/>
    <tableColumn id="5" xr3:uid="{5114340C-DFF6-439C-8593-908055A8BC5C}" name="Biznes Kreditləri (mln. manat)" dataDxfId="177"/>
    <tableColumn id="16" xr3:uid="{088CA525-1D62-4372-ACE7-526FAF70F269}" name="İstehlak Kreditləri (mln. manat)" dataDxfId="176"/>
    <tableColumn id="17" xr3:uid="{A3601E4F-7001-4037-ADEB-F1979B08B150}" name="Daşınmaz əmlak kreditləri (mln. manat)" dataDxfId="175"/>
    <tableColumn id="6" xr3:uid="{4B5D7920-3401-4548-A3B6-95B354984DD7}" name="Depozit Portfeli _x000a_(mln. manat)" dataDxfId="174"/>
    <tableColumn id="18" xr3:uid="{B870EAFE-B3CD-442F-99A1-1D0C2AEC4229}" name="Fiziki şəxslərin əmanətləri (mln. manat)" dataDxfId="173"/>
    <tableColumn id="7" xr3:uid="{F334C1F6-7133-4625-95F6-D64BB2FA10B8}" name="Balans Kapitalı _x000a_(mln. manat)" dataDxfId="172"/>
    <tableColumn id="8" xr3:uid="{2EAB8291-1F6D-43E4-96DA-B10FAC73E3FB}" name="o cümlədən, Nizamnamə Kapitalı (mln. manat)" dataDxfId="171"/>
    <tableColumn id="9" xr3:uid="{CFECEAF7-A010-4D77-805F-E8178F38BCBF}" name="Xalis Mənfəət_x000a_ (mln. manat)" dataDxfId="170"/>
    <tableColumn id="19" xr3:uid="{34E86F01-57B4-4BBD-AAA7-53F7FD3DC010}" name="Mənfəət vergisindən əvvəlki mənfəət (mln. manat)" dataDxfId="169"/>
    <tableColumn id="10" xr3:uid="{BC77C4EC-EA0B-4969-9AB5-DE3A10CC3669}" name="Xalis Əməliyyat Mənfəəti _x000a_(mln. manat)" dataDxfId="168">
      <calculatedColumnFormula>Table6[[#This Row],[Faiz gəlirləri
 (mln. manat)]]-Table6[[#This Row],[Faiz xərcləri
 (mln. manat)]]+Table6[[#This Row],[Qeyri-faiz gəlirləri 
(mln. manat)]]-Table6[[#This Row],[Qeyri-faiz xərcləri 
(mln. manat)]]</calculatedColumnFormula>
    </tableColumn>
    <tableColumn id="11" xr3:uid="{34C1076E-CC0C-4B9F-8311-B9D6B63D669C}" name="Faiz gəlirləri_x000a_ (mln. manat)" dataDxfId="167"/>
    <tableColumn id="12" xr3:uid="{DE7DEB67-4DC1-4F17-95A4-705BE5C35CCF}" name="Faiz xərcləri_x000a_ (mln. manat)" dataDxfId="166"/>
    <tableColumn id="13" xr3:uid="{5BAC82BD-798C-4370-9E40-EBF10A990908}" name="Qeyri-faiz gəlirləri _x000a_(mln. manat)" dataDxfId="165"/>
    <tableColumn id="14" xr3:uid="{0C61A2C8-280A-40D6-A24F-9784917D0298}" name="Qeyri-faiz xərcləri _x000a_(mln. manat)" dataDxfId="164"/>
    <tableColumn id="15" xr3:uid="{E8C10E4F-E137-45D1-BE8A-5FE08F47F60B}" name="Aktivlər üzrə mümkün zərərin _x000a_ödənilməsi üçün ehtiyat ayırmaları (mln. manat)" dataDxfId="163"/>
    <tableColumn id="21" xr3:uid="{AF53E672-97CA-4854-980A-2F4F3E93948E}" name="Gözlənilməz xərclər" dataDxfId="162"/>
    <tableColumn id="20" xr3:uid="{9FBC58B1-E4A4-4938-A22E-2EA882D77F97}" name="Faiz borcları üzrə yaradılmış məqsədli ehtiyatlar" dataDxfId="161"/>
  </tableColumns>
  <tableStyleInfo name="TableStyleLight8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576B83F1-3A4B-41E5-B3AC-4258EB4D1CA4}" name="Table218" displayName="Table218" ref="W1:Y23" totalsRowShown="0" headerRowDxfId="224" headerRowBorderDxfId="223" tableBorderDxfId="222" totalsRowBorderDxfId="221">
  <autoFilter ref="W1:Y23" xr:uid="{00000000-0009-0000-0100-000002000000}"/>
  <tableColumns count="3">
    <tableColumn id="1" xr3:uid="{D7EB194E-AC92-4A48-B99C-159511EB01D9}" name="Hesablanmış XƏM" dataDxfId="220">
      <calculatedColumnFormula>O2-P2+Q2-R2</calculatedColumnFormula>
    </tableColumn>
    <tableColumn id="2" xr3:uid="{8609B082-9A71-4CC2-8B73-C54CD93244A0}" name="Hesablanmış XƏM ilə Faktikinin fərqi" dataDxfId="219">
      <calculatedColumnFormula>Table218[[#This Row],[Hesablanmış XƏM]]-N2</calculatedColumnFormula>
    </tableColumn>
    <tableColumn id="3" xr3:uid="{F63F6090-EC5C-4602-AECF-33B0D7B052D7}" name="XM yoxlama" dataDxfId="218">
      <calculatedColumnFormula>Table623[[#This Row],[Xalis Mənfəət
 (mln. manat)]]-Table623[[#This Row],[Xalis Əməliyyat Mənfəəti 
(mln. manat)]]+V2+Table623[[#This Row],[Faiz borcları üzrə yaradılmış məqsədli ehtiyatlar]]+Table623[[#This Row],[Gözlənilməz xərclər]]+Table623[[#This Row],[Aktivlər üzrə mümkün zərərin 
ödənilməsi üçün ehtiyat ayırmaları (mln. manat)]]</calculatedColumnFormula>
    </tableColumn>
  </tableColumns>
  <tableStyleInfo name="TableStyleLight8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" xr:uid="{77F2A7A8-4613-4333-822B-32EBA7D766AC}" name="Table623" displayName="Table623" ref="A1:U23" totalsRowShown="0" headerRowDxfId="217" dataDxfId="215" headerRowBorderDxfId="216" tableBorderDxfId="214">
  <autoFilter ref="A1:U23" xr:uid="{EEF6AB6B-734B-4658-9BF0-B884E0E0EBD6}"/>
  <sortState xmlns:xlrd2="http://schemas.microsoft.com/office/spreadsheetml/2017/richdata2" ref="A2:U24">
    <sortCondition ref="B1:B25"/>
  </sortState>
  <tableColumns count="21">
    <tableColumn id="1" xr3:uid="{75050E18-4186-4A9E-8692-ED4C60565F31}" name="Sıra" dataDxfId="213"/>
    <tableColumn id="2" xr3:uid="{98D53448-7D8C-4F7A-B7B2-25B1F2DE9267}" name="Banklar" dataDxfId="212"/>
    <tableColumn id="3" xr3:uid="{B8CE4A16-0FB5-466E-9353-FF56F7BC2774}" name="Aktivlər _x000a_(mln. manat)" dataDxfId="211"/>
    <tableColumn id="4" xr3:uid="{7ADFD979-4340-4841-8790-876CEEAE61F6}" name="Cəmi Kreditlər _x000a_(mln. manat) " dataDxfId="210"/>
    <tableColumn id="5" xr3:uid="{049B44C4-5926-4CB4-BAA8-FCB382ED6248}" name="Biznes Kreditləri (mln. manat)" dataDxfId="209"/>
    <tableColumn id="16" xr3:uid="{EFE7FB05-98ED-433A-84A3-30F35C133D55}" name="İstehlak Kreditləri (mln. manat)" dataDxfId="208"/>
    <tableColumn id="17" xr3:uid="{C0E2EEDD-5192-4EF0-A32D-EA38A146E614}" name="Daşınmaz əmlak kreditləri (mln. manat)" dataDxfId="207"/>
    <tableColumn id="6" xr3:uid="{D0E3C62C-7456-41F7-BB2B-5C8B49EB64EC}" name="Depozit Portfeli _x000a_(mln. manat)" dataDxfId="206"/>
    <tableColumn id="18" xr3:uid="{5F8FCCFD-518F-441D-873E-C3C4440A21E7}" name="Fiziki şəxslərin əmanətləri (mln. manat)" dataDxfId="205"/>
    <tableColumn id="7" xr3:uid="{96F3FEC0-6B10-4CD1-9646-55F79534E39F}" name="Balans Kapitalı _x000a_(mln. manat)" dataDxfId="204"/>
    <tableColumn id="8" xr3:uid="{50C92C75-0868-49DE-B83B-2CBEE6311E7F}" name="o cümlədən, Nizamnamə Kapitalı (mln. manat)" dataDxfId="203"/>
    <tableColumn id="9" xr3:uid="{A0887154-4401-4C64-8E85-AC1531BE0CD4}" name="Xalis Mənfəət_x000a_ (mln. manat)" dataDxfId="202"/>
    <tableColumn id="19" xr3:uid="{6D97C92D-290D-42EB-A7E8-A2805F910092}" name="Mənfəət vergisindən əvvəlki mənfəət (mln. manat)" dataDxfId="201"/>
    <tableColumn id="10" xr3:uid="{4780D583-F618-44C1-B6F9-83B89DB9DF2B}" name="Xalis Əməliyyat Mənfəəti _x000a_(mln. manat)" dataDxfId="200">
      <calculatedColumnFormula>Table623[[#This Row],[Faiz gəlirləri
 (mln. manat)]]+Table623[[#This Row],[Qeyri-faiz gəlirləri 
(mln. manat)]]-Table623[[#This Row],[Faiz xərcləri
 (mln. manat)]]-Table623[[#This Row],[Qeyri-faiz xərcləri 
(mln. manat)]]</calculatedColumnFormula>
    </tableColumn>
    <tableColumn id="11" xr3:uid="{926F44F2-F8AD-4CB7-833B-FB1145088C0A}" name="Faiz gəlirləri_x000a_ (mln. manat)" dataDxfId="199"/>
    <tableColumn id="12" xr3:uid="{6806D961-E490-4FB9-9347-4F87BAC0CE9D}" name="Faiz xərcləri_x000a_ (mln. manat)" dataDxfId="198"/>
    <tableColumn id="13" xr3:uid="{EC21BD8C-48BD-4A25-B795-FA79586B7749}" name="Qeyri-faiz gəlirləri _x000a_(mln. manat)" dataDxfId="197"/>
    <tableColumn id="14" xr3:uid="{FB6F599D-B3E5-43AC-A7D0-02EEF0E80520}" name="Qeyri-faiz xərcləri _x000a_(mln. manat)" dataDxfId="196"/>
    <tableColumn id="15" xr3:uid="{6385DCF0-6B9C-4B40-92D7-FF4D0CC2D23E}" name="Aktivlər üzrə mümkün zərərin _x000a_ödənilməsi üçün ehtiyat ayırmaları (mln. manat)" dataDxfId="195"/>
    <tableColumn id="21" xr3:uid="{5EC6CFB3-E880-49BB-82D6-7A624D4637B8}" name="Gözlənilməz xərclər" dataDxfId="194"/>
    <tableColumn id="20" xr3:uid="{4B3816AA-FCF4-4C6F-811A-233663E7CBBC}" name="Faiz borcları üzrə yaradılmış məqsədli ehtiyatlar" dataDxfId="193"/>
  </tableColumns>
  <tableStyleInfo name="TableStyleLight8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7" xr:uid="{00000000-000C-0000-FFFF-FFFF02000000}" name="Table41113141516181928" displayName="Table41113141516181928" ref="B1:D25" totalsRowShown="0" headerRowDxfId="160" dataDxfId="158" headerRowBorderDxfId="159" tableBorderDxfId="157" totalsRowBorderDxfId="156">
  <autoFilter ref="B1:D25" xr:uid="{00000000-0009-0000-0100-00001B000000}"/>
  <sortState xmlns:xlrd2="http://schemas.microsoft.com/office/spreadsheetml/2017/richdata2" ref="B2:D23">
    <sortCondition descending="1" ref="C1:C25"/>
  </sortState>
  <tableColumns count="3">
    <tableColumn id="2" xr3:uid="{00000000-0010-0000-0200-000002000000}" name="Banklar" dataDxfId="155"/>
    <tableColumn id="3" xr3:uid="{00000000-0010-0000-0200-000003000000}" name="IVR/2025" dataDxfId="23"/>
    <tableColumn id="7" xr3:uid="{00000000-0010-0000-0200-000007000000}" name="IIIR/2025" dataDxfId="154"/>
  </tableColumns>
  <tableStyleInfo name="TableStyleLight8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9" xr:uid="{00000000-000C-0000-FFFF-FFFF03000000}" name="Table29" displayName="Table29" ref="B1:D23" totalsRowShown="0" headerRowDxfId="153" dataDxfId="151" headerRowBorderDxfId="152" tableBorderDxfId="150">
  <autoFilter ref="B1:D23" xr:uid="{00000000-0009-0000-0100-00001D000000}"/>
  <sortState xmlns:xlrd2="http://schemas.microsoft.com/office/spreadsheetml/2017/richdata2" ref="B2:D23">
    <sortCondition descending="1" ref="D1:D23"/>
  </sortState>
  <tableColumns count="3">
    <tableColumn id="2" xr3:uid="{00000000-0010-0000-0300-000002000000}" name="Banklar" dataDxfId="149"/>
    <tableColumn id="3" xr3:uid="{00000000-0010-0000-0300-000003000000}" name="IVR/2025_x000a_Nisbi dinamika/Rüblük" dataDxfId="148"/>
    <tableColumn id="4" xr3:uid="{00000000-0010-0000-0300-000004000000}" name="IVR/2025_x000a_Mütləq dinamika/Rüblük " dataDxfId="147"/>
  </tableColumns>
  <tableStyleInfo name="TableStyleLight8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6" xr:uid="{00000000-000C-0000-FFFF-FFFF04000000}" name="Table41113141516181927" displayName="Table41113141516181927" ref="B1:D23" totalsRowShown="0" headerRowDxfId="146" dataDxfId="144" headerRowBorderDxfId="145" tableBorderDxfId="143" totalsRowBorderDxfId="142">
  <autoFilter ref="B1:D23" xr:uid="{00000000-0009-0000-0100-00001A000000}"/>
  <sortState xmlns:xlrd2="http://schemas.microsoft.com/office/spreadsheetml/2017/richdata2" ref="B2:D23">
    <sortCondition descending="1" ref="C1:C23"/>
  </sortState>
  <tableColumns count="3">
    <tableColumn id="2" xr3:uid="{00000000-0010-0000-0400-000002000000}" name="Banklar" dataDxfId="141"/>
    <tableColumn id="3" xr3:uid="{00000000-0010-0000-0400-000003000000}" name="IVR/2025" dataDxfId="10"/>
    <tableColumn id="7" xr3:uid="{00000000-0010-0000-0400-000007000000}" name="IIIR/2025" dataDxfId="9"/>
  </tableColumns>
  <tableStyleInfo name="TableStyleLight8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0" xr:uid="{00000000-000C-0000-FFFF-FFFF05000000}" name="Table30" displayName="Table30" ref="B1:D23" totalsRowShown="0" headerRowDxfId="37" headerRowBorderDxfId="35" tableBorderDxfId="36">
  <autoFilter ref="B1:D23" xr:uid="{00000000-0009-0000-0100-00001E000000}"/>
  <sortState xmlns:xlrd2="http://schemas.microsoft.com/office/spreadsheetml/2017/richdata2" ref="B2:D23">
    <sortCondition descending="1" ref="D1:D23"/>
  </sortState>
  <tableColumns count="3">
    <tableColumn id="2" xr3:uid="{00000000-0010-0000-0500-000002000000}" name="Banklar" dataDxfId="34"/>
    <tableColumn id="3" xr3:uid="{00000000-0010-0000-0500-000003000000}" name="IVR/2025_x000a_Nisbi dinamika/Rüblük" dataDxfId="39"/>
    <tableColumn id="4" xr3:uid="{00000000-0010-0000-0500-000004000000}" name="IVR/2025_x000a_Mütləq dinamika/Rüblük " dataDxfId="38"/>
  </tableColumns>
  <tableStyleInfo name="TableStyleLight8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686D3CC1-90DA-45D8-9D35-5EE176280B15}" name="Table411131415161819278" displayName="Table411131415161819278" ref="B1:E23" totalsRowShown="0" headerRowDxfId="140" dataDxfId="138" headerRowBorderDxfId="139" tableBorderDxfId="137" totalsRowBorderDxfId="136">
  <autoFilter ref="B1:E23" xr:uid="{686D3CC1-90DA-45D8-9D35-5EE176280B15}"/>
  <sortState xmlns:xlrd2="http://schemas.microsoft.com/office/spreadsheetml/2017/richdata2" ref="B2:E23">
    <sortCondition descending="1" ref="E1:E23"/>
  </sortState>
  <tableColumns count="4">
    <tableColumn id="2" xr3:uid="{1CFE0632-9C62-47EB-A4CD-58BB437089C0}" name="Banklar" dataDxfId="135"/>
    <tableColumn id="3" xr3:uid="{F1E571FD-509C-4251-A360-6435BE13460F}" name="IVR/2025" dataDxfId="8"/>
    <tableColumn id="7" xr3:uid="{41142715-3E58-48E2-9FA2-09F8AFB022E6}" name="IIIR/2025" dataDxfId="7"/>
    <tableColumn id="4" xr3:uid="{BCD4A710-1501-4D26-A311-075FDC0965A8}" name="Dinamika, %" dataDxfId="6" dataCellStyle="Percent">
      <calculatedColumnFormula>Table411131415161819278[[#This Row],[IVR/2025]]/Table411131415161819278[[#This Row],[IIIR/2025]]-1</calculatedColumnFormula>
    </tableColumn>
  </tableColumns>
  <tableStyleInfo name="TableStyleLight8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DF608B04-3B44-46FA-956D-705FBE28D9AB}" name="Table3010" displayName="Table3010" ref="A1:D25" totalsRowShown="0" headerRowDxfId="134" headerRowBorderDxfId="133" tableBorderDxfId="132">
  <autoFilter ref="A1:D25" xr:uid="{DF608B04-3B44-46FA-956D-705FBE28D9AB}"/>
  <sortState xmlns:xlrd2="http://schemas.microsoft.com/office/spreadsheetml/2017/richdata2" ref="A2:D25">
    <sortCondition descending="1" ref="D1:D25"/>
  </sortState>
  <tableColumns count="4">
    <tableColumn id="1" xr3:uid="{30E37088-32A9-4ECE-A005-9076F6E8D7FD}" name="Sıra" dataDxfId="131"/>
    <tableColumn id="2" xr3:uid="{D811AEFE-FEDA-4CF5-BD93-A6F927A9BCB8}" name="Banklar" dataDxfId="130"/>
    <tableColumn id="3" xr3:uid="{6906E337-2206-4389-AFBF-10FA7A6CA13D}" name="IIR/2023_x000a_Nisbi dinamika/Rüblük" dataDxfId="129"/>
    <tableColumn id="4" xr3:uid="{A896BE36-4E24-4FB3-AAFF-B1B59B7B948B}" name="IIR/2023_x000a_Mütləq dinamika/Rüblük " dataDxfId="128"/>
  </tableColumns>
  <tableStyleInfo name="TableStyleLight8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9ECA0287-0DDC-48B9-9089-963184590FA4}" name="Table4111314151618192786" displayName="Table4111314151618192786" ref="B1:E23" totalsRowShown="0" headerRowDxfId="127" dataDxfId="125" headerRowBorderDxfId="126" tableBorderDxfId="124" totalsRowBorderDxfId="123">
  <autoFilter ref="B1:E23" xr:uid="{9ECA0287-0DDC-48B9-9089-963184590FA4}"/>
  <sortState xmlns:xlrd2="http://schemas.microsoft.com/office/spreadsheetml/2017/richdata2" ref="B2:E23">
    <sortCondition descending="1" ref="C1:C23"/>
  </sortState>
  <tableColumns count="4">
    <tableColumn id="2" xr3:uid="{FD70E56F-3444-40BA-A342-1780A2F72BCE}" name="Banklar" dataDxfId="122"/>
    <tableColumn id="3" xr3:uid="{E36E8D94-F68A-4EC0-88F6-703CF03D1C2C}" name="IVR/2025" dataDxfId="5"/>
    <tableColumn id="7" xr3:uid="{4D94244E-3407-420F-9E36-8C2A01C2F770}" name="IIIR/2025" dataDxfId="4"/>
    <tableColumn id="4" xr3:uid="{772BE850-4257-4BC2-8EFE-310A70A34082}" name="Dinamika, %" dataDxfId="3" dataCellStyle="Percent">
      <calculatedColumnFormula>Table4111314151618192786[[#This Row],[IVR/2025]]/Table4111314151618192786[[#This Row],[IIIR/2025]]-1</calculatedColumnFormula>
    </tableColumn>
  </tableColumns>
  <tableStyleInfo name="TableStyleLight8"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F769A2C3-AEAB-49A0-ACBC-E750F0A343EF}" name="Table411131415161819278612" displayName="Table411131415161819278612" ref="B1:E23" totalsRowShown="0" headerRowDxfId="121" dataDxfId="11" headerRowBorderDxfId="120" tableBorderDxfId="119" totalsRowBorderDxfId="118">
  <autoFilter ref="B1:E23" xr:uid="{F769A2C3-AEAB-49A0-ACBC-E750F0A343EF}"/>
  <sortState xmlns:xlrd2="http://schemas.microsoft.com/office/spreadsheetml/2017/richdata2" ref="B2:E23">
    <sortCondition descending="1" ref="C1:C23"/>
  </sortState>
  <tableColumns count="4">
    <tableColumn id="2" xr3:uid="{78A8684C-BDCA-4D65-B349-8E4A2B296187}" name="Banklar" dataDxfId="12"/>
    <tableColumn id="3" xr3:uid="{E13B9350-4104-49DD-9753-248321592C1B}" name="IVR/2025" dataDxfId="2"/>
    <tableColumn id="7" xr3:uid="{0FF52099-8DF0-4398-8E55-61792BF29A92}" name="IIIR/20252" dataDxfId="1"/>
    <tableColumn id="4" xr3:uid="{E0897CF5-1884-45E6-AE6F-54A5176B33CA}" name="Dinamika, %" dataDxfId="0" dataCellStyle="Percent"/>
  </tableColumns>
  <tableStyleInfo name="TableStyleLight8"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5" xr:uid="{00000000-000C-0000-FFFF-FFFF06000000}" name="Table41113141516181926" displayName="Table41113141516181926" ref="B1:D23" totalsRowShown="0" headerRowDxfId="117" headerRowBorderDxfId="116">
  <autoFilter ref="B1:D23" xr:uid="{00000000-0009-0000-0100-000019000000}"/>
  <sortState xmlns:xlrd2="http://schemas.microsoft.com/office/spreadsheetml/2017/richdata2" ref="B2:D23">
    <sortCondition descending="1" ref="C1:C23"/>
  </sortState>
  <tableColumns count="3">
    <tableColumn id="2" xr3:uid="{00000000-0010-0000-0600-000002000000}" name="Banklar" dataDxfId="115"/>
    <tableColumn id="7" xr3:uid="{00000000-0010-0000-0600-000007000000}" name="IVR/2025" dataDxfId="22"/>
    <tableColumn id="4" xr3:uid="{00000000-0010-0000-0600-000004000000}" name="IIIR/2025" dataDxfId="33"/>
  </tableColumns>
  <tableStyleInfo name="TableStyleLight8" showFirstColumn="0" showLastColumn="0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1" xr:uid="{00000000-000C-0000-FFFF-FFFF07000000}" name="Table31" displayName="Table31" ref="B1:D23" totalsRowShown="0" headerRowDxfId="114" headerRowBorderDxfId="113" tableBorderDxfId="112">
  <autoFilter ref="B1:D23" xr:uid="{00000000-0009-0000-0100-00001F000000}"/>
  <sortState xmlns:xlrd2="http://schemas.microsoft.com/office/spreadsheetml/2017/richdata2" ref="B2:D23">
    <sortCondition descending="1" ref="D1:D23"/>
  </sortState>
  <tableColumns count="3">
    <tableColumn id="2" xr3:uid="{00000000-0010-0000-0700-000002000000}" name="Banklar" dataDxfId="111"/>
    <tableColumn id="5" xr3:uid="{00000000-0010-0000-0700-000005000000}" name="IVR/2025_x000a_Nisbi dinamika/Rüblük" dataDxfId="110"/>
    <tableColumn id="6" xr3:uid="{00000000-0010-0000-0700-000006000000}" name="IVR/2025_x000a_Mütləq dinamika/Rüblük " dataDxfId="109"/>
  </tableColumns>
  <tableStyleInfo name="TableStyleLight8" showFirstColumn="0" showLastColumn="0" showRowStripes="1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02BE6B97-4BCC-4FF5-A05B-746F80AE070E}" name="Table411131415161819278616" displayName="Table411131415161819278616" ref="B1:E23" totalsRowShown="0" headerRowDxfId="108" dataDxfId="106" headerRowBorderDxfId="107" tableBorderDxfId="105" totalsRowBorderDxfId="104">
  <autoFilter ref="B1:E23" xr:uid="{9ECA0287-0DDC-48B9-9089-963184590FA4}"/>
  <sortState xmlns:xlrd2="http://schemas.microsoft.com/office/spreadsheetml/2017/richdata2" ref="B2:E23">
    <sortCondition descending="1" ref="C1:C23"/>
  </sortState>
  <tableColumns count="4">
    <tableColumn id="2" xr3:uid="{99C8E986-3B31-42C7-9C27-0EE6FF717AEB}" name="Banklar" dataDxfId="103"/>
    <tableColumn id="3" xr3:uid="{1FC0A7B9-A4DB-437C-BF0B-C54E5DEF0BC1}" name="IVR/2025" dataDxfId="21"/>
    <tableColumn id="7" xr3:uid="{E629B895-ABDA-4D7D-BEDF-4FBF382F8A52}" name="IIIR/2025" dataDxfId="32"/>
    <tableColumn id="4" xr3:uid="{F4DB3B8D-4992-4DEE-96A4-D0938C56CB60}" name="Dinamika, %" dataDxfId="102"/>
  </tableColumns>
  <tableStyleInfo name="TableStyleLight8" showFirstColumn="0" showLastColumn="0" showRowStripes="1" showColumnStripes="0"/>
</table>
</file>

<file path=xl/tables/table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3" xr:uid="{00000000-000C-0000-FFFF-FFFF08000000}" name="Table41113141516181924" displayName="Table41113141516181924" ref="A1:D23" totalsRowShown="0" headerRowDxfId="101" headerRowBorderDxfId="100" tableBorderDxfId="99" totalsRowBorderDxfId="98">
  <autoFilter ref="A1:D23" xr:uid="{00000000-0009-0000-0100-000017000000}"/>
  <sortState xmlns:xlrd2="http://schemas.microsoft.com/office/spreadsheetml/2017/richdata2" ref="A2:D23">
    <sortCondition descending="1" ref="C1:C23"/>
  </sortState>
  <tableColumns count="4">
    <tableColumn id="1" xr3:uid="{00000000-0010-0000-0800-000001000000}" name="Sıra" dataDxfId="97"/>
    <tableColumn id="2" xr3:uid="{00000000-0010-0000-0800-000002000000}" name="Banklar" dataDxfId="96"/>
    <tableColumn id="7" xr3:uid="{00000000-0010-0000-0800-000007000000}" name="IVR/2025" dataDxfId="20"/>
    <tableColumn id="4" xr3:uid="{00000000-0010-0000-0800-000004000000}" name="IIIR/2025" dataDxfId="95"/>
  </tableColumns>
  <tableStyleInfo name="TableStyleLight8" showFirstColumn="0" showLastColumn="0" showRowStripes="1" showColumnStripes="0"/>
</table>
</file>

<file path=xl/tables/table1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8" xr:uid="{00000000-000C-0000-FFFF-FFFF09000000}" name="Table28" displayName="Table28" ref="A1:D23" totalsRowShown="0" headerRowDxfId="94" headerRowBorderDxfId="93" tableBorderDxfId="92">
  <autoFilter ref="A1:D23" xr:uid="{00000000-0009-0000-0100-00001C000000}"/>
  <sortState xmlns:xlrd2="http://schemas.microsoft.com/office/spreadsheetml/2017/richdata2" ref="A2:D23">
    <sortCondition descending="1" ref="D1:D23"/>
  </sortState>
  <tableColumns count="4">
    <tableColumn id="1" xr3:uid="{00000000-0010-0000-0900-000001000000}" name="Sıra" dataDxfId="91"/>
    <tableColumn id="2" xr3:uid="{00000000-0010-0000-0900-000002000000}" name="Banklar" dataDxfId="90"/>
    <tableColumn id="5" xr3:uid="{00000000-0010-0000-0900-000005000000}" name="IVR/2025_x000a_Nisbi dinamika/Rüblük" dataDxfId="89"/>
    <tableColumn id="6" xr3:uid="{00000000-0010-0000-0900-000006000000}" name="IVR/2025_x000a_Mütləq dinamika/Rüblük " dataDxfId="88"/>
  </tableColumns>
  <tableStyleInfo name="TableStyleLight8" showFirstColumn="0" showLastColumn="0" showRowStripes="1" showColumnStripes="0"/>
</table>
</file>

<file path=xl/tables/table1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A000000}" name="Table8" displayName="Table8" ref="B1:E23" totalsRowShown="0" headerRowDxfId="87" headerRowBorderDxfId="86" tableBorderDxfId="85" totalsRowBorderDxfId="84">
  <autoFilter ref="B1:E23" xr:uid="{00000000-0009-0000-0100-000008000000}"/>
  <sortState xmlns:xlrd2="http://schemas.microsoft.com/office/spreadsheetml/2017/richdata2" ref="B2:E23">
    <sortCondition descending="1" ref="C1:C23"/>
  </sortState>
  <tableColumns count="4">
    <tableColumn id="2" xr3:uid="{00000000-0010-0000-0A00-000002000000}" name="Banklar" dataDxfId="83"/>
    <tableColumn id="4" xr3:uid="{00000000-0010-0000-0A00-000004000000}" name="2025 IVR Nizamnamə Kapitalı (mln. manat)" dataDxfId="19"/>
    <tableColumn id="5" xr3:uid="{00000000-0010-0000-0A00-000005000000}" name="2025 IIIR Nizamnamə Kapitalı (mln. manat)" dataDxfId="31"/>
    <tableColumn id="6" xr3:uid="{00000000-0010-0000-0A00-000006000000}" name="Dinamika, mln . manat" dataDxfId="82">
      <calculatedColumnFormula>Table8[[#This Row],[2025 IVR Nizamnamə Kapitalı (mln. manat)]]-Table8[[#This Row],[2025 IIIR Nizamnamə Kapitalı (mln. manat)]]</calculatedColumnFormula>
    </tableColumn>
  </tableColumns>
  <tableStyleInfo name="TableStyleLight8" showFirstColumn="0" showLastColumn="0" showRowStripes="1" showColumnStripes="0"/>
</table>
</file>

<file path=xl/tables/table1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7" xr:uid="{00000000-000C-0000-FFFF-FFFF0B000000}" name="Table4111314151618192238" displayName="Table4111314151618192238" ref="A1:D23" totalsRowShown="0" headerRowDxfId="81" headerRowBorderDxfId="80">
  <autoFilter ref="A1:D23" xr:uid="{00000000-0009-0000-0100-000025000000}"/>
  <sortState xmlns:xlrd2="http://schemas.microsoft.com/office/spreadsheetml/2017/richdata2" ref="A2:D23">
    <sortCondition descending="1" ref="C1:C23"/>
  </sortState>
  <tableColumns count="4">
    <tableColumn id="1" xr3:uid="{00000000-0010-0000-0B00-000001000000}" name="Sıra" dataDxfId="79"/>
    <tableColumn id="2" xr3:uid="{00000000-0010-0000-0B00-000002000000}" name="Banklar" dataDxfId="78"/>
    <tableColumn id="7" xr3:uid="{00000000-0010-0000-0B00-000007000000}" name="IVR/2025" dataDxfId="24"/>
    <tableColumn id="5" xr3:uid="{00000000-0010-0000-0B00-000005000000}" name="IIIR/2025" dataDxfId="77"/>
  </tableColumns>
  <tableStyleInfo name="TableStyleLight8" showFirstColumn="0" showLastColumn="0" showRowStripes="1" showColumnStripes="0"/>
</table>
</file>

<file path=xl/tables/table2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1" xr:uid="{00000000-000C-0000-FFFF-FFFF0C000000}" name="Table41113141516181922" displayName="Table41113141516181922" ref="A1:D23" totalsRowShown="0" headerRowDxfId="76" headerRowBorderDxfId="75">
  <autoFilter ref="A1:D23" xr:uid="{00000000-000C-0000-FFFF-FFFF0C000000}"/>
  <sortState xmlns:xlrd2="http://schemas.microsoft.com/office/spreadsheetml/2017/richdata2" ref="A2:D23">
    <sortCondition descending="1" ref="C1:C23"/>
  </sortState>
  <tableColumns count="4">
    <tableColumn id="1" xr3:uid="{00000000-0010-0000-0C00-000001000000}" name="Sıra" dataDxfId="74"/>
    <tableColumn id="2" xr3:uid="{00000000-0010-0000-0C00-000002000000}" name="Banklar" dataDxfId="73"/>
    <tableColumn id="7" xr3:uid="{00000000-0010-0000-0C00-000007000000}" name="IVR/2025" dataDxfId="18"/>
    <tableColumn id="5" xr3:uid="{00000000-0010-0000-0C00-000005000000}" name="IIIR/2025" dataDxfId="25"/>
  </tableColumns>
  <tableStyleInfo name="TableStyleLight8" showFirstColumn="0" showLastColumn="0" showRowStripes="1" showColumnStripes="0"/>
</table>
</file>

<file path=xl/tables/table2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" xr:uid="{00000000-000C-0000-FFFF-FFFF0D000000}" name="Table41113141516181921" displayName="Table41113141516181921" ref="B1:D23" totalsRowShown="0" headerRowDxfId="72" headerRowBorderDxfId="71">
  <autoFilter ref="B1:D23" xr:uid="{00000000-0009-0000-0100-000014000000}"/>
  <sortState xmlns:xlrd2="http://schemas.microsoft.com/office/spreadsheetml/2017/richdata2" ref="B2:D23">
    <sortCondition descending="1" ref="C1:C23"/>
  </sortState>
  <tableColumns count="3">
    <tableColumn id="2" xr3:uid="{00000000-0010-0000-0D00-000002000000}" name="Banklar" dataDxfId="70"/>
    <tableColumn id="3" xr3:uid="{00000000-0010-0000-0D00-000003000000}" name="IVR/2025" dataDxfId="17"/>
    <tableColumn id="7" xr3:uid="{00000000-0010-0000-0D00-000007000000}" name="IIIR/2025" dataDxfId="26"/>
  </tableColumns>
  <tableStyleInfo name="TableStyleLight8" showFirstColumn="0" showLastColumn="0" showRowStripes="1" showColumnStripes="0"/>
</table>
</file>

<file path=xl/tables/table2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" xr:uid="{00000000-000C-0000-FFFF-FFFF0E000000}" name="Table41113141516181919" displayName="Table41113141516181919" ref="B1:D23" totalsRowShown="0" headerRowDxfId="69" headerRowBorderDxfId="68">
  <autoFilter ref="B1:D23" xr:uid="{00000000-0009-0000-0100-000012000000}"/>
  <sortState xmlns:xlrd2="http://schemas.microsoft.com/office/spreadsheetml/2017/richdata2" ref="B2:D23">
    <sortCondition descending="1" ref="C1:C23"/>
  </sortState>
  <tableColumns count="3">
    <tableColumn id="2" xr3:uid="{00000000-0010-0000-0E00-000002000000}" name="Banklar" dataDxfId="67"/>
    <tableColumn id="7" xr3:uid="{00000000-0010-0000-0E00-000007000000}" name="IVR/2025" dataDxfId="16"/>
    <tableColumn id="4" xr3:uid="{00000000-0010-0000-0E00-000004000000}" name="IIIR/2025" dataDxfId="27"/>
  </tableColumns>
  <tableStyleInfo name="TableStyleLight8" showFirstColumn="0" showLastColumn="0" showRowStripes="1" showColumnStripes="0"/>
</table>
</file>

<file path=xl/tables/table2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F000000}" name="Table41113141516181913" displayName="Table41113141516181913" ref="B1:D23" totalsRowShown="0" headerRowDxfId="66" headerRowBorderDxfId="65">
  <autoFilter ref="B1:D23" xr:uid="{00000000-0009-0000-0100-00000C000000}"/>
  <sortState xmlns:xlrd2="http://schemas.microsoft.com/office/spreadsheetml/2017/richdata2" ref="B2:D23">
    <sortCondition descending="1" ref="C1:C23"/>
  </sortState>
  <tableColumns count="3">
    <tableColumn id="2" xr3:uid="{00000000-0010-0000-0F00-000002000000}" name="Banklar" dataDxfId="64"/>
    <tableColumn id="3" xr3:uid="{00000000-0010-0000-0F00-000003000000}" name="IVR/2025" dataDxfId="15"/>
    <tableColumn id="7" xr3:uid="{00000000-0010-0000-0F00-000007000000}" name="IIIR/2025" dataDxfId="28"/>
  </tableColumns>
  <tableStyleInfo name="TableStyleLight8" showFirstColumn="0" showLastColumn="0" showRowStripes="1" showColumnStripes="0"/>
</table>
</file>

<file path=xl/tables/table2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00000000-000C-0000-FFFF-FFFF10000000}" name="Table41113141516181911" displayName="Table41113141516181911" ref="B1:D23" totalsRowShown="0" headerRowDxfId="63" headerRowBorderDxfId="62">
  <autoFilter ref="B1:D23" xr:uid="{00000000-0009-0000-0100-00000A000000}"/>
  <sortState xmlns:xlrd2="http://schemas.microsoft.com/office/spreadsheetml/2017/richdata2" ref="B2:D23">
    <sortCondition descending="1" ref="C1:C23"/>
  </sortState>
  <tableColumns count="3">
    <tableColumn id="2" xr3:uid="{00000000-0010-0000-1000-000002000000}" name="Banklar" dataDxfId="61"/>
    <tableColumn id="7" xr3:uid="{00000000-0010-0000-1000-000007000000}" name="IVR/2025" dataDxfId="14"/>
    <tableColumn id="4" xr3:uid="{00000000-0010-0000-1000-000004000000}" name="IIIR/2025" dataDxfId="29"/>
  </tableColumns>
  <tableStyleInfo name="TableStyleLight8" showFirstColumn="0" showLastColumn="0" showRowStripes="1" showColumnStripes="0"/>
</table>
</file>

<file path=xl/tables/table2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00000000-000C-0000-FFFF-FFFF11000000}" name="Table411131415161819" displayName="Table411131415161819" ref="B1:D23" totalsRowShown="0" headerRowDxfId="60" headerRowBorderDxfId="59">
  <autoFilter ref="B1:D23" xr:uid="{00000000-0009-0000-0100-000013000000}"/>
  <sortState xmlns:xlrd2="http://schemas.microsoft.com/office/spreadsheetml/2017/richdata2" ref="B2:D23">
    <sortCondition descending="1" ref="C1:C23"/>
  </sortState>
  <tableColumns count="3">
    <tableColumn id="2" xr3:uid="{00000000-0010-0000-1100-000002000000}" name="Banklar" dataDxfId="58"/>
    <tableColumn id="7" xr3:uid="{00000000-0010-0000-1100-000007000000}" name="IVR/2025" dataDxfId="13"/>
    <tableColumn id="4" xr3:uid="{00000000-0010-0000-1100-000004000000}" name="IIIR/2025" dataDxfId="30"/>
  </tableColumns>
  <tableStyleInfo name="TableStyleLight8" showFirstColumn="0" showLastColumn="0" showRowStripes="1" showColumnStripes="0"/>
</table>
</file>

<file path=xl/tables/table2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7915E3A6-A156-4C35-BA9D-2A697836EEA3}" name="Table3" displayName="Table3" ref="B1:C23" totalsRowShown="0" headerRowDxfId="57" dataDxfId="56">
  <autoFilter ref="B1:C23" xr:uid="{7915E3A6-A156-4C35-BA9D-2A697836EEA3}"/>
  <sortState xmlns:xlrd2="http://schemas.microsoft.com/office/spreadsheetml/2017/richdata2" ref="B2:C23">
    <sortCondition descending="1" ref="C1:C23"/>
  </sortState>
  <tableColumns count="2">
    <tableColumn id="1" xr3:uid="{460DC918-9A41-44E0-92F2-96840A1086FC}" name="Banklar" dataDxfId="55"/>
    <tableColumn id="2" xr3:uid="{6FB2FD31-89D0-4499-A905-D2FF63FEB4C1}" name="2025 IVR_x000a_ROA,% " dataDxfId="54"/>
  </tableColumns>
  <tableStyleInfo name="TableStyleLight9" showFirstColumn="0" showLastColumn="0" showRowStripes="1" showColumnStripes="0"/>
</table>
</file>

<file path=xl/tables/table2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C1627DD1-02BC-409A-8E64-16C646EFF3B5}" name="Table315" displayName="Table315" ref="B1:C23" totalsRowShown="0" headerRowDxfId="53" dataDxfId="52">
  <autoFilter ref="B1:C23" xr:uid="{C1627DD1-02BC-409A-8E64-16C646EFF3B5}"/>
  <sortState xmlns:xlrd2="http://schemas.microsoft.com/office/spreadsheetml/2017/richdata2" ref="B2:C23">
    <sortCondition descending="1" ref="C1:C23"/>
  </sortState>
  <tableColumns count="2">
    <tableColumn id="1" xr3:uid="{354862A7-EC94-4542-AE92-D68F9F4CEFA5}" name="Banklar" dataDxfId="51"/>
    <tableColumn id="2" xr3:uid="{C9D23080-69DF-4A66-A2CC-DE3C8E23BA01}" name="2025 IVR_x000a_ROE,% " dataDxfId="50" dataCellStyle="Percent 2"/>
  </tableColumns>
  <tableStyleInfo name="TableStyleLight9" showFirstColumn="0" showLastColumn="0" showRowStripes="1" showColumnStripes="0"/>
</table>
</file>

<file path=xl/tables/table2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12000000}" name="Table4111314151618192" displayName="Table4111314151618192" ref="A1:C26" totalsRowShown="0" headerRowDxfId="49" headerRowBorderDxfId="48">
  <autoFilter ref="A1:C26" xr:uid="{00000000-0009-0000-0100-000001000000}"/>
  <sortState xmlns:xlrd2="http://schemas.microsoft.com/office/spreadsheetml/2017/richdata2" ref="A2:C26">
    <sortCondition ref="B1:B26"/>
  </sortState>
  <tableColumns count="3">
    <tableColumn id="1" xr3:uid="{00000000-0010-0000-1200-000001000000}" name="Sıra" dataDxfId="47"/>
    <tableColumn id="2" xr3:uid="{00000000-0010-0000-1200-000002000000}" name="Banklar" dataDxfId="46"/>
    <tableColumn id="7" xr3:uid="{00000000-0010-0000-1200-000007000000}" name="2023 IR_x000a_ROA,% _x000a_(Xalis mənfəət/ Aktivlərin həcmi)" dataDxfId="45"/>
  </tableColumns>
  <tableStyleInfo name="TableStyleLight8" showFirstColumn="0" showLastColumn="0" showRowStripes="1" showColumnStripes="0"/>
</table>
</file>

<file path=xl/tables/table2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13000000}" name="Table41113141516181925" displayName="Table41113141516181925" ref="A1:C26" totalsRowShown="0" headerRowDxfId="44" headerRowBorderDxfId="43">
  <autoFilter ref="A1:C26" xr:uid="{00000000-0009-0000-0100-000003000000}"/>
  <sortState xmlns:xlrd2="http://schemas.microsoft.com/office/spreadsheetml/2017/richdata2" ref="A2:C26">
    <sortCondition ref="B1:B26"/>
  </sortState>
  <tableColumns count="3">
    <tableColumn id="1" xr3:uid="{00000000-0010-0000-1300-000001000000}" name="Sıra" dataDxfId="42"/>
    <tableColumn id="2" xr3:uid="{00000000-0010-0000-1300-000002000000}" name="Banklar" dataDxfId="41"/>
    <tableColumn id="4" xr3:uid="{00000000-0010-0000-1300-000004000000}" name="2023 IR_x000a_ROE,% _x000a_(Xalis mənfəət/ Balans kapitalı)" dataDxfId="40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7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9.xml"/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0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1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2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3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4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5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6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7.xml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8.xml"/><Relationship Id="rId1" Type="http://schemas.openxmlformats.org/officeDocument/2006/relationships/printerSettings" Target="../printerSettings/printerSettings6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9.xml"/><Relationship Id="rId1" Type="http://schemas.openxmlformats.org/officeDocument/2006/relationships/printerSettings" Target="../printerSettings/printerSettings7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0.xml"/><Relationship Id="rId1" Type="http://schemas.openxmlformats.org/officeDocument/2006/relationships/printerSettings" Target="../printerSettings/printerSettings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1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2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3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4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5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6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7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8.xml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9"/>
  <sheetViews>
    <sheetView workbookViewId="0">
      <selection activeCell="B4" sqref="B4"/>
    </sheetView>
  </sheetViews>
  <sheetFormatPr defaultRowHeight="15" x14ac:dyDescent="0.25"/>
  <cols>
    <col min="1" max="1" width="4.42578125" style="7" customWidth="1"/>
    <col min="2" max="2" width="44.5703125" customWidth="1"/>
  </cols>
  <sheetData>
    <row r="1" spans="1:2" ht="24.75" customHeight="1" x14ac:dyDescent="0.25">
      <c r="A1" s="167" t="s">
        <v>83</v>
      </c>
      <c r="B1" s="167"/>
    </row>
    <row r="2" spans="1:2" x14ac:dyDescent="0.25">
      <c r="A2" s="165" t="s">
        <v>43</v>
      </c>
      <c r="B2" s="166"/>
    </row>
    <row r="3" spans="1:2" ht="16.5" customHeight="1" x14ac:dyDescent="0.25">
      <c r="A3" s="39">
        <v>1</v>
      </c>
      <c r="B3" s="33" t="s">
        <v>82</v>
      </c>
    </row>
    <row r="4" spans="1:2" ht="16.5" customHeight="1" x14ac:dyDescent="0.25">
      <c r="A4" s="39">
        <v>2</v>
      </c>
      <c r="B4" s="33" t="s">
        <v>84</v>
      </c>
    </row>
    <row r="5" spans="1:2" x14ac:dyDescent="0.25">
      <c r="A5" s="39">
        <v>3</v>
      </c>
      <c r="B5" s="33" t="s">
        <v>59</v>
      </c>
    </row>
    <row r="6" spans="1:2" x14ac:dyDescent="0.25">
      <c r="A6" s="39">
        <v>4</v>
      </c>
      <c r="B6" s="33" t="s">
        <v>44</v>
      </c>
    </row>
    <row r="7" spans="1:2" x14ac:dyDescent="0.25">
      <c r="A7" s="39">
        <v>5</v>
      </c>
      <c r="B7" s="33" t="s">
        <v>45</v>
      </c>
    </row>
    <row r="8" spans="1:2" x14ac:dyDescent="0.25">
      <c r="A8" s="39">
        <v>6</v>
      </c>
      <c r="B8" s="33" t="s">
        <v>46</v>
      </c>
    </row>
    <row r="9" spans="1:2" x14ac:dyDescent="0.25">
      <c r="A9" s="39">
        <v>7</v>
      </c>
      <c r="B9" s="33" t="s">
        <v>71</v>
      </c>
    </row>
    <row r="10" spans="1:2" x14ac:dyDescent="0.25">
      <c r="A10" s="39">
        <v>8</v>
      </c>
      <c r="B10" s="33" t="s">
        <v>72</v>
      </c>
    </row>
    <row r="11" spans="1:2" x14ac:dyDescent="0.25">
      <c r="A11" s="39">
        <v>9</v>
      </c>
      <c r="B11" s="33" t="s">
        <v>70</v>
      </c>
    </row>
    <row r="12" spans="1:2" ht="17.25" customHeight="1" x14ac:dyDescent="0.25">
      <c r="A12" s="39">
        <v>10</v>
      </c>
      <c r="B12" s="33" t="s">
        <v>47</v>
      </c>
    </row>
    <row r="13" spans="1:2" ht="17.25" customHeight="1" x14ac:dyDescent="0.25">
      <c r="A13" s="39">
        <v>11</v>
      </c>
      <c r="B13" s="33" t="s">
        <v>48</v>
      </c>
    </row>
    <row r="14" spans="1:2" x14ac:dyDescent="0.25">
      <c r="A14" s="39">
        <v>12</v>
      </c>
      <c r="B14" s="33" t="s">
        <v>49</v>
      </c>
    </row>
    <row r="15" spans="1:2" x14ac:dyDescent="0.25">
      <c r="A15" s="39">
        <v>13</v>
      </c>
      <c r="B15" s="33" t="s">
        <v>50</v>
      </c>
    </row>
    <row r="16" spans="1:2" x14ac:dyDescent="0.25">
      <c r="A16" s="39">
        <v>14</v>
      </c>
      <c r="B16" s="33" t="s">
        <v>51</v>
      </c>
    </row>
    <row r="17" spans="1:2" x14ac:dyDescent="0.25">
      <c r="A17" s="38">
        <v>15</v>
      </c>
      <c r="B17" s="34" t="s">
        <v>52</v>
      </c>
    </row>
    <row r="18" spans="1:2" x14ac:dyDescent="0.25">
      <c r="A18" s="38">
        <v>16</v>
      </c>
      <c r="B18" s="34" t="s">
        <v>53</v>
      </c>
    </row>
    <row r="19" spans="1:2" x14ac:dyDescent="0.25">
      <c r="A19" s="38">
        <v>17</v>
      </c>
      <c r="B19" s="34" t="s">
        <v>54</v>
      </c>
    </row>
    <row r="20" spans="1:2" x14ac:dyDescent="0.25">
      <c r="A20" s="38">
        <v>18</v>
      </c>
      <c r="B20" s="34" t="s">
        <v>55</v>
      </c>
    </row>
    <row r="21" spans="1:2" x14ac:dyDescent="0.25">
      <c r="A21" s="38">
        <v>19</v>
      </c>
      <c r="B21" s="34" t="s">
        <v>56</v>
      </c>
    </row>
    <row r="22" spans="1:2" x14ac:dyDescent="0.25">
      <c r="A22" s="38">
        <v>20</v>
      </c>
      <c r="B22" s="34" t="s">
        <v>57</v>
      </c>
    </row>
    <row r="23" spans="1:2" ht="28.5" x14ac:dyDescent="0.25">
      <c r="A23" s="38">
        <v>21</v>
      </c>
      <c r="B23" s="79" t="s">
        <v>58</v>
      </c>
    </row>
    <row r="24" spans="1:2" x14ac:dyDescent="0.25">
      <c r="A24" s="38">
        <v>22</v>
      </c>
      <c r="B24" s="97" t="s">
        <v>73</v>
      </c>
    </row>
    <row r="25" spans="1:2" x14ac:dyDescent="0.25">
      <c r="A25" s="38">
        <v>23</v>
      </c>
      <c r="B25" s="97" t="s">
        <v>74</v>
      </c>
    </row>
    <row r="26" spans="1:2" ht="32.25" customHeight="1" x14ac:dyDescent="0.25"/>
    <row r="27" spans="1:2" x14ac:dyDescent="0.25">
      <c r="A27" s="78"/>
      <c r="B27" s="77"/>
    </row>
    <row r="28" spans="1:2" x14ac:dyDescent="0.25">
      <c r="A28" s="78"/>
      <c r="B28" s="77"/>
    </row>
    <row r="29" spans="1:2" x14ac:dyDescent="0.25">
      <c r="A29"/>
    </row>
  </sheetData>
  <mergeCells count="2">
    <mergeCell ref="A2:B2"/>
    <mergeCell ref="A1:B1"/>
  </mergeCells>
  <hyperlinks>
    <hyperlink ref="B16" location="'Nizamnamə Kapitalı'!A1" display="Nizamnamə Kapitalı" xr:uid="{00000000-0004-0000-0000-000000000000}"/>
    <hyperlink ref="B15" location="'Dinamika  - Balans Kapitalı'!A1" display="Dinamika - Balans Kapitalı" xr:uid="{00000000-0004-0000-0000-000001000000}"/>
    <hyperlink ref="B14" location="'Balans Kapitalı'!A1" display="Balans Kapitalı" xr:uid="{00000000-0004-0000-0000-000002000000}"/>
    <hyperlink ref="B13" location="'Dinamika - Depozit Portfeli'!A1" display="Dinamika - Depozit Portfeli" xr:uid="{00000000-0004-0000-0000-000003000000}"/>
    <hyperlink ref="B12" location="'Depozit Portfeli'!A1" display="Depozit Portfeli" xr:uid="{00000000-0004-0000-0000-000004000000}"/>
    <hyperlink ref="B8" location="'Dinamika - Kredit Portfeli'!A1" display="Dinamika - Kredit Portfeli" xr:uid="{00000000-0004-0000-0000-000005000000}"/>
    <hyperlink ref="B7" location="'Kredit Portfeli'!A1" display="Kredit Portfeli" xr:uid="{00000000-0004-0000-0000-000006000000}"/>
    <hyperlink ref="B6" location="'Dinamika  - Aktivlər'!A1" display="Dinamika - Aktivlər" xr:uid="{00000000-0004-0000-0000-000007000000}"/>
    <hyperlink ref="B5" location="Aktivlər!A1" display="Aktivlər" xr:uid="{00000000-0004-0000-0000-000008000000}"/>
    <hyperlink ref="B22" location="'Qeyri-Faiz Xərcləri'!A1" display="Qeyri-faiz xərcləri " xr:uid="{00000000-0004-0000-0000-000009000000}"/>
    <hyperlink ref="B21" location="'Qeyri-Faiz Gəlirləri'!A1" display="Qeyri-faiz gəlirləri " xr:uid="{00000000-0004-0000-0000-00000A000000}"/>
    <hyperlink ref="B20" location="'Faiz Xərcləri'!A1" display="Faiz xərcləri" xr:uid="{00000000-0004-0000-0000-00000B000000}"/>
    <hyperlink ref="B19" location="'Faiz Gəlirləri'!A1" display="Faiz gəlirləri" xr:uid="{00000000-0004-0000-0000-00000C000000}"/>
    <hyperlink ref="B18" location="'Xalis Əməliyyat Mənfəəti'!A1" display="Xalis Əməliyyat Mənfəəti " xr:uid="{00000000-0004-0000-0000-00000D000000}"/>
    <hyperlink ref="B17" location="'Xalis Mənfəəti'!A1" display="Xalis Mənfəət" xr:uid="{00000000-0004-0000-0000-00000E000000}"/>
    <hyperlink ref="B4" location="'2025 IIIR- Ümumi göstəricilər'!A1" display="2025 IIIR - Ümumi göstəricilər" xr:uid="{00000000-0004-0000-0000-00000F000000}"/>
    <hyperlink ref="B3" location="'2024 IVR- Ümumi göstəricilər'!A1" display="2024 IIR - Ümumi göstəricilər" xr:uid="{00000000-0004-0000-0000-000010000000}"/>
    <hyperlink ref="B23" location="'Ehtiyat ayırmaları'!A1" display="Aktivlər üzrə mümkün zərərin ödənilməsi üçün ehtiyat ayırmaları " xr:uid="{00000000-0004-0000-0000-000011000000}"/>
    <hyperlink ref="B9" location="'Biznes Kreditləri'!A1" display="Biznes Kreditləri" xr:uid="{59A5DCB2-2954-4D5D-93DB-3ACFF70FED65}"/>
    <hyperlink ref="B10" location="'İstehlak Kreditləri'!A1" display="İstehlak kreditləri" xr:uid="{91463C5F-7169-495B-A741-489BC5F688F0}"/>
    <hyperlink ref="B11" location="'Daşınmaz Əmlak Kreditləri'!A1" display="Daşınmaz əmlak kreditləri" xr:uid="{72DED85A-B3D5-4D0A-8FE4-77EAB289B4C8}"/>
    <hyperlink ref="B24" location="'ROA '!A1" display="ROA" xr:uid="{D4A21837-4C52-4515-8458-BE0807DA090F}"/>
    <hyperlink ref="B25" location="'ROE '!A1" display="ROE" xr:uid="{C737D2A2-1E55-493B-AC86-1E529389DC2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1"/>
  <dimension ref="A1:AA51"/>
  <sheetViews>
    <sheetView topLeftCell="D1" zoomScale="85" zoomScaleNormal="85" workbookViewId="0">
      <selection activeCell="I13" sqref="I13"/>
    </sheetView>
  </sheetViews>
  <sheetFormatPr defaultRowHeight="15" x14ac:dyDescent="0.25"/>
  <cols>
    <col min="1" max="1" width="7.7109375" style="1" customWidth="1"/>
    <col min="2" max="2" width="39.5703125" style="1" customWidth="1"/>
    <col min="3" max="11" width="19" customWidth="1"/>
    <col min="12" max="18" width="18.28515625" customWidth="1"/>
    <col min="19" max="19" width="23.85546875" customWidth="1"/>
    <col min="20" max="20" width="16.7109375" customWidth="1"/>
    <col min="21" max="21" width="23.7109375" customWidth="1"/>
    <col min="22" max="22" width="8.85546875" customWidth="1"/>
    <col min="23" max="24" width="22.140625" customWidth="1"/>
    <col min="25" max="25" width="13.7109375" customWidth="1"/>
    <col min="26" max="26" width="8.7109375" customWidth="1"/>
    <col min="27" max="27" width="8.42578125" customWidth="1"/>
    <col min="28" max="28" width="8.7109375" customWidth="1"/>
  </cols>
  <sheetData>
    <row r="1" spans="1:27" s="1" customFormat="1" ht="67.5" customHeight="1" x14ac:dyDescent="0.25">
      <c r="A1" s="10" t="s">
        <v>0</v>
      </c>
      <c r="B1" s="11" t="s">
        <v>21</v>
      </c>
      <c r="C1" s="70" t="s">
        <v>22</v>
      </c>
      <c r="D1" s="70" t="s">
        <v>23</v>
      </c>
      <c r="E1" s="68" t="s">
        <v>61</v>
      </c>
      <c r="F1" s="68" t="s">
        <v>64</v>
      </c>
      <c r="G1" s="68" t="s">
        <v>65</v>
      </c>
      <c r="H1" s="70" t="s">
        <v>24</v>
      </c>
      <c r="I1" s="68" t="s">
        <v>76</v>
      </c>
      <c r="J1" s="70" t="s">
        <v>25</v>
      </c>
      <c r="K1" s="70" t="s">
        <v>40</v>
      </c>
      <c r="L1" s="71" t="s">
        <v>26</v>
      </c>
      <c r="M1" s="71" t="s">
        <v>75</v>
      </c>
      <c r="N1" s="71" t="s">
        <v>27</v>
      </c>
      <c r="O1" s="71" t="s">
        <v>28</v>
      </c>
      <c r="P1" s="71" t="s">
        <v>29</v>
      </c>
      <c r="Q1" s="71" t="s">
        <v>33</v>
      </c>
      <c r="R1" s="71" t="s">
        <v>30</v>
      </c>
      <c r="S1" s="72" t="s">
        <v>41</v>
      </c>
      <c r="T1" s="103" t="s">
        <v>77</v>
      </c>
      <c r="U1" s="103" t="s">
        <v>78</v>
      </c>
      <c r="V1" s="103" t="s">
        <v>42</v>
      </c>
      <c r="W1" s="104" t="s">
        <v>38</v>
      </c>
      <c r="X1" s="105" t="s">
        <v>39</v>
      </c>
      <c r="Y1" s="106" t="s">
        <v>36</v>
      </c>
    </row>
    <row r="2" spans="1:27" x14ac:dyDescent="0.25">
      <c r="A2" s="69">
        <v>1</v>
      </c>
      <c r="B2" s="6" t="s">
        <v>60</v>
      </c>
      <c r="C2" s="82">
        <v>13626.90315</v>
      </c>
      <c r="D2" s="82">
        <v>7079.9838900000004</v>
      </c>
      <c r="E2" s="82">
        <v>3544.99343</v>
      </c>
      <c r="F2" s="82">
        <v>1984.2402199999999</v>
      </c>
      <c r="G2" s="82">
        <v>1550.7502400000001</v>
      </c>
      <c r="H2" s="82">
        <v>8892.88033</v>
      </c>
      <c r="I2" s="82">
        <v>3404.2772</v>
      </c>
      <c r="J2" s="82">
        <v>2204.6853299999998</v>
      </c>
      <c r="K2" s="82">
        <v>1281.2713900000001</v>
      </c>
      <c r="L2" s="8">
        <v>335.69324999999998</v>
      </c>
      <c r="M2" s="8">
        <v>417.91030999999998</v>
      </c>
      <c r="N2" s="8">
        <f>Table6[[#This Row],[Faiz gəlirləri
 (mln. manat)]]-Table6[[#This Row],[Faiz xərcləri
 (mln. manat)]]+Table6[[#This Row],[Qeyri-faiz gəlirləri 
(mln. manat)]]-Table6[[#This Row],[Qeyri-faiz xərcləri 
(mln. manat)]]</f>
        <v>532.24198000000001</v>
      </c>
      <c r="O2" s="8">
        <v>1095.60223</v>
      </c>
      <c r="P2" s="8">
        <v>387.41437000000002</v>
      </c>
      <c r="Q2" s="8">
        <v>451.50583999999998</v>
      </c>
      <c r="R2" s="8">
        <v>627.45172000000002</v>
      </c>
      <c r="S2" s="101">
        <v>103.04250999999999</v>
      </c>
      <c r="T2" s="107"/>
      <c r="U2" s="108">
        <v>11.289160000000001</v>
      </c>
      <c r="V2" s="108">
        <v>82.217060000000004</v>
      </c>
      <c r="W2" s="108">
        <f t="shared" ref="W2" si="0">O2-P2+Q2-R2</f>
        <v>532.24198000000001</v>
      </c>
      <c r="X2" s="108">
        <f>Table2[[#This Row],[Hesablanmış XƏM]]-N2</f>
        <v>0</v>
      </c>
      <c r="Y2" s="109">
        <f>Table6[[#This Row],[Xalis Mənfəət
 (mln. manat)]]-Table6[[#This Row],[Xalis Əməliyyat Mənfəəti 
(mln. manat)]]+V2+Table6[[#This Row],[Faiz borcları üzrə yaradılmış məqsədli ehtiyatlar]]+Table6[[#This Row],[Gözlənilməz xərclər]]+Table6[[#This Row],[Aktivlər üzrə mümkün zərərin 
ödənilməsi üçün ehtiyat ayırmaları (mln. manat)]]</f>
        <v>0</v>
      </c>
      <c r="AA2" s="3">
        <f>Table6[[#This Row],[Daşınmaz əmlak kreditləri (mln. manat)]]+Table6[[#This Row],[İstehlak Kreditləri (mln. manat)]]+Table6[[#This Row],[Biznes Kreditləri (mln. manat)]]-Table6[[#This Row],[Cəmi Kreditlər 
(mln. manat) ]]</f>
        <v>0</v>
      </c>
    </row>
    <row r="3" spans="1:27" x14ac:dyDescent="0.25">
      <c r="A3" s="69">
        <v>2</v>
      </c>
      <c r="B3" s="6" t="s">
        <v>1</v>
      </c>
      <c r="C3" s="82">
        <v>1770.3689999999999</v>
      </c>
      <c r="D3" s="82">
        <v>1334.1990000000001</v>
      </c>
      <c r="E3" s="8">
        <v>1022.87</v>
      </c>
      <c r="F3" s="82">
        <v>289.16899999999998</v>
      </c>
      <c r="G3" s="82">
        <v>22.16</v>
      </c>
      <c r="H3" s="82">
        <v>1132.3810000000001</v>
      </c>
      <c r="I3" s="82">
        <v>893.18700000000001</v>
      </c>
      <c r="J3" s="82">
        <v>232.71100000000001</v>
      </c>
      <c r="K3" s="82">
        <v>121.75</v>
      </c>
      <c r="L3" s="8">
        <v>49.052</v>
      </c>
      <c r="M3" s="8">
        <v>60.082999999999998</v>
      </c>
      <c r="N3" s="8">
        <f>Table6[[#This Row],[Faiz gəlirləri
 (mln. manat)]]-Table6[[#This Row],[Faiz xərcləri
 (mln. manat)]]+Table6[[#This Row],[Qeyri-faiz gəlirləri 
(mln. manat)]]-Table6[[#This Row],[Qeyri-faiz xərcləri 
(mln. manat)]]</f>
        <v>76.335999999999984</v>
      </c>
      <c r="O3" s="8">
        <v>256.17599999999999</v>
      </c>
      <c r="P3" s="8">
        <v>100.208</v>
      </c>
      <c r="Q3" s="8">
        <v>18.545999999999999</v>
      </c>
      <c r="R3" s="8">
        <v>98.177999999999997</v>
      </c>
      <c r="S3" s="101">
        <v>16.253</v>
      </c>
      <c r="T3" s="107"/>
      <c r="U3" s="108"/>
      <c r="V3" s="108">
        <v>11.031000000000001</v>
      </c>
      <c r="W3" s="108">
        <f t="shared" ref="W3:W11" si="1">O3-P3+Q3-R3</f>
        <v>76.335999999999984</v>
      </c>
      <c r="X3" s="108">
        <f>Table2[[#This Row],[Hesablanmış XƏM]]-N3</f>
        <v>0</v>
      </c>
      <c r="Y3" s="109">
        <f>Table6[[#This Row],[Xalis Mənfəət
 (mln. manat)]]-Table6[[#This Row],[Xalis Əməliyyat Mənfəəti 
(mln. manat)]]+V3+Table6[[#This Row],[Faiz borcları üzrə yaradılmış məqsədli ehtiyatlar]]+Table6[[#This Row],[Gözlənilməz xərclər]]+Table6[[#This Row],[Aktivlər üzrə mümkün zərərin 
ödənilməsi üçün ehtiyat ayırmaları (mln. manat)]]</f>
        <v>0</v>
      </c>
      <c r="AA3" s="3">
        <f>Table6[[#This Row],[Daşınmaz əmlak kreditləri (mln. manat)]]+Table6[[#This Row],[İstehlak Kreditləri (mln. manat)]]+Table6[[#This Row],[Biznes Kreditləri (mln. manat)]]-Table6[[#This Row],[Cəmi Kreditlər 
(mln. manat) ]]</f>
        <v>0</v>
      </c>
    </row>
    <row r="4" spans="1:27" x14ac:dyDescent="0.25">
      <c r="A4" s="69">
        <v>3</v>
      </c>
      <c r="B4" s="6" t="s">
        <v>2</v>
      </c>
      <c r="C4" s="82">
        <v>423.00421</v>
      </c>
      <c r="D4" s="82">
        <v>292.54376999999999</v>
      </c>
      <c r="E4" s="82">
        <v>158.91628</v>
      </c>
      <c r="F4" s="86">
        <v>64.983519999999999</v>
      </c>
      <c r="G4" s="86">
        <v>68.643960000000007</v>
      </c>
      <c r="H4" s="82">
        <v>226.3622</v>
      </c>
      <c r="I4" s="82">
        <v>114.17283</v>
      </c>
      <c r="J4" s="82">
        <v>77.730710000000002</v>
      </c>
      <c r="K4" s="48">
        <v>70.393460000000005</v>
      </c>
      <c r="L4" s="8">
        <v>4.2570100000000002</v>
      </c>
      <c r="M4" s="98">
        <v>5.5087299999999999</v>
      </c>
      <c r="N4" s="8">
        <f>Table6[[#This Row],[Faiz gəlirləri
 (mln. manat)]]-Table6[[#This Row],[Faiz xərcləri
 (mln. manat)]]+Table6[[#This Row],[Qeyri-faiz gəlirləri 
(mln. manat)]]-Table6[[#This Row],[Qeyri-faiz xərcləri 
(mln. manat)]]</f>
        <v>0.97006999999999621</v>
      </c>
      <c r="O4" s="8">
        <v>26.096139999999998</v>
      </c>
      <c r="P4" s="8">
        <v>9.1814800000000005</v>
      </c>
      <c r="Q4" s="8">
        <v>9.8377599999999994</v>
      </c>
      <c r="R4" s="8">
        <v>25.782350000000001</v>
      </c>
      <c r="S4" s="101">
        <v>-4.5386699999999998</v>
      </c>
      <c r="T4" s="107"/>
      <c r="U4" s="108"/>
      <c r="V4" s="8">
        <v>1.2517199999999999</v>
      </c>
      <c r="W4" s="108">
        <f t="shared" si="1"/>
        <v>0.97006999999999621</v>
      </c>
      <c r="X4" s="108">
        <f>Table2[[#This Row],[Hesablanmış XƏM]]-N4</f>
        <v>0</v>
      </c>
      <c r="Y4" s="109">
        <f>Table6[[#This Row],[Xalis Mənfəət
 (mln. manat)]]-Table6[[#This Row],[Xalis Əməliyyat Mənfəəti 
(mln. manat)]]+V4+Table6[[#This Row],[Faiz borcları üzrə yaradılmış məqsədli ehtiyatlar]]+Table6[[#This Row],[Gözlənilməz xərclər]]+Table6[[#This Row],[Aktivlər üzrə mümkün zərərin 
ödənilməsi üçün ehtiyat ayırmaları (mln. manat)]]</f>
        <v>-9.9999999960687092E-6</v>
      </c>
      <c r="AA4" s="3">
        <f>Table6[[#This Row],[Daşınmaz əmlak kreditləri (mln. manat)]]+Table6[[#This Row],[İstehlak Kreditləri (mln. manat)]]+Table6[[#This Row],[Biznes Kreditləri (mln. manat)]]-Table6[[#This Row],[Cəmi Kreditlər 
(mln. manat) ]]</f>
        <v>-9.9999999747524271E-6</v>
      </c>
    </row>
    <row r="5" spans="1:27" x14ac:dyDescent="0.25">
      <c r="A5" s="69">
        <v>4</v>
      </c>
      <c r="B5" s="6" t="s">
        <v>3</v>
      </c>
      <c r="C5" s="91">
        <v>2188.5010000000002</v>
      </c>
      <c r="D5" s="82">
        <v>787.35199999999998</v>
      </c>
      <c r="E5" s="82">
        <v>252.50299999999999</v>
      </c>
      <c r="F5" s="82">
        <v>328.24700000000001</v>
      </c>
      <c r="G5" s="82">
        <v>206.602</v>
      </c>
      <c r="H5" s="82">
        <v>1554.18</v>
      </c>
      <c r="I5" s="82">
        <v>232.00700000000001</v>
      </c>
      <c r="J5" s="82">
        <v>117.44799999999999</v>
      </c>
      <c r="K5" s="82">
        <v>100.5</v>
      </c>
      <c r="L5" s="8">
        <v>10.131</v>
      </c>
      <c r="M5" s="8">
        <v>13.621</v>
      </c>
      <c r="N5" s="8">
        <f>Table6[[#This Row],[Faiz gəlirləri
 (mln. manat)]]-Table6[[#This Row],[Faiz xərcləri
 (mln. manat)]]+Table6[[#This Row],[Qeyri-faiz gəlirləri 
(mln. manat)]]-Table6[[#This Row],[Qeyri-faiz xərcləri 
(mln. manat)]]</f>
        <v>21.894999999999996</v>
      </c>
      <c r="O5" s="8">
        <v>126.75</v>
      </c>
      <c r="P5" s="8">
        <v>64.855000000000004</v>
      </c>
      <c r="Q5" s="8">
        <v>38.329000000000001</v>
      </c>
      <c r="R5" s="8">
        <v>78.328999999999994</v>
      </c>
      <c r="S5" s="101">
        <v>8.2850000000000001</v>
      </c>
      <c r="T5" s="107"/>
      <c r="U5" s="108"/>
      <c r="V5" s="108">
        <v>3.49</v>
      </c>
      <c r="W5" s="108">
        <f t="shared" si="1"/>
        <v>21.894999999999996</v>
      </c>
      <c r="X5" s="108">
        <f>Table2[[#This Row],[Hesablanmış XƏM]]-N5</f>
        <v>0</v>
      </c>
      <c r="Y5" s="109">
        <f>Table6[[#This Row],[Xalis Mənfəət
 (mln. manat)]]-Table6[[#This Row],[Xalis Əməliyyat Mənfəəti 
(mln. manat)]]+V5+Table6[[#This Row],[Faiz borcları üzrə yaradılmış məqsədli ehtiyatlar]]+Table6[[#This Row],[Gözlənilməz xərclər]]+Table6[[#This Row],[Aktivlər üzrə mümkün zərərin 
ödənilməsi üçün ehtiyat ayırmaları (mln. manat)]]</f>
        <v>1.1000000000004562E-2</v>
      </c>
      <c r="AA5" s="3">
        <f>Table6[[#This Row],[Daşınmaz əmlak kreditləri (mln. manat)]]+Table6[[#This Row],[İstehlak Kreditləri (mln. manat)]]+Table6[[#This Row],[Biznes Kreditləri (mln. manat)]]-Table6[[#This Row],[Cəmi Kreditlər 
(mln. manat) ]]</f>
        <v>0</v>
      </c>
    </row>
    <row r="6" spans="1:27" x14ac:dyDescent="0.25">
      <c r="A6" s="69">
        <v>5</v>
      </c>
      <c r="B6" s="6" t="s">
        <v>4</v>
      </c>
      <c r="C6" s="82">
        <v>826.18804999999998</v>
      </c>
      <c r="D6" s="121">
        <v>340.851</v>
      </c>
      <c r="E6" s="86">
        <v>309.16899999999998</v>
      </c>
      <c r="F6" s="86">
        <v>6.8239999999999998</v>
      </c>
      <c r="G6" s="8">
        <v>24.858000000000001</v>
      </c>
      <c r="H6" s="86">
        <v>475.58060999999998</v>
      </c>
      <c r="I6" s="82">
        <f>23.74658+290.23007</f>
        <v>313.97665000000001</v>
      </c>
      <c r="J6" s="82">
        <v>128.32586000000001</v>
      </c>
      <c r="K6" s="82">
        <v>60</v>
      </c>
      <c r="L6" s="8">
        <v>6.6267100000000001</v>
      </c>
      <c r="M6" s="8">
        <v>8.2833900000000007</v>
      </c>
      <c r="N6" s="8">
        <f>Table6[[#This Row],[Faiz gəlirləri
 (mln. manat)]]-Table6[[#This Row],[Faiz xərcləri
 (mln. manat)]]+Table6[[#This Row],[Qeyri-faiz gəlirləri 
(mln. manat)]]-Table6[[#This Row],[Qeyri-faiz xərcləri 
(mln. manat)]]</f>
        <v>9.0095000000000063</v>
      </c>
      <c r="O6" s="8">
        <v>39.83952</v>
      </c>
      <c r="P6" s="8">
        <v>20.86345</v>
      </c>
      <c r="Q6" s="8">
        <v>16.194700000000001</v>
      </c>
      <c r="R6" s="8">
        <v>26.161269999999998</v>
      </c>
      <c r="S6" s="101">
        <v>0.72226999999999997</v>
      </c>
      <c r="T6" s="107"/>
      <c r="U6" s="108"/>
      <c r="V6" s="108">
        <v>1.6566799999999999</v>
      </c>
      <c r="W6" s="108">
        <f t="shared" si="1"/>
        <v>9.0095000000000063</v>
      </c>
      <c r="X6" s="108">
        <f>Table2[[#This Row],[Hesablanmış XƏM]]-N6</f>
        <v>0</v>
      </c>
      <c r="Y6" s="109">
        <f>Table6[[#This Row],[Xalis Mənfəət
 (mln. manat)]]-Table6[[#This Row],[Xalis Əməliyyat Mənfəəti 
(mln. manat)]]+V6+Table6[[#This Row],[Faiz borcları üzrə yaradılmış məqsədli ehtiyatlar]]+Table6[[#This Row],[Gözlənilməz xərclər]]+Table6[[#This Row],[Aktivlər üzrə mümkün zərərin 
ödənilməsi üçün ehtiyat ayırmaları (mln. manat)]]</f>
        <v>-3.8400000000062828E-3</v>
      </c>
      <c r="AA6" s="3">
        <f>Table6[[#This Row],[Daşınmaz əmlak kreditləri (mln. manat)]]+Table6[[#This Row],[İstehlak Kreditləri (mln. manat)]]+Table6[[#This Row],[Biznes Kreditləri (mln. manat)]]-Table6[[#This Row],[Cəmi Kreditlər 
(mln. manat) ]]</f>
        <v>0</v>
      </c>
    </row>
    <row r="7" spans="1:27" x14ac:dyDescent="0.25">
      <c r="A7" s="69">
        <v>6</v>
      </c>
      <c r="B7" s="84" t="s">
        <v>5</v>
      </c>
      <c r="C7" s="82">
        <v>214.50962000000001</v>
      </c>
      <c r="D7" s="82">
        <v>137.13965999999999</v>
      </c>
      <c r="E7" s="82">
        <v>55.581429999999997</v>
      </c>
      <c r="F7" s="82">
        <v>23.11027</v>
      </c>
      <c r="G7" s="82">
        <v>58.447960000000002</v>
      </c>
      <c r="H7" s="82">
        <v>71.481480000000005</v>
      </c>
      <c r="I7" s="82">
        <v>61.347720000000002</v>
      </c>
      <c r="J7" s="8">
        <v>89.984589999999997</v>
      </c>
      <c r="K7" s="82">
        <v>71.8</v>
      </c>
      <c r="L7" s="8">
        <v>5.08108</v>
      </c>
      <c r="M7" s="8">
        <v>6.4807800000000002</v>
      </c>
      <c r="N7" s="8">
        <f>Table6[[#This Row],[Faiz gəlirləri
 (mln. manat)]]-Table6[[#This Row],[Faiz xərcləri
 (mln. manat)]]+Table6[[#This Row],[Qeyri-faiz gəlirləri 
(mln. manat)]]-Table6[[#This Row],[Qeyri-faiz xərcləri 
(mln. manat)]]</f>
        <v>6.6441300000000023</v>
      </c>
      <c r="O7" s="8">
        <v>16.515820000000001</v>
      </c>
      <c r="P7" s="8">
        <v>2.4762</v>
      </c>
      <c r="Q7" s="8">
        <v>3.0882399999999999</v>
      </c>
      <c r="R7" s="8">
        <v>10.48373</v>
      </c>
      <c r="S7" s="101">
        <v>0.76612999999999998</v>
      </c>
      <c r="T7" s="107">
        <v>-0.60768999999999995</v>
      </c>
      <c r="U7" s="108"/>
      <c r="V7" s="108">
        <v>1.3996999999999999</v>
      </c>
      <c r="W7" s="108">
        <f t="shared" si="1"/>
        <v>6.6441300000000023</v>
      </c>
      <c r="X7" s="108">
        <f>Table2[[#This Row],[Hesablanmış XƏM]]-N7</f>
        <v>0</v>
      </c>
      <c r="Y7" s="109">
        <f>Table6[[#This Row],[Xalis Mənfəət
 (mln. manat)]]-Table6[[#This Row],[Xalis Əməliyyat Mənfəəti 
(mln. manat)]]+V7+Table6[[#This Row],[Faiz borcları üzrə yaradılmış məqsədli ehtiyatlar]]+Table6[[#This Row],[Gözlənilməz xərclər]]+Table6[[#This Row],[Aktivlər üzrə mümkün zərərin 
ödənilməsi üçün ehtiyat ayırmaları (mln. manat)]]</f>
        <v>-4.9100000000023014E-3</v>
      </c>
      <c r="AA7" s="3">
        <f>Table6[[#This Row],[Daşınmaz əmlak kreditləri (mln. manat)]]+Table6[[#This Row],[İstehlak Kreditləri (mln. manat)]]+Table6[[#This Row],[Biznes Kreditləri (mln. manat)]]-Table6[[#This Row],[Cəmi Kreditlər 
(mln. manat) ]]</f>
        <v>0</v>
      </c>
    </row>
    <row r="8" spans="1:27" x14ac:dyDescent="0.25">
      <c r="A8" s="69">
        <v>7</v>
      </c>
      <c r="B8" s="85" t="s">
        <v>6</v>
      </c>
      <c r="C8" s="82">
        <v>356.822</v>
      </c>
      <c r="D8" s="82">
        <v>276.93099999999998</v>
      </c>
      <c r="E8" s="82">
        <v>44.15</v>
      </c>
      <c r="F8" s="82">
        <v>45.378</v>
      </c>
      <c r="G8" s="82">
        <v>187.404</v>
      </c>
      <c r="H8" s="82">
        <f>5.625+129.873</f>
        <v>135.49799999999999</v>
      </c>
      <c r="I8" s="82">
        <v>133.511</v>
      </c>
      <c r="J8" s="82">
        <v>50.924999999999997</v>
      </c>
      <c r="K8" s="82">
        <v>71.45</v>
      </c>
      <c r="L8" s="12">
        <v>-0.40400000000000003</v>
      </c>
      <c r="M8" s="12">
        <v>0</v>
      </c>
      <c r="N8" s="8">
        <f>Table6[[#This Row],[Faiz gəlirləri
 (mln. manat)]]-Table6[[#This Row],[Faiz xərcləri
 (mln. manat)]]+Table6[[#This Row],[Qeyri-faiz gəlirləri 
(mln. manat)]]-Table6[[#This Row],[Qeyri-faiz xərcləri 
(mln. manat)]]</f>
        <v>5.3959999999999972</v>
      </c>
      <c r="O8" s="8">
        <v>32.674999999999997</v>
      </c>
      <c r="P8" s="8">
        <v>18.968</v>
      </c>
      <c r="Q8" s="8">
        <v>7.274</v>
      </c>
      <c r="R8" s="8">
        <v>15.585000000000001</v>
      </c>
      <c r="S8" s="101">
        <v>3.4380000000000002</v>
      </c>
      <c r="T8" s="107">
        <v>2.831</v>
      </c>
      <c r="U8" s="108">
        <v>-0.46899999999999997</v>
      </c>
      <c r="V8" s="108"/>
      <c r="W8" s="108">
        <f t="shared" ref="W8:W9" si="2">O8-P8+Q8-R8</f>
        <v>5.3959999999999972</v>
      </c>
      <c r="X8" s="108">
        <f>Table2[[#This Row],[Hesablanmış XƏM]]-N8</f>
        <v>0</v>
      </c>
      <c r="Y8" s="109">
        <f>Table6[[#This Row],[Xalis Mənfəət
 (mln. manat)]]-Table6[[#This Row],[Xalis Əməliyyat Mənfəəti 
(mln. manat)]]+V8+Table6[[#This Row],[Faiz borcları üzrə yaradılmış məqsədli ehtiyatlar]]+Table6[[#This Row],[Gözlənilməz xərclər]]+Table6[[#This Row],[Aktivlər üzrə mümkün zərərin 
ödənilməsi üçün ehtiyat ayırmaları (mln. manat)]]</f>
        <v>0</v>
      </c>
      <c r="AA8" s="3">
        <f>Table6[[#This Row],[Daşınmaz əmlak kreditləri (mln. manat)]]+Table6[[#This Row],[İstehlak Kreditləri (mln. manat)]]+Table6[[#This Row],[Biznes Kreditləri (mln. manat)]]-Table6[[#This Row],[Cəmi Kreditlər 
(mln. manat) ]]</f>
        <v>9.9999999997635314E-4</v>
      </c>
    </row>
    <row r="9" spans="1:27" x14ac:dyDescent="0.25">
      <c r="A9" s="69">
        <v>8</v>
      </c>
      <c r="B9" s="85" t="s">
        <v>7</v>
      </c>
      <c r="C9" s="82">
        <v>120.29107774000001</v>
      </c>
      <c r="D9" s="82">
        <v>3.2477999999999998</v>
      </c>
      <c r="E9" s="86">
        <v>1.63713</v>
      </c>
      <c r="F9" s="86">
        <v>1.4474199999999999</v>
      </c>
      <c r="G9" s="86">
        <v>0.13325000000000001</v>
      </c>
      <c r="H9" s="82">
        <v>37.100983710000001</v>
      </c>
      <c r="I9" s="135"/>
      <c r="J9" s="8">
        <v>53.352595630000003</v>
      </c>
      <c r="K9" s="8">
        <v>73.611171440000007</v>
      </c>
      <c r="L9" s="8">
        <v>4.4115204800000001</v>
      </c>
      <c r="M9" s="8">
        <v>0.92439066000000003</v>
      </c>
      <c r="N9" s="8">
        <f>Table6[[#This Row],[Faiz gəlirləri
 (mln. manat)]]-Table6[[#This Row],[Faiz xərcləri
 (mln. manat)]]+Table6[[#This Row],[Qeyri-faiz gəlirləri 
(mln. manat)]]-Table6[[#This Row],[Qeyri-faiz xərcləri 
(mln. manat)]]</f>
        <v>3.8579177000000007</v>
      </c>
      <c r="O9" s="8">
        <v>5.6665945300000002</v>
      </c>
      <c r="P9" s="8">
        <v>0</v>
      </c>
      <c r="Q9" s="8">
        <f>0.18637331+0.0534747+0.02337598+0.00471788</f>
        <v>0.26794187000000003</v>
      </c>
      <c r="R9" s="8">
        <f>1.92730478+0.14931392</f>
        <v>2.0766187</v>
      </c>
      <c r="S9" s="101">
        <v>-1.4779934400000001</v>
      </c>
      <c r="T9" s="107"/>
      <c r="U9" s="108"/>
      <c r="V9" s="108">
        <v>0.92439066000000003</v>
      </c>
      <c r="W9" s="108">
        <f t="shared" si="2"/>
        <v>3.8579177000000007</v>
      </c>
      <c r="X9" s="108">
        <f>Table2[[#This Row],[Hesablanmış XƏM]]-N9</f>
        <v>0</v>
      </c>
      <c r="Y9" s="109">
        <f>Table6[[#This Row],[Xalis Mənfəət
 (mln. manat)]]-Table6[[#This Row],[Xalis Əməliyyat Mənfəəti 
(mln. manat)]]+V9+Table6[[#This Row],[Faiz borcları üzrə yaradılmış məqsədli ehtiyatlar]]+Table6[[#This Row],[Gözlənilməz xərclər]]+Table6[[#This Row],[Aktivlər üzrə mümkün zərərin 
ödənilməsi üçün ehtiyat ayırmaları (mln. manat)]]</f>
        <v>0</v>
      </c>
      <c r="AA9" s="3">
        <f>Table6[[#This Row],[Daşınmaz əmlak kreditləri (mln. manat)]]+Table6[[#This Row],[İstehlak Kreditləri (mln. manat)]]+Table6[[#This Row],[Biznes Kreditləri (mln. manat)]]-Table6[[#This Row],[Cəmi Kreditlər 
(mln. manat) ]]</f>
        <v>-2.9999999999999805E-2</v>
      </c>
    </row>
    <row r="10" spans="1:27" x14ac:dyDescent="0.25">
      <c r="A10" s="69">
        <v>9</v>
      </c>
      <c r="B10" s="100" t="s">
        <v>35</v>
      </c>
      <c r="C10" s="82">
        <v>1152.4760799999999</v>
      </c>
      <c r="D10" s="82">
        <v>910.69650999999999</v>
      </c>
      <c r="E10" s="86">
        <v>148.75511</v>
      </c>
      <c r="F10" s="82">
        <v>699.93060000000003</v>
      </c>
      <c r="G10" s="86">
        <v>62.010800000000003</v>
      </c>
      <c r="H10" s="82">
        <v>740.25654999999995</v>
      </c>
      <c r="I10" s="82">
        <v>669.36021000000005</v>
      </c>
      <c r="J10" s="82">
        <v>175.77104</v>
      </c>
      <c r="K10" s="82">
        <v>52.87</v>
      </c>
      <c r="L10" s="8">
        <v>30.594760000000001</v>
      </c>
      <c r="M10" s="8">
        <v>40.547669999999997</v>
      </c>
      <c r="N10" s="8">
        <f>Table6[[#This Row],[Faiz gəlirləri
 (mln. manat)]]-Table6[[#This Row],[Faiz xərcləri
 (mln. manat)]]+Table6[[#This Row],[Qeyri-faiz gəlirləri 
(mln. manat)]]-Table6[[#This Row],[Qeyri-faiz xərcləri 
(mln. manat)]]</f>
        <v>40.119350000000011</v>
      </c>
      <c r="O10" s="8">
        <v>177.2715</v>
      </c>
      <c r="P10" s="8">
        <v>71.785089999999997</v>
      </c>
      <c r="Q10" s="8">
        <v>21.134599999999999</v>
      </c>
      <c r="R10" s="8">
        <v>86.501660000000001</v>
      </c>
      <c r="S10" s="101">
        <v>-0.42831000000000002</v>
      </c>
      <c r="T10" s="107"/>
      <c r="U10" s="108"/>
      <c r="V10" s="108">
        <v>9.9529099999999993</v>
      </c>
      <c r="W10" s="108">
        <f t="shared" si="1"/>
        <v>40.119350000000011</v>
      </c>
      <c r="X10" s="108">
        <f>Table2[[#This Row],[Hesablanmış XƏM]]-N10</f>
        <v>0</v>
      </c>
      <c r="Y10" s="109">
        <f>Table6[[#This Row],[Xalis Mənfəət
 (mln. manat)]]-Table6[[#This Row],[Xalis Əməliyyat Mənfəəti 
(mln. manat)]]+V10+Table6[[#This Row],[Faiz borcları üzrə yaradılmış məqsədli ehtiyatlar]]+Table6[[#This Row],[Gözlənilməz xərclər]]+Table6[[#This Row],[Aktivlər üzrə mümkün zərərin 
ödənilməsi üçün ehtiyat ayırmaları (mln. manat)]]</f>
        <v>9.999999988685726E-6</v>
      </c>
      <c r="AA10" s="3">
        <f>Table6[[#This Row],[Daşınmaz əmlak kreditləri (mln. manat)]]+Table6[[#This Row],[İstehlak Kreditləri (mln. manat)]]+Table6[[#This Row],[Biznes Kreditləri (mln. manat)]]-Table6[[#This Row],[Cəmi Kreditlər 
(mln. manat) ]]</f>
        <v>0</v>
      </c>
    </row>
    <row r="11" spans="1:27" x14ac:dyDescent="0.25">
      <c r="A11" s="69">
        <v>10</v>
      </c>
      <c r="B11" s="100" t="s">
        <v>8</v>
      </c>
      <c r="C11" s="82">
        <v>2725.6741999999999</v>
      </c>
      <c r="D11" s="82">
        <v>1653.6296199999999</v>
      </c>
      <c r="E11" s="82">
        <v>1115.3500200000001</v>
      </c>
      <c r="F11" s="86">
        <v>368.93189000000001</v>
      </c>
      <c r="G11" s="86">
        <v>169.34771000000001</v>
      </c>
      <c r="H11" s="82">
        <v>1357.1581799999999</v>
      </c>
      <c r="I11" s="82">
        <v>603.72604000000001</v>
      </c>
      <c r="J11" s="82">
        <v>249.40459000000001</v>
      </c>
      <c r="K11" s="82">
        <v>73.961089999999999</v>
      </c>
      <c r="L11" s="8">
        <v>60.593640000000001</v>
      </c>
      <c r="M11" s="8">
        <v>76.743639999999999</v>
      </c>
      <c r="N11" s="8">
        <f>Table6[[#This Row],[Faiz gəlirləri
 (mln. manat)]]-Table6[[#This Row],[Faiz xərcləri
 (mln. manat)]]+Table6[[#This Row],[Qeyri-faiz gəlirləri 
(mln. manat)]]-Table6[[#This Row],[Qeyri-faiz xərcləri 
(mln. manat)]]</f>
        <v>82.282819999999973</v>
      </c>
      <c r="O11" s="8">
        <v>299.57880999999998</v>
      </c>
      <c r="P11" s="8">
        <v>129.84782000000001</v>
      </c>
      <c r="Q11" s="8">
        <v>40.240270000000002</v>
      </c>
      <c r="R11" s="8">
        <v>127.68844</v>
      </c>
      <c r="S11" s="101">
        <v>5.5391899999999996</v>
      </c>
      <c r="T11" s="107"/>
      <c r="U11" s="108"/>
      <c r="V11" s="108">
        <v>16.149999999999999</v>
      </c>
      <c r="W11" s="108">
        <f t="shared" si="1"/>
        <v>82.282819999999973</v>
      </c>
      <c r="X11" s="108">
        <f>Table2[[#This Row],[Hesablanmış XƏM]]-N11</f>
        <v>0</v>
      </c>
      <c r="Y11" s="109">
        <f>Table6[[#This Row],[Xalis Mənfəət
 (mln. manat)]]-Table6[[#This Row],[Xalis Əməliyyat Mənfəəti 
(mln. manat)]]+V11+Table6[[#This Row],[Faiz borcları üzrə yaradılmış məqsədli ehtiyatlar]]+Table6[[#This Row],[Gözlənilməz xərclər]]+Table6[[#This Row],[Aktivlər üzrə mümkün zərərin 
ödənilməsi üçün ehtiyat ayırmaları (mln. manat)]]</f>
        <v>1.0000000026266775E-5</v>
      </c>
      <c r="AA11" s="3">
        <f>Table6[[#This Row],[Daşınmaz əmlak kreditləri (mln. manat)]]+Table6[[#This Row],[İstehlak Kreditləri (mln. manat)]]+Table6[[#This Row],[Biznes Kreditləri (mln. manat)]]-Table6[[#This Row],[Cəmi Kreditlər 
(mln. manat) ]]</f>
        <v>0</v>
      </c>
    </row>
    <row r="12" spans="1:27" ht="14.65" customHeight="1" x14ac:dyDescent="0.25">
      <c r="A12" s="69">
        <v>11</v>
      </c>
      <c r="B12" s="85" t="s">
        <v>9</v>
      </c>
      <c r="C12" s="81">
        <v>306.22199999999998</v>
      </c>
      <c r="D12" s="82">
        <v>243.63800000000001</v>
      </c>
      <c r="E12" s="82">
        <v>67.536000000000001</v>
      </c>
      <c r="F12" s="86">
        <v>111.271</v>
      </c>
      <c r="G12" s="86">
        <v>64.831000000000003</v>
      </c>
      <c r="H12" s="82">
        <v>101.81399999999999</v>
      </c>
      <c r="I12" s="82">
        <v>75.262</v>
      </c>
      <c r="J12" s="82">
        <v>109.931</v>
      </c>
      <c r="K12" s="82">
        <v>315.815</v>
      </c>
      <c r="L12" s="8">
        <v>9.1110000000000007</v>
      </c>
      <c r="M12" s="8">
        <v>12.247</v>
      </c>
      <c r="N12" s="8">
        <f>Table6[[#This Row],[Faiz gəlirləri
 (mln. manat)]]-Table6[[#This Row],[Faiz xərcləri
 (mln. manat)]]+Table6[[#This Row],[Qeyri-faiz gəlirləri 
(mln. manat)]]-Table6[[#This Row],[Qeyri-faiz xərcləri 
(mln. manat)]]</f>
        <v>11.104999999999997</v>
      </c>
      <c r="O12" s="8">
        <v>40.445999999999998</v>
      </c>
      <c r="P12" s="8">
        <v>10.089</v>
      </c>
      <c r="Q12" s="8">
        <v>14.896000000000001</v>
      </c>
      <c r="R12" s="8">
        <v>34.148000000000003</v>
      </c>
      <c r="S12" s="101">
        <v>-2.173</v>
      </c>
      <c r="T12" s="107">
        <v>1.03</v>
      </c>
      <c r="U12" s="108"/>
      <c r="V12" s="108">
        <v>3.1360000000000001</v>
      </c>
      <c r="W12" s="108">
        <f t="shared" ref="W12:W14" si="3">O12-P12+Q12-R12</f>
        <v>11.104999999999997</v>
      </c>
      <c r="X12" s="108">
        <f>Table2[[#This Row],[Hesablanmış XƏM]]-N12</f>
        <v>0</v>
      </c>
      <c r="Y12" s="109">
        <f>Table6[[#This Row],[Xalis Mənfəət
 (mln. manat)]]-Table6[[#This Row],[Xalis Əməliyyat Mənfəəti 
(mln. manat)]]+V12+Table6[[#This Row],[Faiz borcları üzrə yaradılmış məqsədli ehtiyatlar]]+Table6[[#This Row],[Gözlənilməz xərclər]]+Table6[[#This Row],[Aktivlər üzrə mümkün zərərin 
ödənilməsi üçün ehtiyat ayırmaları (mln. manat)]]</f>
        <v>-9.9999999999589306E-4</v>
      </c>
      <c r="AA12" s="3">
        <f>Table6[[#This Row],[Daşınmaz əmlak kreditləri (mln. manat)]]+Table6[[#This Row],[İstehlak Kreditləri (mln. manat)]]+Table6[[#This Row],[Biznes Kreditləri (mln. manat)]]-Table6[[#This Row],[Cəmi Kreditlər 
(mln. manat) ]]</f>
        <v>0</v>
      </c>
    </row>
    <row r="13" spans="1:27" x14ac:dyDescent="0.25">
      <c r="A13" s="69">
        <v>12</v>
      </c>
      <c r="B13" s="85" t="s">
        <v>10</v>
      </c>
      <c r="C13" s="82">
        <v>666.74</v>
      </c>
      <c r="D13" s="82">
        <v>549.71299999999997</v>
      </c>
      <c r="E13" s="82">
        <v>199.20699999999999</v>
      </c>
      <c r="F13" s="86">
        <v>228.39099999999999</v>
      </c>
      <c r="G13" s="86">
        <v>122.116</v>
      </c>
      <c r="H13" s="82">
        <v>311.428</v>
      </c>
      <c r="I13" s="82">
        <v>259.74700000000001</v>
      </c>
      <c r="J13" s="82">
        <v>126.35599999999999</v>
      </c>
      <c r="K13" s="82">
        <v>112.545</v>
      </c>
      <c r="L13" s="8">
        <v>7.3058399999999999</v>
      </c>
      <c r="M13" s="8">
        <v>9.9085900000000002</v>
      </c>
      <c r="N13" s="8">
        <f>Table6[[#This Row],[Faiz gəlirləri
 (mln. manat)]]-Table6[[#This Row],[Faiz xərcləri
 (mln. manat)]]+Table6[[#This Row],[Qeyri-faiz gəlirləri 
(mln. manat)]]-Table6[[#This Row],[Qeyri-faiz xərcləri 
(mln. manat)]]</f>
        <v>19.473610000000001</v>
      </c>
      <c r="O13" s="8">
        <v>82.727059999999994</v>
      </c>
      <c r="P13" s="8">
        <v>29.113779999999998</v>
      </c>
      <c r="Q13" s="8">
        <v>18.996230000000001</v>
      </c>
      <c r="R13" s="8">
        <v>53.135899999999999</v>
      </c>
      <c r="S13" s="101">
        <v>9.5650099999999991</v>
      </c>
      <c r="T13" s="107"/>
      <c r="U13" s="108"/>
      <c r="V13" s="108">
        <v>2.6027499999999999</v>
      </c>
      <c r="W13" s="108">
        <f t="shared" si="3"/>
        <v>19.473610000000001</v>
      </c>
      <c r="X13" s="108">
        <f>Table2[[#This Row],[Hesablanmış XƏM]]-N13</f>
        <v>0</v>
      </c>
      <c r="Y13" s="109">
        <f>Table6[[#This Row],[Xalis Mənfəət
 (mln. manat)]]-Table6[[#This Row],[Xalis Əməliyyat Mənfəəti 
(mln. manat)]]+V13+Table6[[#This Row],[Faiz borcları üzrə yaradılmış məqsədli ehtiyatlar]]+Table6[[#This Row],[Gözlənilməz xərclər]]+Table6[[#This Row],[Aktivlər üzrə mümkün zərərin 
ödənilməsi üçün ehtiyat ayırmaları (mln. manat)]]</f>
        <v>-1.000000000139778E-5</v>
      </c>
      <c r="AA13" s="3">
        <f>Table6[[#This Row],[Daşınmaz əmlak kreditləri (mln. manat)]]+Table6[[#This Row],[İstehlak Kreditləri (mln. manat)]]+Table6[[#This Row],[Biznes Kreditləri (mln. manat)]]-Table6[[#This Row],[Cəmi Kreditlər 
(mln. manat) ]]</f>
        <v>9.9999999997635314E-4</v>
      </c>
    </row>
    <row r="14" spans="1:27" x14ac:dyDescent="0.25">
      <c r="A14" s="69">
        <v>13</v>
      </c>
      <c r="B14" s="85" t="s">
        <v>11</v>
      </c>
      <c r="C14" s="82">
        <v>11320.937</v>
      </c>
      <c r="D14" s="82">
        <v>5419.9849999999997</v>
      </c>
      <c r="E14" s="82">
        <v>1693.248</v>
      </c>
      <c r="F14" s="86">
        <v>3135.75</v>
      </c>
      <c r="G14" s="92">
        <v>590.98699999999997</v>
      </c>
      <c r="H14" s="82">
        <v>8288.6540000000005</v>
      </c>
      <c r="I14" s="91">
        <v>3136.8240000000001</v>
      </c>
      <c r="J14" s="91">
        <v>1178.338</v>
      </c>
      <c r="K14" s="82">
        <v>265.85000000000002</v>
      </c>
      <c r="L14" s="8">
        <v>315.01299999999998</v>
      </c>
      <c r="M14" s="8">
        <v>401.19499999999999</v>
      </c>
      <c r="N14" s="8">
        <f>Table6[[#This Row],[Faiz gəlirləri
 (mln. manat)]]-Table6[[#This Row],[Faiz xərcləri
 (mln. manat)]]+Table6[[#This Row],[Qeyri-faiz gəlirləri 
(mln. manat)]]-Table6[[#This Row],[Qeyri-faiz xərcləri 
(mln. manat)]]</f>
        <v>526.29600000000005</v>
      </c>
      <c r="O14" s="8">
        <v>1180.0809999999999</v>
      </c>
      <c r="P14" s="8">
        <v>368.36500000000001</v>
      </c>
      <c r="Q14" s="8">
        <v>701.59199999999998</v>
      </c>
      <c r="R14" s="8">
        <v>987.01199999999994</v>
      </c>
      <c r="S14" s="101">
        <v>114.596</v>
      </c>
      <c r="T14" s="107"/>
      <c r="U14" s="108">
        <v>10.507</v>
      </c>
      <c r="V14" s="108">
        <v>86.180999999999997</v>
      </c>
      <c r="W14" s="108">
        <f t="shared" si="3"/>
        <v>526.29600000000005</v>
      </c>
      <c r="X14" s="108">
        <f>Table2[[#This Row],[Hesablanmış XƏM]]-N14</f>
        <v>0</v>
      </c>
      <c r="Y14" s="109">
        <f>Table6[[#This Row],[Xalis Mənfəət
 (mln. manat)]]-Table6[[#This Row],[Xalis Əməliyyat Mənfəəti 
(mln. manat)]]+V14+Table6[[#This Row],[Faiz borcları üzrə yaradılmış məqsədli ehtiyatlar]]+Table6[[#This Row],[Gözlənilməz xərclər]]+Table6[[#This Row],[Aktivlər üzrə mümkün zərərin 
ödənilməsi üçün ehtiyat ayırmaları (mln. manat)]]</f>
        <v>9.9999999993372057E-4</v>
      </c>
      <c r="AA14" s="3">
        <f>Table6[[#This Row],[Daşınmaz əmlak kreditləri (mln. manat)]]+Table6[[#This Row],[İstehlak Kreditləri (mln. manat)]]+Table6[[#This Row],[Biznes Kreditləri (mln. manat)]]-Table6[[#This Row],[Cəmi Kreditlər 
(mln. manat) ]]</f>
        <v>0</v>
      </c>
    </row>
    <row r="15" spans="1:27" x14ac:dyDescent="0.25">
      <c r="A15" s="69">
        <v>14</v>
      </c>
      <c r="B15" s="85" t="s">
        <v>14</v>
      </c>
      <c r="C15" s="82">
        <v>9407.3130000000001</v>
      </c>
      <c r="D15" s="82">
        <v>3432.0349999999999</v>
      </c>
      <c r="E15" s="8">
        <v>3114.4189999999999</v>
      </c>
      <c r="F15" s="82">
        <v>75.143000000000001</v>
      </c>
      <c r="G15" s="82">
        <v>242.47300000000001</v>
      </c>
      <c r="H15" s="82">
        <v>7552.1090000000004</v>
      </c>
      <c r="I15" s="82">
        <v>1956.4480000000001</v>
      </c>
      <c r="J15" s="82">
        <v>917.76499999999999</v>
      </c>
      <c r="K15" s="82">
        <v>354.512</v>
      </c>
      <c r="L15" s="8">
        <v>148.89599999999999</v>
      </c>
      <c r="M15" s="8">
        <v>201.68199999999999</v>
      </c>
      <c r="N15" s="8">
        <f>Table6[[#This Row],[Faiz gəlirləri
 (mln. manat)]]-Table6[[#This Row],[Faiz xərcləri
 (mln. manat)]]+Table6[[#This Row],[Qeyri-faiz gəlirləri 
(mln. manat)]]-Table6[[#This Row],[Qeyri-faiz xərcləri 
(mln. manat)]]</f>
        <v>250.31799999999987</v>
      </c>
      <c r="O15" s="8">
        <v>542.05499999999995</v>
      </c>
      <c r="P15" s="8">
        <v>197.577</v>
      </c>
      <c r="Q15" s="8">
        <v>265.91199999999998</v>
      </c>
      <c r="R15" s="8">
        <v>360.072</v>
      </c>
      <c r="S15" s="101">
        <v>48.814999999999998</v>
      </c>
      <c r="T15" s="107"/>
      <c r="U15" s="108">
        <v>-0.17899999999999999</v>
      </c>
      <c r="V15" s="108">
        <v>52.786000000000001</v>
      </c>
      <c r="W15" s="108">
        <f t="shared" ref="W15" si="4">O15-P15+Q15-R15</f>
        <v>250.31799999999987</v>
      </c>
      <c r="X15" s="108">
        <f>Table2[[#This Row],[Hesablanmış XƏM]]-N15</f>
        <v>0</v>
      </c>
      <c r="Y15" s="109">
        <f>Table6[[#This Row],[Xalis Mənfəət
 (mln. manat)]]-Table6[[#This Row],[Xalis Əməliyyat Mənfəəti 
(mln. manat)]]+V15+Table6[[#This Row],[Faiz borcları üzrə yaradılmış məqsədli ehtiyatlar]]+Table6[[#This Row],[Gözlənilməz xərclər]]+Table6[[#This Row],[Aktivlər üzrə mümkün zərərin 
ödənilməsi üçün ehtiyat ayırmaları (mln. manat)]]</f>
        <v>1.1368683772161603E-13</v>
      </c>
      <c r="AA15" s="3">
        <f>Table6[[#This Row],[Daşınmaz əmlak kreditləri (mln. manat)]]+Table6[[#This Row],[İstehlak Kreditləri (mln. manat)]]+Table6[[#This Row],[Biznes Kreditləri (mln. manat)]]-Table6[[#This Row],[Cəmi Kreditlər 
(mln. manat) ]]</f>
        <v>0</v>
      </c>
    </row>
    <row r="16" spans="1:27" x14ac:dyDescent="0.25">
      <c r="A16" s="69">
        <v>15</v>
      </c>
      <c r="B16" s="85" t="s">
        <v>34</v>
      </c>
      <c r="C16" s="82">
        <v>677.66899999999998</v>
      </c>
      <c r="D16" s="161">
        <v>478.62</v>
      </c>
      <c r="E16" s="82">
        <v>343.98200000000003</v>
      </c>
      <c r="F16" s="161">
        <v>60.545999999999999</v>
      </c>
      <c r="G16" s="82">
        <v>74.091999999999999</v>
      </c>
      <c r="H16" s="82">
        <f>305.093+89.08</f>
        <v>394.173</v>
      </c>
      <c r="I16" s="82">
        <v>305.09300000000002</v>
      </c>
      <c r="J16" s="82">
        <v>197.39099999999999</v>
      </c>
      <c r="K16" s="82">
        <v>174.601</v>
      </c>
      <c r="L16" s="8">
        <v>11.356</v>
      </c>
      <c r="M16" s="8">
        <v>14.499000000000001</v>
      </c>
      <c r="N16" s="8">
        <f>Table6[[#This Row],[Faiz gəlirləri
 (mln. manat)]]-Table6[[#This Row],[Faiz xərcləri
 (mln. manat)]]+Table6[[#This Row],[Qeyri-faiz gəlirləri 
(mln. manat)]]-Table6[[#This Row],[Qeyri-faiz xərcləri 
(mln. manat)]]</f>
        <v>13.512000000000004</v>
      </c>
      <c r="O16" s="8">
        <v>36.984000000000002</v>
      </c>
      <c r="P16" s="8">
        <v>11.51</v>
      </c>
      <c r="Q16" s="8">
        <v>16.716000000000001</v>
      </c>
      <c r="R16" s="8">
        <v>28.678000000000001</v>
      </c>
      <c r="S16" s="101">
        <v>-0.98699999999999999</v>
      </c>
      <c r="T16" s="107"/>
      <c r="U16" s="108"/>
      <c r="V16" s="108">
        <v>3.1429999999999998</v>
      </c>
      <c r="W16" s="108">
        <f t="shared" ref="W16:W23" si="5">O16-P16+Q16-R16</f>
        <v>13.512000000000004</v>
      </c>
      <c r="X16" s="108">
        <f>Table2[[#This Row],[Hesablanmış XƏM]]-N16</f>
        <v>0</v>
      </c>
      <c r="Y16" s="109">
        <f>Table6[[#This Row],[Xalis Mənfəət
 (mln. manat)]]-Table6[[#This Row],[Xalis Əməliyyat Mənfəəti 
(mln. manat)]]+V16+Table6[[#This Row],[Faiz borcları üzrə yaradılmış məqsədli ehtiyatlar]]+Table6[[#This Row],[Gözlənilməz xərclər]]+Table6[[#This Row],[Aktivlər üzrə mümkün zərərin 
ödənilməsi üçün ehtiyat ayırmaları (mln. manat)]]</f>
        <v>-4.3298697960381105E-15</v>
      </c>
      <c r="AA16" s="3">
        <f>Table6[[#This Row],[Daşınmaz əmlak kreditləri (mln. manat)]]+Table6[[#This Row],[İstehlak Kreditləri (mln. manat)]]+Table6[[#This Row],[Biznes Kreditləri (mln. manat)]]-Table6[[#This Row],[Cəmi Kreditlər 
(mln. manat) ]]</f>
        <v>0</v>
      </c>
    </row>
    <row r="17" spans="1:27" x14ac:dyDescent="0.25">
      <c r="A17" s="69">
        <v>16</v>
      </c>
      <c r="B17" s="85" t="s">
        <v>15</v>
      </c>
      <c r="C17" s="82">
        <v>1402.2998500000001</v>
      </c>
      <c r="D17" s="82">
        <v>941.28899000000001</v>
      </c>
      <c r="E17" s="82">
        <v>418.26387999999997</v>
      </c>
      <c r="F17" s="82">
        <v>337.89861000000002</v>
      </c>
      <c r="G17" s="82">
        <v>185.12649999999999</v>
      </c>
      <c r="H17" s="82">
        <v>878.30010000000004</v>
      </c>
      <c r="I17" s="82">
        <v>631.54655000000002</v>
      </c>
      <c r="J17" s="82">
        <v>131.52895000000001</v>
      </c>
      <c r="K17" s="82">
        <v>101.30007999999999</v>
      </c>
      <c r="L17" s="8">
        <v>11.331</v>
      </c>
      <c r="M17" s="8">
        <v>15.88674</v>
      </c>
      <c r="N17" s="8">
        <f>Table6[[#This Row],[Faiz gəlirləri
 (mln. manat)]]-Table6[[#This Row],[Faiz xərcləri
 (mln. manat)]]+Table6[[#This Row],[Qeyri-faiz gəlirləri 
(mln. manat)]]-Table6[[#This Row],[Qeyri-faiz xərcləri 
(mln. manat)]]</f>
        <v>27.683900000000008</v>
      </c>
      <c r="O17" s="8">
        <v>137.58568</v>
      </c>
      <c r="P17" s="8">
        <v>57.90522</v>
      </c>
      <c r="Q17" s="8">
        <v>48.561160000000001</v>
      </c>
      <c r="R17" s="8">
        <v>100.55772</v>
      </c>
      <c r="S17" s="101">
        <v>11.79716</v>
      </c>
      <c r="T17" s="107"/>
      <c r="U17" s="108"/>
      <c r="V17" s="108">
        <v>4.5553299999999997</v>
      </c>
      <c r="W17" s="108">
        <f t="shared" si="5"/>
        <v>27.683900000000008</v>
      </c>
      <c r="X17" s="108">
        <f>Table2[[#This Row],[Hesablanmış XƏM]]-N17</f>
        <v>0</v>
      </c>
      <c r="Y17" s="109">
        <f>Table6[[#This Row],[Xalis Mənfəət
 (mln. manat)]]-Table6[[#This Row],[Xalis Əməliyyat Mənfəəti 
(mln. manat)]]+V17+Table6[[#This Row],[Faiz borcları üzrə yaradılmış məqsədli ehtiyatlar]]+Table6[[#This Row],[Gözlənilməz xərclər]]+Table6[[#This Row],[Aktivlər üzrə mümkün zərərin 
ödənilməsi üçün ehtiyat ayırmaları (mln. manat)]]</f>
        <v>-4.1000000000934733E-4</v>
      </c>
      <c r="AA17" s="3">
        <f>Table6[[#This Row],[Daşınmaz əmlak kreditləri (mln. manat)]]+Table6[[#This Row],[İstehlak Kreditləri (mln. manat)]]+Table6[[#This Row],[Biznes Kreditləri (mln. manat)]]-Table6[[#This Row],[Cəmi Kreditlər 
(mln. manat) ]]</f>
        <v>0</v>
      </c>
    </row>
    <row r="18" spans="1:27" x14ac:dyDescent="0.25">
      <c r="A18" s="69">
        <v>17</v>
      </c>
      <c r="B18" s="85" t="s">
        <v>16</v>
      </c>
      <c r="C18" s="82">
        <v>907.17600000000004</v>
      </c>
      <c r="D18" s="82">
        <v>706.053</v>
      </c>
      <c r="E18" s="82">
        <v>352.93799999999999</v>
      </c>
      <c r="F18" s="82">
        <v>217.142</v>
      </c>
      <c r="G18" s="82">
        <v>135.97200000000001</v>
      </c>
      <c r="H18" s="82">
        <v>468.53199999999998</v>
      </c>
      <c r="I18" s="82">
        <v>389.28899999999999</v>
      </c>
      <c r="J18" s="82">
        <v>104.806</v>
      </c>
      <c r="K18" s="82">
        <v>100.006</v>
      </c>
      <c r="L18" s="12">
        <v>1.2230000000000001</v>
      </c>
      <c r="M18" s="12">
        <v>1.2230000000000001</v>
      </c>
      <c r="N18" s="8">
        <f>Table6[[#This Row],[Faiz gəlirləri
 (mln. manat)]]-Table6[[#This Row],[Faiz xərcləri
 (mln. manat)]]+Table6[[#This Row],[Qeyri-faiz gəlirləri 
(mln. manat)]]-Table6[[#This Row],[Qeyri-faiz xərcləri 
(mln. manat)]]</f>
        <v>27.47</v>
      </c>
      <c r="O18" s="8">
        <v>102.642</v>
      </c>
      <c r="P18" s="8">
        <v>55.168999999999997</v>
      </c>
      <c r="Q18" s="8">
        <v>24.015000000000001</v>
      </c>
      <c r="R18" s="8">
        <v>44.018000000000001</v>
      </c>
      <c r="S18" s="101">
        <v>26.126000000000001</v>
      </c>
      <c r="T18" s="107"/>
      <c r="U18" s="108">
        <v>0.12</v>
      </c>
      <c r="V18" s="108">
        <v>0</v>
      </c>
      <c r="W18" s="107">
        <f t="shared" si="5"/>
        <v>27.47</v>
      </c>
      <c r="X18" s="108">
        <f>Table2[[#This Row],[Hesablanmış XƏM]]-N18</f>
        <v>0</v>
      </c>
      <c r="Y18" s="109">
        <f>Table6[[#This Row],[Xalis Mənfəət
 (mln. manat)]]-Table6[[#This Row],[Xalis Əməliyyat Mənfəəti 
(mln. manat)]]+V18+Table6[[#This Row],[Faiz borcları üzrə yaradılmış məqsədli ehtiyatlar]]+Table6[[#This Row],[Gözlənilməz xərclər]]+Table6[[#This Row],[Aktivlər üzrə mümkün zərərin 
ödənilməsi üçün ehtiyat ayırmaları (mln. manat)]]</f>
        <v>-9.9999999999766942E-4</v>
      </c>
      <c r="AA18" s="3">
        <f>Table6[[#This Row],[Daşınmaz əmlak kreditləri (mln. manat)]]+Table6[[#This Row],[İstehlak Kreditləri (mln. manat)]]+Table6[[#This Row],[Biznes Kreditləri (mln. manat)]]-Table6[[#This Row],[Cəmi Kreditlər 
(mln. manat) ]]</f>
        <v>-9.9999999997635314E-4</v>
      </c>
    </row>
    <row r="19" spans="1:27" s="161" customFormat="1" x14ac:dyDescent="0.25">
      <c r="A19" s="69">
        <v>18</v>
      </c>
      <c r="B19" s="85" t="s">
        <v>17</v>
      </c>
      <c r="C19" s="82">
        <v>2132.9169999999999</v>
      </c>
      <c r="D19" s="82">
        <v>1304.63115466</v>
      </c>
      <c r="E19" s="82">
        <v>554.551971413096</v>
      </c>
      <c r="F19" s="82">
        <v>647.20500075690404</v>
      </c>
      <c r="G19" s="82">
        <v>102.87418249</v>
      </c>
      <c r="H19" s="82">
        <v>1377.9372110100001</v>
      </c>
      <c r="I19" s="82">
        <v>1089.0671450100001</v>
      </c>
      <c r="J19" s="82">
        <v>192.79635984044</v>
      </c>
      <c r="K19" s="82">
        <v>138.20039295999999</v>
      </c>
      <c r="L19" s="8">
        <v>25.7812684399997</v>
      </c>
      <c r="M19" s="8">
        <v>34.644417669999697</v>
      </c>
      <c r="N19" s="8">
        <f>Table6[[#This Row],[Faiz gəlirləri
 (mln. manat)]]-Table6[[#This Row],[Faiz xərcləri
 (mln. manat)]]+Table6[[#This Row],[Qeyri-faiz gəlirləri 
(mln. manat)]]-Table6[[#This Row],[Qeyri-faiz xərcləri 
(mln. manat)]]</f>
        <v>76.138825649999944</v>
      </c>
      <c r="O19" s="8">
        <v>251.23276089999999</v>
      </c>
      <c r="P19" s="8">
        <v>101.9209974</v>
      </c>
      <c r="Q19" s="8">
        <v>146.28950585999999</v>
      </c>
      <c r="R19" s="8">
        <v>219.46244371</v>
      </c>
      <c r="S19" s="101">
        <v>35.273997096545997</v>
      </c>
      <c r="T19" s="107"/>
      <c r="U19" s="108">
        <v>6.22</v>
      </c>
      <c r="V19" s="108">
        <v>8.8629999999999995</v>
      </c>
      <c r="W19" s="108">
        <f t="shared" si="5"/>
        <v>76.138825649999944</v>
      </c>
      <c r="X19" s="108">
        <f>Table2[[#This Row],[Hesablanmış XƏM]]-N19</f>
        <v>0</v>
      </c>
      <c r="Y19" s="162">
        <f>Table6[[#This Row],[Xalis Mənfəət
 (mln. manat)]]-Table6[[#This Row],[Xalis Əməliyyat Mənfəəti 
(mln. manat)]]+V19+Table6[[#This Row],[Faiz borcları üzrə yaradılmış məqsədli ehtiyatlar]]+Table6[[#This Row],[Gözlənilməz xərclər]]+Table6[[#This Row],[Aktivlər üzrə mümkün zərərin 
ödənilməsi üçün ehtiyat ayırmaları (mln. manat)]]</f>
        <v>-5.6011345424877845E-4</v>
      </c>
      <c r="AA19" s="121">
        <f>Table6[[#This Row],[Daşınmaz əmlak kreditləri (mln. manat)]]+Table6[[#This Row],[İstehlak Kreditləri (mln. manat)]]+Table6[[#This Row],[Biznes Kreditləri (mln. manat)]]-Table6[[#This Row],[Cəmi Kreditlər 
(mln. manat) ]]</f>
        <v>0</v>
      </c>
    </row>
    <row r="20" spans="1:27" s="151" customFormat="1" x14ac:dyDescent="0.25">
      <c r="A20" s="148">
        <v>19</v>
      </c>
      <c r="B20" s="85" t="s">
        <v>18</v>
      </c>
      <c r="C20" s="86">
        <v>3184.4666699999998</v>
      </c>
      <c r="D20" s="87">
        <v>1847.4352899999999</v>
      </c>
      <c r="E20" s="87">
        <v>1031.52241781</v>
      </c>
      <c r="F20" s="87">
        <v>284.35889120000002</v>
      </c>
      <c r="G20" s="87">
        <v>531.55398594999997</v>
      </c>
      <c r="H20" s="86">
        <v>1921.26442</v>
      </c>
      <c r="I20" s="136"/>
      <c r="J20" s="86">
        <v>542.45182999999997</v>
      </c>
      <c r="K20" s="86">
        <v>446.59951000000001</v>
      </c>
      <c r="L20" s="12">
        <v>61.08</v>
      </c>
      <c r="M20" s="12">
        <v>74.858260000000001</v>
      </c>
      <c r="N20" s="12">
        <f>Table6[[#This Row],[Faiz gəlirləri
 (mln. manat)]]-Table6[[#This Row],[Faiz xərcləri
 (mln. manat)]]+Table6[[#This Row],[Qeyri-faiz gəlirləri 
(mln. manat)]]-Table6[[#This Row],[Qeyri-faiz xərcləri 
(mln. manat)]]</f>
        <v>68.518169999999998</v>
      </c>
      <c r="O20" s="12">
        <v>228.64099999999999</v>
      </c>
      <c r="P20" s="12">
        <v>97.362840000000006</v>
      </c>
      <c r="Q20" s="12">
        <v>52.336910000000003</v>
      </c>
      <c r="R20" s="12">
        <v>115.09690000000001</v>
      </c>
      <c r="S20" s="101">
        <v>-6.34009</v>
      </c>
      <c r="T20" s="107"/>
      <c r="U20" s="107"/>
      <c r="V20" s="107">
        <v>13.77722</v>
      </c>
      <c r="W20" s="107">
        <f t="shared" si="5"/>
        <v>68.518169999999998</v>
      </c>
      <c r="X20" s="107">
        <f>Table2[[#This Row],[Hesablanmış XƏM]]-N20</f>
        <v>0</v>
      </c>
      <c r="Y20" s="150">
        <f>Table6[[#This Row],[Xalis Mənfəət
 (mln. manat)]]-Table6[[#This Row],[Xalis Əməliyyat Mənfəəti 
(mln. manat)]]+V20+Table6[[#This Row],[Faiz borcları üzrə yaradılmış məqsədli ehtiyatlar]]+Table6[[#This Row],[Gözlənilməz xərclər]]+Table6[[#This Row],[Aktivlər üzrə mümkün zərərin 
ödənilməsi üçün ehtiyat ayırmaları (mln. manat)]]</f>
        <v>-1.0399999999997078E-3</v>
      </c>
      <c r="AA20" s="122">
        <f>Table6[[#This Row],[Daşınmaz əmlak kreditləri (mln. manat)]]+Table6[[#This Row],[İstehlak Kreditləri (mln. manat)]]+Table6[[#This Row],[Biznes Kreditləri (mln. manat)]]-Table6[[#This Row],[Cəmi Kreditlər 
(mln. manat) ]]</f>
        <v>4.960000069331727E-6</v>
      </c>
    </row>
    <row r="21" spans="1:27" s="161" customFormat="1" x14ac:dyDescent="0.25">
      <c r="A21" s="69">
        <v>20</v>
      </c>
      <c r="B21" s="6" t="s">
        <v>19</v>
      </c>
      <c r="C21" s="82">
        <v>792.72799999999995</v>
      </c>
      <c r="D21" s="82">
        <v>467.25783999999999</v>
      </c>
      <c r="E21" s="86">
        <v>308.52008999999998</v>
      </c>
      <c r="F21" s="86">
        <v>97.024000000000001</v>
      </c>
      <c r="G21" s="86">
        <v>61.713760000000001</v>
      </c>
      <c r="H21" s="82">
        <v>527.74332000000004</v>
      </c>
      <c r="I21" s="82">
        <v>96.410089999999997</v>
      </c>
      <c r="J21" s="82">
        <v>123.57343</v>
      </c>
      <c r="K21" s="82">
        <v>55.380699999999997</v>
      </c>
      <c r="L21" s="8">
        <v>9.9745699999999999</v>
      </c>
      <c r="M21" s="8">
        <v>11.73704</v>
      </c>
      <c r="N21" s="8">
        <f>Table6[[#This Row],[Faiz gəlirləri
 (mln. manat)]]-Table6[[#This Row],[Faiz xərcləri
 (mln. manat)]]+Table6[[#This Row],[Qeyri-faiz gəlirləri 
(mln. manat)]]-Table6[[#This Row],[Qeyri-faiz xərcləri 
(mln. manat)]]</f>
        <v>21.441359999999996</v>
      </c>
      <c r="O21" s="8">
        <v>53.006300000000003</v>
      </c>
      <c r="P21" s="8">
        <v>13.461499999999999</v>
      </c>
      <c r="Q21" s="8">
        <v>28.699359999999999</v>
      </c>
      <c r="R21" s="8">
        <v>46.802799999999998</v>
      </c>
      <c r="S21" s="101">
        <v>9.7042800000000007</v>
      </c>
      <c r="T21" s="107"/>
      <c r="U21" s="108"/>
      <c r="V21" s="108">
        <v>1.76248</v>
      </c>
      <c r="W21" s="108">
        <f t="shared" si="5"/>
        <v>21.441359999999996</v>
      </c>
      <c r="X21" s="108">
        <f>Table2[[#This Row],[Hesablanmış XƏM]]-N21</f>
        <v>0</v>
      </c>
      <c r="Y21" s="162">
        <f>Table6[[#This Row],[Xalis Mənfəət
 (mln. manat)]]-Table6[[#This Row],[Xalis Əməliyyat Mənfəəti 
(mln. manat)]]+V21+Table6[[#This Row],[Faiz borcları üzrə yaradılmış məqsədli ehtiyatlar]]+Table6[[#This Row],[Gözlənilməz xərclər]]+Table6[[#This Row],[Aktivlər üzrə mümkün zərərin 
ödənilməsi üçün ehtiyat ayırmaları (mln. manat)]]</f>
        <v>-2.9999999995311555E-5</v>
      </c>
      <c r="AA21" s="121">
        <f>Table6[[#This Row],[Daşınmaz əmlak kreditləri (mln. manat)]]+Table6[[#This Row],[İstehlak Kreditləri (mln. manat)]]+Table6[[#This Row],[Biznes Kreditləri (mln. manat)]]-Table6[[#This Row],[Cəmi Kreditlər 
(mln. manat) ]]</f>
        <v>9.9999999747524271E-6</v>
      </c>
    </row>
    <row r="22" spans="1:27" s="161" customFormat="1" x14ac:dyDescent="0.25">
      <c r="A22" s="69">
        <v>21</v>
      </c>
      <c r="B22" s="6" t="s">
        <v>37</v>
      </c>
      <c r="C22" s="82">
        <v>1515.2456400000001</v>
      </c>
      <c r="D22" s="82">
        <v>1089.07096</v>
      </c>
      <c r="E22" s="86">
        <v>673.58673999999996</v>
      </c>
      <c r="F22" s="86">
        <v>317.39402999999999</v>
      </c>
      <c r="G22" s="86">
        <v>98.090190000000007</v>
      </c>
      <c r="H22" s="82">
        <v>1094.3251600000001</v>
      </c>
      <c r="I22" s="82">
        <v>930.54264000000001</v>
      </c>
      <c r="J22" s="82">
        <v>176.49341000000001</v>
      </c>
      <c r="K22" s="82">
        <v>378</v>
      </c>
      <c r="L22" s="8">
        <v>31.27589</v>
      </c>
      <c r="M22" s="8">
        <v>36.779829999999997</v>
      </c>
      <c r="N22" s="8">
        <f>Table6[[#This Row],[Faiz gəlirləri
 (mln. manat)]]-Table6[[#This Row],[Faiz xərcləri
 (mln. manat)]]+Table6[[#This Row],[Qeyri-faiz gəlirləri 
(mln. manat)]]-Table6[[#This Row],[Qeyri-faiz xərcləri 
(mln. manat)]]</f>
        <v>41.874319999999983</v>
      </c>
      <c r="O22" s="8">
        <v>180.42196999999999</v>
      </c>
      <c r="P22" s="8">
        <v>67.550449999999998</v>
      </c>
      <c r="Q22" s="8">
        <v>20.319769999999998</v>
      </c>
      <c r="R22" s="8">
        <v>91.316969999999998</v>
      </c>
      <c r="S22" s="101">
        <v>1.3573500000000001</v>
      </c>
      <c r="T22" s="107"/>
      <c r="U22" s="8">
        <v>3.7371400000000001</v>
      </c>
      <c r="V22" s="108">
        <v>5.5039400000000001</v>
      </c>
      <c r="W22" s="108">
        <f>O22-P22+Q22-R22</f>
        <v>41.874319999999983</v>
      </c>
      <c r="X22" s="108">
        <f>Table2[[#This Row],[Hesablanmış XƏM]]-N22</f>
        <v>0</v>
      </c>
      <c r="Y22" s="162">
        <f>Table6[[#This Row],[Xalis Mənfəət
 (mln. manat)]]-Table6[[#This Row],[Xalis Əməliyyat Mənfəəti 
(mln. manat)]]+V22+Table6[[#This Row],[Faiz borcları üzrə yaradılmış məqsədli ehtiyatlar]]+Table6[[#This Row],[Gözlənilməz xərclər]]+Table6[[#This Row],[Aktivlər üzrə mümkün zərərin 
ödənilməsi üçün ehtiyat ayırmaları (mln. manat)]]</f>
        <v>1.7541523789077473E-14</v>
      </c>
      <c r="AA22" s="121">
        <f>Table6[[#This Row],[Daşınmaz əmlak kreditləri (mln. manat)]]+Table6[[#This Row],[İstehlak Kreditləri (mln. manat)]]+Table6[[#This Row],[Biznes Kreditləri (mln. manat)]]-Table6[[#This Row],[Cəmi Kreditlər 
(mln. manat) ]]</f>
        <v>0</v>
      </c>
    </row>
    <row r="23" spans="1:27" s="161" customFormat="1" x14ac:dyDescent="0.25">
      <c r="A23" s="113">
        <v>22</v>
      </c>
      <c r="B23" s="73" t="s">
        <v>31</v>
      </c>
      <c r="C23" s="125">
        <v>1367.73541</v>
      </c>
      <c r="D23" s="67">
        <v>766.85545999999999</v>
      </c>
      <c r="E23" s="115">
        <v>694.69916000000001</v>
      </c>
      <c r="F23" s="115">
        <v>29.86159</v>
      </c>
      <c r="G23" s="115">
        <v>42.294699999999999</v>
      </c>
      <c r="H23" s="115">
        <v>682.70180000000005</v>
      </c>
      <c r="I23" s="114">
        <f>39.71731+152.20953</f>
        <v>191.92684</v>
      </c>
      <c r="J23" s="114">
        <v>160.66905</v>
      </c>
      <c r="K23" s="114">
        <v>65.5</v>
      </c>
      <c r="L23" s="67">
        <v>23.253699999999998</v>
      </c>
      <c r="M23" s="67">
        <v>29.650700000000001</v>
      </c>
      <c r="N23" s="67">
        <f>Table6[[#This Row],[Faiz gəlirləri
 (mln. manat)]]-Table6[[#This Row],[Faiz xərcləri
 (mln. manat)]]+Table6[[#This Row],[Qeyri-faiz gəlirləri 
(mln. manat)]]-Table6[[#This Row],[Qeyri-faiz xərcləri 
(mln. manat)]]</f>
        <v>44.099500000000006</v>
      </c>
      <c r="O23" s="67">
        <v>84.431100000000001</v>
      </c>
      <c r="P23" s="67">
        <v>36.590800000000002</v>
      </c>
      <c r="Q23" s="67">
        <v>25.5322</v>
      </c>
      <c r="R23" s="67">
        <v>29.273</v>
      </c>
      <c r="S23" s="74">
        <v>14.555099999999999</v>
      </c>
      <c r="T23" s="124">
        <v>-0.10630000000000001</v>
      </c>
      <c r="U23" s="67"/>
      <c r="V23" s="116">
        <v>6.3970000000000002</v>
      </c>
      <c r="W23" s="108">
        <f t="shared" si="5"/>
        <v>44.099500000000006</v>
      </c>
      <c r="X23" s="117">
        <f>Table2[[#This Row],[Hesablanmış XƏM]]-N23</f>
        <v>0</v>
      </c>
      <c r="Y23" s="163">
        <f>Table6[[#This Row],[Xalis Mənfəət
 (mln. manat)]]-Table6[[#This Row],[Xalis Əməliyyat Mənfəəti 
(mln. manat)]]+V23+Table6[[#This Row],[Faiz borcları üzrə yaradılmış məqsədli ehtiyatlar]]+Table6[[#This Row],[Gözlənilməz xərclər]]+Table6[[#This Row],[Aktivlər üzrə mümkün zərərin 
ödənilməsi üçün ehtiyat ayırmaları (mln. manat)]]</f>
        <v>0</v>
      </c>
      <c r="AA23" s="121">
        <f>Table6[[#This Row],[Daşınmaz əmlak kreditləri (mln. manat)]]+Table6[[#This Row],[İstehlak Kreditləri (mln. manat)]]+Table6[[#This Row],[Biznes Kreditləri (mln. manat)]]-Table6[[#This Row],[Cəmi Kreditlər 
(mln. manat) ]]</f>
        <v>-9.9999999747524271E-6</v>
      </c>
    </row>
    <row r="24" spans="1:27" x14ac:dyDescent="0.25">
      <c r="A24" s="118"/>
      <c r="B24" s="119"/>
      <c r="C24" s="120"/>
      <c r="D24" s="91"/>
      <c r="E24" s="91"/>
      <c r="F24" s="92"/>
      <c r="G24" s="92"/>
      <c r="H24" s="91"/>
      <c r="I24" s="91"/>
      <c r="J24" s="91"/>
      <c r="K24" s="91"/>
      <c r="L24" s="121"/>
      <c r="M24" s="121"/>
      <c r="N24" s="121"/>
      <c r="O24" s="121"/>
      <c r="P24" s="121"/>
      <c r="Q24" s="121"/>
      <c r="R24" s="121"/>
      <c r="S24" s="122"/>
      <c r="T24" s="122"/>
      <c r="U24" s="121"/>
      <c r="V24" s="122"/>
      <c r="W24" s="121"/>
      <c r="X24" s="121"/>
      <c r="Y24" s="123"/>
      <c r="AA24" s="3"/>
    </row>
    <row r="25" spans="1:27" hidden="1" x14ac:dyDescent="0.25">
      <c r="A25" s="118"/>
      <c r="B25" s="119"/>
      <c r="C25" s="121"/>
      <c r="D25" s="121"/>
      <c r="E25" s="121"/>
      <c r="F25" s="121"/>
      <c r="G25" s="121"/>
      <c r="H25" s="121"/>
      <c r="I25" s="121"/>
      <c r="J25" s="121"/>
      <c r="K25" s="121"/>
      <c r="L25" s="121"/>
      <c r="M25" s="121"/>
      <c r="N25" s="121" t="e">
        <f>Table6[[#This Row],[Faiz gəlirləri
 (mln. manat)]]+Table6[[#This Row],[Qeyri-faiz gəlirləri 
(mln. manat)]]-Table6[[#This Row],[Faiz xərcləri
 (mln. manat)]]-Table6[[#This Row],[Qeyri-faiz xərcləri 
(mln. manat)]]</f>
        <v>#VALUE!</v>
      </c>
      <c r="O25" s="121"/>
      <c r="P25" s="121"/>
      <c r="Q25" s="121"/>
      <c r="R25" s="121"/>
      <c r="S25" s="121"/>
      <c r="T25" s="121"/>
      <c r="U25" s="121"/>
      <c r="V25" s="121"/>
      <c r="W25" s="121"/>
      <c r="X25" s="121"/>
      <c r="Y25" s="80"/>
      <c r="AA25" s="3"/>
    </row>
    <row r="26" spans="1:27" hidden="1" x14ac:dyDescent="0.25">
      <c r="AA26" s="3"/>
    </row>
    <row r="27" spans="1:27" x14ac:dyDescent="0.25">
      <c r="B27" s="36"/>
      <c r="C27" s="3"/>
      <c r="O27" s="3"/>
      <c r="P27" s="3"/>
    </row>
    <row r="29" spans="1:27" x14ac:dyDescent="0.25">
      <c r="D29" s="3"/>
    </row>
    <row r="30" spans="1:27" x14ac:dyDescent="0.25">
      <c r="B30" s="66"/>
      <c r="D30" s="3"/>
    </row>
    <row r="31" spans="1:27" x14ac:dyDescent="0.25">
      <c r="D31" s="3"/>
    </row>
    <row r="32" spans="1:27" x14ac:dyDescent="0.25">
      <c r="D32" s="3"/>
    </row>
    <row r="33" spans="4:4" x14ac:dyDescent="0.25">
      <c r="D33" s="3"/>
    </row>
    <row r="34" spans="4:4" x14ac:dyDescent="0.25">
      <c r="D34" s="3"/>
    </row>
    <row r="35" spans="4:4" x14ac:dyDescent="0.25">
      <c r="D35" s="3"/>
    </row>
    <row r="36" spans="4:4" x14ac:dyDescent="0.25">
      <c r="D36" s="3"/>
    </row>
    <row r="37" spans="4:4" x14ac:dyDescent="0.25">
      <c r="D37" s="3"/>
    </row>
    <row r="38" spans="4:4" x14ac:dyDescent="0.25">
      <c r="D38" s="3"/>
    </row>
    <row r="39" spans="4:4" x14ac:dyDescent="0.25">
      <c r="D39" s="3"/>
    </row>
    <row r="40" spans="4:4" x14ac:dyDescent="0.25">
      <c r="D40" s="3"/>
    </row>
    <row r="41" spans="4:4" x14ac:dyDescent="0.25">
      <c r="D41" s="3"/>
    </row>
    <row r="42" spans="4:4" x14ac:dyDescent="0.25">
      <c r="D42" s="3"/>
    </row>
    <row r="43" spans="4:4" x14ac:dyDescent="0.25">
      <c r="D43" s="3"/>
    </row>
    <row r="44" spans="4:4" x14ac:dyDescent="0.25">
      <c r="D44" s="3"/>
    </row>
    <row r="45" spans="4:4" x14ac:dyDescent="0.25">
      <c r="D45" s="3"/>
    </row>
    <row r="46" spans="4:4" x14ac:dyDescent="0.25">
      <c r="D46" s="3"/>
    </row>
    <row r="47" spans="4:4" x14ac:dyDescent="0.25">
      <c r="D47" s="3"/>
    </row>
    <row r="48" spans="4:4" x14ac:dyDescent="0.25">
      <c r="D48" s="3"/>
    </row>
    <row r="49" spans="4:4" x14ac:dyDescent="0.25">
      <c r="D49" s="3"/>
    </row>
    <row r="50" spans="4:4" x14ac:dyDescent="0.25">
      <c r="D50" s="3"/>
    </row>
    <row r="51" spans="4:4" x14ac:dyDescent="0.25">
      <c r="D51" s="3"/>
    </row>
  </sheetData>
  <phoneticPr fontId="6" type="noConversion"/>
  <pageMargins left="0.7" right="0.7" top="0.75" bottom="0.75" header="0.3" footer="0.3"/>
  <pageSetup orientation="portrait" r:id="rId1"/>
  <tableParts count="2">
    <tablePart r:id="rId2"/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B6F072-7B09-4C41-8ED9-FA4E07561FFB}">
  <dimension ref="A1:AC51"/>
  <sheetViews>
    <sheetView tabSelected="1" workbookViewId="0"/>
  </sheetViews>
  <sheetFormatPr defaultRowHeight="15" x14ac:dyDescent="0.25"/>
  <cols>
    <col min="1" max="1" width="7.7109375" style="1" customWidth="1"/>
    <col min="2" max="2" width="17.140625" style="1" customWidth="1"/>
    <col min="3" max="11" width="19" customWidth="1"/>
    <col min="12" max="18" width="18.28515625" customWidth="1"/>
    <col min="19" max="19" width="27.42578125" bestFit="1" customWidth="1"/>
    <col min="20" max="20" width="16.7109375" bestFit="1" customWidth="1"/>
    <col min="21" max="21" width="23.7109375" bestFit="1" customWidth="1"/>
    <col min="22" max="22" width="8.85546875" bestFit="1" customWidth="1"/>
    <col min="23" max="23" width="16.85546875" bestFit="1" customWidth="1"/>
    <col min="24" max="24" width="22" bestFit="1" customWidth="1"/>
    <col min="25" max="25" width="13" bestFit="1" customWidth="1"/>
    <col min="26" max="26" width="8.7109375" customWidth="1"/>
    <col min="27" max="27" width="8.42578125" customWidth="1"/>
    <col min="28" max="28" width="8.7109375" customWidth="1"/>
    <col min="29" max="30" width="9.140625" customWidth="1"/>
  </cols>
  <sheetData>
    <row r="1" spans="1:29" s="1" customFormat="1" ht="67.5" customHeight="1" x14ac:dyDescent="0.25">
      <c r="A1" s="10" t="s">
        <v>0</v>
      </c>
      <c r="B1" s="11" t="s">
        <v>21</v>
      </c>
      <c r="C1" s="70" t="s">
        <v>22</v>
      </c>
      <c r="D1" s="70" t="s">
        <v>23</v>
      </c>
      <c r="E1" s="68" t="s">
        <v>61</v>
      </c>
      <c r="F1" s="68" t="s">
        <v>64</v>
      </c>
      <c r="G1" s="68" t="s">
        <v>65</v>
      </c>
      <c r="H1" s="70" t="s">
        <v>24</v>
      </c>
      <c r="I1" s="68" t="s">
        <v>76</v>
      </c>
      <c r="J1" s="70" t="s">
        <v>25</v>
      </c>
      <c r="K1" s="70" t="s">
        <v>40</v>
      </c>
      <c r="L1" s="71" t="s">
        <v>26</v>
      </c>
      <c r="M1" s="71" t="s">
        <v>75</v>
      </c>
      <c r="N1" s="71" t="s">
        <v>27</v>
      </c>
      <c r="O1" s="71" t="s">
        <v>28</v>
      </c>
      <c r="P1" s="71" t="s">
        <v>29</v>
      </c>
      <c r="Q1" s="71" t="s">
        <v>33</v>
      </c>
      <c r="R1" s="71" t="s">
        <v>30</v>
      </c>
      <c r="S1" s="72" t="s">
        <v>41</v>
      </c>
      <c r="T1" s="103" t="s">
        <v>77</v>
      </c>
      <c r="U1" s="103" t="s">
        <v>78</v>
      </c>
      <c r="V1" s="103" t="s">
        <v>42</v>
      </c>
      <c r="W1" s="104" t="s">
        <v>38</v>
      </c>
      <c r="X1" s="105" t="s">
        <v>39</v>
      </c>
      <c r="Y1" s="106" t="s">
        <v>36</v>
      </c>
    </row>
    <row r="2" spans="1:29" x14ac:dyDescent="0.25">
      <c r="A2" s="69">
        <v>1</v>
      </c>
      <c r="B2" s="6" t="s">
        <v>60</v>
      </c>
      <c r="C2" s="82">
        <v>13324.521849999999</v>
      </c>
      <c r="D2" s="82">
        <v>6802.54979</v>
      </c>
      <c r="E2" s="82">
        <v>3276.8888900000002</v>
      </c>
      <c r="F2" s="82">
        <v>1998.10895</v>
      </c>
      <c r="G2" s="82">
        <v>1527.55195</v>
      </c>
      <c r="H2" s="82">
        <v>8627.0466699999997</v>
      </c>
      <c r="I2" s="82">
        <v>3146.95478</v>
      </c>
      <c r="J2" s="82">
        <v>2110.9969599999999</v>
      </c>
      <c r="K2" s="82">
        <v>1281.2713900000001</v>
      </c>
      <c r="L2" s="8">
        <v>261.32258000000002</v>
      </c>
      <c r="M2" s="8">
        <v>315.03964000000002</v>
      </c>
      <c r="N2" s="8">
        <f>Table623[[#This Row],[Faiz gəlirləri
 (mln. manat)]]+Table623[[#This Row],[Qeyri-faiz gəlirləri 
(mln. manat)]]-Table623[[#This Row],[Faiz xərcləri
 (mln. manat)]]-Table623[[#This Row],[Qeyri-faiz xərcləri 
(mln. manat)]]</f>
        <v>408.79601999999994</v>
      </c>
      <c r="O2" s="8">
        <v>805.6105</v>
      </c>
      <c r="P2" s="8">
        <v>283.42518000000001</v>
      </c>
      <c r="Q2" s="8">
        <v>326.48797000000002</v>
      </c>
      <c r="R2" s="8">
        <v>439.87727000000001</v>
      </c>
      <c r="S2" s="101">
        <v>84.252309999999994</v>
      </c>
      <c r="T2" s="107"/>
      <c r="U2" s="108">
        <v>9.5040700000000005</v>
      </c>
      <c r="V2" s="108">
        <v>53.717059999999996</v>
      </c>
      <c r="W2" s="108">
        <f t="shared" ref="W2:W14" si="0">O2-P2+Q2-R2</f>
        <v>408.79602000000006</v>
      </c>
      <c r="X2" s="108">
        <f>Table218[[#This Row],[Hesablanmış XƏM]]-N2</f>
        <v>0</v>
      </c>
      <c r="Y2" s="109">
        <f>Table623[[#This Row],[Xalis Mənfəət
 (mln. manat)]]-Table623[[#This Row],[Xalis Əməliyyat Mənfəəti 
(mln. manat)]]+V2+Table623[[#This Row],[Faiz borcları üzrə yaradılmış məqsədli ehtiyatlar]]+Table623[[#This Row],[Gözlənilməz xərclər]]+Table623[[#This Row],[Aktivlər üzrə mümkün zərərin 
ödənilməsi üçün ehtiyat ayırmaları (mln. manat)]]</f>
        <v>0</v>
      </c>
      <c r="AA2" s="3">
        <f>Table623[[#This Row],[Cəmi Kreditlər 
(mln. manat) ]]-Table623[[#This Row],[Biznes Kreditləri (mln. manat)]]-Table623[[#This Row],[İstehlak Kreditləri (mln. manat)]]-Table623[[#This Row],[Daşınmaz əmlak kreditləri (mln. manat)]]</f>
        <v>0</v>
      </c>
      <c r="AC2" s="3">
        <f>Table623[[#This Row],[Cəmi Kreditlər 
(mln. manat) ]]-Table623[[#This Row],[Biznes Kreditləri (mln. manat)]]-Table623[[#This Row],[İstehlak Kreditləri (mln. manat)]]-Table623[[#This Row],[Daşınmaz əmlak kreditləri (mln. manat)]]</f>
        <v>0</v>
      </c>
    </row>
    <row r="3" spans="1:29" x14ac:dyDescent="0.25">
      <c r="A3" s="69">
        <v>2</v>
      </c>
      <c r="B3" s="6" t="s">
        <v>1</v>
      </c>
      <c r="C3" s="82">
        <v>1619.588</v>
      </c>
      <c r="D3" s="82">
        <v>1296.8510000000001</v>
      </c>
      <c r="E3" s="82">
        <v>995.79700000000003</v>
      </c>
      <c r="F3" s="82">
        <v>280.30700000000002</v>
      </c>
      <c r="G3" s="82">
        <v>20.747</v>
      </c>
      <c r="H3" s="82">
        <v>1045.107</v>
      </c>
      <c r="I3" s="82">
        <v>860.755</v>
      </c>
      <c r="J3" s="82">
        <v>218.13800000000001</v>
      </c>
      <c r="K3" s="86">
        <v>121.75</v>
      </c>
      <c r="L3" s="8">
        <v>35.622</v>
      </c>
      <c r="M3" s="8">
        <v>43.14</v>
      </c>
      <c r="N3" s="8">
        <f>Table623[[#This Row],[Faiz gəlirləri
 (mln. manat)]]+Table623[[#This Row],[Qeyri-faiz gəlirləri 
(mln. manat)]]-Table623[[#This Row],[Faiz xərcləri
 (mln. manat)]]-Table623[[#This Row],[Qeyri-faiz xərcləri 
(mln. manat)]]</f>
        <v>54.677000000000021</v>
      </c>
      <c r="O3" s="8">
        <v>187.149</v>
      </c>
      <c r="P3" s="8">
        <v>72.951999999999998</v>
      </c>
      <c r="Q3" s="8">
        <v>13.259</v>
      </c>
      <c r="R3" s="8">
        <v>72.778999999999996</v>
      </c>
      <c r="S3" s="101">
        <v>11.542</v>
      </c>
      <c r="T3" s="107"/>
      <c r="U3" s="108"/>
      <c r="V3" s="108">
        <v>7.5179999999999998</v>
      </c>
      <c r="W3" s="108">
        <f t="shared" si="0"/>
        <v>54.677000000000007</v>
      </c>
      <c r="X3" s="108">
        <f>Table218[[#This Row],[Hesablanmış XƏM]]-N3</f>
        <v>0</v>
      </c>
      <c r="Y3" s="109">
        <f>Table623[[#This Row],[Xalis Mənfəət
 (mln. manat)]]-Table623[[#This Row],[Xalis Əməliyyat Mənfəəti 
(mln. manat)]]+V3+Table623[[#This Row],[Faiz borcları üzrə yaradılmış məqsədli ehtiyatlar]]+Table623[[#This Row],[Gözlənilməz xərclər]]+Table623[[#This Row],[Aktivlər üzrə mümkün zərərin 
ödənilməsi üçün ehtiyat ayırmaları (mln. manat)]]</f>
        <v>4.9999999999794653E-3</v>
      </c>
      <c r="AA3" s="3">
        <f>Table623[[#This Row],[Cəmi Kreditlər 
(mln. manat) ]]-Table623[[#This Row],[Biznes Kreditləri (mln. manat)]]-Table623[[#This Row],[İstehlak Kreditləri (mln. manat)]]-Table623[[#This Row],[Daşınmaz əmlak kreditləri (mln. manat)]]</f>
        <v>7.1054273576010019E-14</v>
      </c>
      <c r="AC3" s="3">
        <f>Table623[[#This Row],[Cəmi Kreditlər 
(mln. manat) ]]-Table623[[#This Row],[Biznes Kreditləri (mln. manat)]]-Table623[[#This Row],[İstehlak Kreditləri (mln. manat)]]-Table623[[#This Row],[Daşınmaz əmlak kreditləri (mln. manat)]]</f>
        <v>7.1054273576010019E-14</v>
      </c>
    </row>
    <row r="4" spans="1:29" s="151" customFormat="1" x14ac:dyDescent="0.25">
      <c r="A4" s="148">
        <v>3</v>
      </c>
      <c r="B4" s="85" t="s">
        <v>2</v>
      </c>
      <c r="C4" s="86">
        <v>320.47064999999998</v>
      </c>
      <c r="D4" s="86">
        <v>232.20034000000001</v>
      </c>
      <c r="E4" s="86">
        <v>123.72709</v>
      </c>
      <c r="F4" s="86">
        <v>39.597679999999997</v>
      </c>
      <c r="G4" s="86">
        <v>68.875569999999996</v>
      </c>
      <c r="H4" s="86">
        <v>139.79528999999999</v>
      </c>
      <c r="I4" s="86">
        <v>72.687780000000004</v>
      </c>
      <c r="J4" s="86">
        <v>75.322559999999996</v>
      </c>
      <c r="K4" s="48">
        <v>70.393460000000005</v>
      </c>
      <c r="L4" s="12">
        <v>2.2632699999999999</v>
      </c>
      <c r="M4" s="12">
        <v>2.2632699999999999</v>
      </c>
      <c r="N4" s="12">
        <v>1.0483000000000011</v>
      </c>
      <c r="O4" s="12">
        <v>17.24728</v>
      </c>
      <c r="P4" s="12">
        <v>5.5136599999999998</v>
      </c>
      <c r="Q4" s="12">
        <v>6.8718599999999999</v>
      </c>
      <c r="R4" s="12">
        <v>17.557179999999999</v>
      </c>
      <c r="S4" s="101">
        <v>-1.2149700000000001</v>
      </c>
      <c r="T4" s="107"/>
      <c r="U4" s="107"/>
      <c r="V4" s="107"/>
      <c r="W4" s="107">
        <f t="shared" si="0"/>
        <v>1.0483000000000011</v>
      </c>
      <c r="X4" s="107">
        <f>Table218[[#This Row],[Hesablanmış XƏM]]-N4</f>
        <v>0</v>
      </c>
      <c r="Y4" s="150">
        <f>Table623[[#This Row],[Xalis Mənfəət
 (mln. manat)]]-Table623[[#This Row],[Xalis Əməliyyat Mənfəəti 
(mln. manat)]]+V4+Table623[[#This Row],[Faiz borcları üzrə yaradılmış məqsədli ehtiyatlar]]+Table623[[#This Row],[Gözlənilməz xərclər]]+Table623[[#This Row],[Aktivlər üzrə mümkün zərərin 
ödənilməsi üçün ehtiyat ayırmaları (mln. manat)]]</f>
        <v>0</v>
      </c>
      <c r="AA4" s="122">
        <f>Table623[[#This Row],[Cəmi Kreditlər 
(mln. manat) ]]-Table623[[#This Row],[Biznes Kreditləri (mln. manat)]]-Table623[[#This Row],[İstehlak Kreditləri (mln. manat)]]-Table623[[#This Row],[Daşınmaz əmlak kreditləri (mln. manat)]]</f>
        <v>0</v>
      </c>
      <c r="AC4" s="122">
        <f>Table623[[#This Row],[Cəmi Kreditlər 
(mln. manat) ]]-Table623[[#This Row],[Biznes Kreditləri (mln. manat)]]-Table623[[#This Row],[İstehlak Kreditləri (mln. manat)]]-Table623[[#This Row],[Daşınmaz əmlak kreditləri (mln. manat)]]</f>
        <v>0</v>
      </c>
    </row>
    <row r="5" spans="1:29" s="151" customFormat="1" x14ac:dyDescent="0.25">
      <c r="A5" s="148">
        <v>4</v>
      </c>
      <c r="B5" s="85" t="s">
        <v>3</v>
      </c>
      <c r="C5" s="92">
        <v>1849.2170000000001</v>
      </c>
      <c r="D5" s="86">
        <v>787.66</v>
      </c>
      <c r="E5" s="86">
        <v>267.11700000000002</v>
      </c>
      <c r="F5" s="86">
        <v>314.23500000000001</v>
      </c>
      <c r="G5" s="86">
        <v>206.30799999999999</v>
      </c>
      <c r="H5" s="86">
        <v>1187.9369999999999</v>
      </c>
      <c r="I5" s="86">
        <v>203.50800000000001</v>
      </c>
      <c r="J5" s="86">
        <v>116.45</v>
      </c>
      <c r="K5" s="86">
        <v>79</v>
      </c>
      <c r="L5" s="12">
        <v>9.3759999999999994</v>
      </c>
      <c r="M5" s="12">
        <v>11.696</v>
      </c>
      <c r="N5" s="12">
        <v>17.596999999999994</v>
      </c>
      <c r="O5" s="12">
        <v>97.41</v>
      </c>
      <c r="P5" s="12">
        <v>51.076000000000001</v>
      </c>
      <c r="Q5" s="12">
        <v>27.914999999999999</v>
      </c>
      <c r="R5" s="12">
        <v>56.652000000000001</v>
      </c>
      <c r="S5" s="101">
        <v>5.9009999999999998</v>
      </c>
      <c r="T5" s="107"/>
      <c r="U5" s="107"/>
      <c r="V5" s="107">
        <v>2.3199999999999998</v>
      </c>
      <c r="W5" s="107">
        <f t="shared" si="0"/>
        <v>17.596999999999994</v>
      </c>
      <c r="X5" s="107">
        <f>Table218[[#This Row],[Hesablanmış XƏM]]-N5</f>
        <v>0</v>
      </c>
      <c r="Y5" s="150">
        <f>Table623[[#This Row],[Xalis Mənfəət
 (mln. manat)]]-Table623[[#This Row],[Xalis Əməliyyat Mənfəəti 
(mln. manat)]]+V5+Table623[[#This Row],[Faiz borcları üzrə yaradılmış məqsədli ehtiyatlar]]+Table623[[#This Row],[Gözlənilməz xərclər]]+Table623[[#This Row],[Aktivlər üzrə mümkün zərərin 
ödənilməsi üçün ehtiyat ayırmaları (mln. manat)]]</f>
        <v>0</v>
      </c>
      <c r="AA5" s="122">
        <f>Table623[[#This Row],[Cəmi Kreditlər 
(mln. manat) ]]-Table623[[#This Row],[Biznes Kreditləri (mln. manat)]]-Table623[[#This Row],[İstehlak Kreditləri (mln. manat)]]-Table623[[#This Row],[Daşınmaz əmlak kreditləri (mln. manat)]]</f>
        <v>0</v>
      </c>
      <c r="AC5" s="122">
        <f>Table623[[#This Row],[Cəmi Kreditlər 
(mln. manat) ]]-Table623[[#This Row],[Biznes Kreditləri (mln. manat)]]-Table623[[#This Row],[İstehlak Kreditləri (mln. manat)]]-Table623[[#This Row],[Daşınmaz əmlak kreditləri (mln. manat)]]</f>
        <v>0</v>
      </c>
    </row>
    <row r="6" spans="1:29" s="151" customFormat="1" x14ac:dyDescent="0.25">
      <c r="A6" s="148">
        <v>5</v>
      </c>
      <c r="B6" s="85" t="s">
        <v>4</v>
      </c>
      <c r="C6" s="86">
        <v>799.42655999999999</v>
      </c>
      <c r="D6" s="149">
        <v>301.89210000000003</v>
      </c>
      <c r="E6" s="86">
        <v>269.06700000000001</v>
      </c>
      <c r="F6" s="86">
        <v>7.7</v>
      </c>
      <c r="G6" s="86">
        <v>25.126000000000001</v>
      </c>
      <c r="H6" s="86">
        <v>474.47861</v>
      </c>
      <c r="I6" s="86">
        <f>106.45609+203.46987</f>
        <v>309.92595999999998</v>
      </c>
      <c r="J6" s="86">
        <v>126.60742</v>
      </c>
      <c r="K6" s="86">
        <v>60</v>
      </c>
      <c r="L6" s="12">
        <v>5.1547900000000002</v>
      </c>
      <c r="M6" s="12">
        <v>6.4494199999999999</v>
      </c>
      <c r="N6" s="12">
        <v>7.0134800000000013</v>
      </c>
      <c r="O6" s="12">
        <v>28.691739999999999</v>
      </c>
      <c r="P6" s="12">
        <v>14.31903</v>
      </c>
      <c r="Q6" s="12">
        <v>11.69149</v>
      </c>
      <c r="R6" s="12">
        <v>19.050719999999998</v>
      </c>
      <c r="S6" s="101">
        <v>0.56264000000000003</v>
      </c>
      <c r="T6" s="107"/>
      <c r="U6" s="107"/>
      <c r="V6" s="107">
        <v>1.2946299999999999</v>
      </c>
      <c r="W6" s="107">
        <f t="shared" si="0"/>
        <v>7.0134800000000013</v>
      </c>
      <c r="X6" s="107">
        <f>Table218[[#This Row],[Hesablanmış XƏM]]-N6</f>
        <v>0</v>
      </c>
      <c r="Y6" s="150">
        <f>Table623[[#This Row],[Xalis Mənfəət
 (mln. manat)]]-Table623[[#This Row],[Xalis Əməliyyat Mənfəəti 
(mln. manat)]]+V6+Table623[[#This Row],[Faiz borcları üzrə yaradılmış məqsədli ehtiyatlar]]+Table623[[#This Row],[Gözlənilməz xərclər]]+Table623[[#This Row],[Aktivlər üzrə mümkün zərərin 
ödənilməsi üçün ehtiyat ayırmaları (mln. manat)]]</f>
        <v>-1.4200000000010871E-3</v>
      </c>
      <c r="AA6" s="122">
        <f>Table623[[#This Row],[Cəmi Kreditlər 
(mln. manat) ]]-Table623[[#This Row],[Biznes Kreditləri (mln. manat)]]-Table623[[#This Row],[İstehlak Kreditləri (mln. manat)]]-Table623[[#This Row],[Daşınmaz əmlak kreditləri (mln. manat)]]</f>
        <v>-8.9999999998013891E-4</v>
      </c>
      <c r="AC6" s="122">
        <f>Table623[[#This Row],[Cəmi Kreditlər 
(mln. manat) ]]-Table623[[#This Row],[Biznes Kreditləri (mln. manat)]]-Table623[[#This Row],[İstehlak Kreditləri (mln. manat)]]-Table623[[#This Row],[Daşınmaz əmlak kreditləri (mln. manat)]]</f>
        <v>-8.9999999998013891E-4</v>
      </c>
    </row>
    <row r="7" spans="1:29" x14ac:dyDescent="0.25">
      <c r="A7" s="69">
        <v>6</v>
      </c>
      <c r="B7" s="84" t="s">
        <v>5</v>
      </c>
      <c r="C7" s="82">
        <v>204.03739999999999</v>
      </c>
      <c r="D7" s="82">
        <v>133.86071999999999</v>
      </c>
      <c r="E7" s="82">
        <v>55.161459999999998</v>
      </c>
      <c r="F7" s="82">
        <v>19.857810000000001</v>
      </c>
      <c r="G7" s="82">
        <v>58.841450000000002</v>
      </c>
      <c r="H7" s="82">
        <v>60.63344</v>
      </c>
      <c r="I7" s="82">
        <v>55.331609999999998</v>
      </c>
      <c r="J7" s="82">
        <v>90.260589999999993</v>
      </c>
      <c r="K7" s="82">
        <v>71.8</v>
      </c>
      <c r="L7" s="8">
        <v>5.7056199999999997</v>
      </c>
      <c r="M7" s="8">
        <v>5.7056199999999997</v>
      </c>
      <c r="N7" s="8">
        <f>Table623[[#This Row],[Faiz gəlirləri
 (mln. manat)]]+Table623[[#This Row],[Qeyri-faiz gəlirləri 
(mln. manat)]]-Table623[[#This Row],[Faiz xərcləri
 (mln. manat)]]-Table623[[#This Row],[Qeyri-faiz xərcləri 
(mln. manat)]]</f>
        <v>5.3623399999999997</v>
      </c>
      <c r="O7" s="8">
        <v>12.205019999999999</v>
      </c>
      <c r="P7" s="8">
        <v>1.80532</v>
      </c>
      <c r="Q7" s="8">
        <v>2.2288700000000001</v>
      </c>
      <c r="R7" s="8">
        <v>7.2662300000000002</v>
      </c>
      <c r="S7" s="101">
        <v>-1.0768599999999999</v>
      </c>
      <c r="T7" s="126">
        <v>-0.54481999999999997</v>
      </c>
      <c r="U7" s="108">
        <v>1.2783899999999999</v>
      </c>
      <c r="V7" s="108"/>
      <c r="W7" s="108">
        <f t="shared" si="0"/>
        <v>5.3623399999999997</v>
      </c>
      <c r="X7" s="108">
        <f>Table218[[#This Row],[Hesablanmış XƏM]]-N7</f>
        <v>0</v>
      </c>
      <c r="Y7" s="109">
        <f>Table623[[#This Row],[Xalis Mənfəət
 (mln. manat)]]-Table623[[#This Row],[Xalis Əməliyyat Mənfəəti 
(mln. manat)]]+V7+Table623[[#This Row],[Faiz borcları üzrə yaradılmış məqsədli ehtiyatlar]]+Table623[[#This Row],[Gözlənilməz xərclər]]+Table623[[#This Row],[Aktivlər üzrə mümkün zərərin 
ödənilməsi üçün ehtiyat ayırmaları (mln. manat)]]</f>
        <v>-1.0000000000065512E-5</v>
      </c>
      <c r="AA7" s="3">
        <f>Table623[[#This Row],[Cəmi Kreditlər 
(mln. manat) ]]-Table623[[#This Row],[Biznes Kreditləri (mln. manat)]]-Table623[[#This Row],[İstehlak Kreditləri (mln. manat)]]-Table623[[#This Row],[Daşınmaz əmlak kreditləri (mln. manat)]]</f>
        <v>0</v>
      </c>
      <c r="AC7" s="3">
        <f>Table623[[#This Row],[Cəmi Kreditlər 
(mln. manat) ]]-Table623[[#This Row],[Biznes Kreditləri (mln. manat)]]-Table623[[#This Row],[İstehlak Kreditləri (mln. manat)]]-Table623[[#This Row],[Daşınmaz əmlak kreditləri (mln. manat)]]</f>
        <v>0</v>
      </c>
    </row>
    <row r="8" spans="1:29" x14ac:dyDescent="0.25">
      <c r="A8" s="69">
        <v>7</v>
      </c>
      <c r="B8" s="85" t="s">
        <v>6</v>
      </c>
      <c r="C8" s="82">
        <v>389.26799999999997</v>
      </c>
      <c r="D8" s="83">
        <v>289.22996999999998</v>
      </c>
      <c r="E8" s="83">
        <v>49.885984999999998</v>
      </c>
      <c r="F8" s="87">
        <v>49.410575000000001</v>
      </c>
      <c r="G8" s="87">
        <v>189.93341000000001</v>
      </c>
      <c r="H8" s="82">
        <v>167.87299999999999</v>
      </c>
      <c r="I8" s="82">
        <v>140.21630999999999</v>
      </c>
      <c r="J8" s="82">
        <v>50.854999999999997</v>
      </c>
      <c r="K8" s="82">
        <v>71.45</v>
      </c>
      <c r="L8" s="12">
        <v>-0.64100000000000001</v>
      </c>
      <c r="M8" s="12">
        <v>-0.64100000000000001</v>
      </c>
      <c r="N8" s="8">
        <f>Table623[[#This Row],[Faiz gəlirləri
 (mln. manat)]]+Table623[[#This Row],[Qeyri-faiz gəlirləri 
(mln. manat)]]-Table623[[#This Row],[Faiz xərcləri
 (mln. manat)]]-Table623[[#This Row],[Qeyri-faiz xərcləri 
(mln. manat)]]</f>
        <v>4.3960000000000008</v>
      </c>
      <c r="O8" s="8">
        <v>24.445</v>
      </c>
      <c r="P8" s="8">
        <v>14.339</v>
      </c>
      <c r="Q8" s="8">
        <v>5.6749999999999998</v>
      </c>
      <c r="R8" s="8">
        <v>11.385</v>
      </c>
      <c r="S8" s="101">
        <v>2.2650000000000001</v>
      </c>
      <c r="T8" s="107">
        <v>2.831</v>
      </c>
      <c r="U8" s="108">
        <v>-0.06</v>
      </c>
      <c r="V8" s="108"/>
      <c r="W8" s="108">
        <f t="shared" si="0"/>
        <v>4.395999999999999</v>
      </c>
      <c r="X8" s="108">
        <f>Table218[[#This Row],[Hesablanmış XƏM]]-N8</f>
        <v>0</v>
      </c>
      <c r="Y8" s="109">
        <f>Table623[[#This Row],[Xalis Mənfəət
 (mln. manat)]]-Table623[[#This Row],[Xalis Əməliyyat Mənfəəti 
(mln. manat)]]+V8+Table623[[#This Row],[Faiz borcları üzrə yaradılmış məqsədli ehtiyatlar]]+Table623[[#This Row],[Gözlənilməz xərclər]]+Table623[[#This Row],[Aktivlər üzrə mümkün zərərin 
ödənilməsi üçün ehtiyat ayırmaları (mln. manat)]]</f>
        <v>-1.000000000000334E-3</v>
      </c>
      <c r="AA8" s="3">
        <f>Table623[[#This Row],[Cəmi Kreditlər 
(mln. manat) ]]-Table623[[#This Row],[Biznes Kreditləri (mln. manat)]]-Table623[[#This Row],[İstehlak Kreditləri (mln. manat)]]-Table623[[#This Row],[Daşınmaz əmlak kreditləri (mln. manat)]]</f>
        <v>0</v>
      </c>
      <c r="AC8" s="3">
        <f>Table623[[#This Row],[Cəmi Kreditlər 
(mln. manat) ]]-Table623[[#This Row],[Biznes Kreditləri (mln. manat)]]-Table623[[#This Row],[İstehlak Kreditləri (mln. manat)]]-Table623[[#This Row],[Daşınmaz əmlak kreditləri (mln. manat)]]</f>
        <v>0</v>
      </c>
    </row>
    <row r="9" spans="1:29" s="51" customFormat="1" x14ac:dyDescent="0.25">
      <c r="A9" s="148">
        <v>8</v>
      </c>
      <c r="B9" s="85" t="s">
        <v>7</v>
      </c>
      <c r="C9" s="86">
        <v>121.32827008</v>
      </c>
      <c r="D9" s="86">
        <v>3.4519099999999998</v>
      </c>
      <c r="E9" s="86">
        <v>1.4894000000000001</v>
      </c>
      <c r="F9" s="86">
        <v>1.82003</v>
      </c>
      <c r="G9" s="86">
        <v>0.14248</v>
      </c>
      <c r="H9" s="86">
        <v>35.626224000000001</v>
      </c>
      <c r="I9" s="86"/>
      <c r="J9" s="86">
        <v>53.3196127</v>
      </c>
      <c r="K9" s="86">
        <v>73.611171440000007</v>
      </c>
      <c r="L9" s="12">
        <v>4.3783380000000003</v>
      </c>
      <c r="M9" s="12">
        <f>Table623[[#This Row],[Xalis Mənfəət
 (mln. manat)]]</f>
        <v>4.3783380000000003</v>
      </c>
      <c r="N9" s="12">
        <f>Table623[[#This Row],[Faiz gəlirləri
 (mln. manat)]]+Table623[[#This Row],[Qeyri-faiz gəlirləri 
(mln. manat)]]-Table623[[#This Row],[Faiz xərcləri
 (mln. manat)]]-Table623[[#This Row],[Qeyri-faiz xərcləri 
(mln. manat)]]</f>
        <v>3.1670186700000005</v>
      </c>
      <c r="O9" s="12">
        <v>4.2969069900000001</v>
      </c>
      <c r="P9" s="12">
        <v>0</v>
      </c>
      <c r="Q9" s="12">
        <f>0.17780779+0.0258409+0.01714171+0.00380568</f>
        <v>0.22459608</v>
      </c>
      <c r="R9" s="12">
        <f>1.26104891+0.09343549</f>
        <v>1.3544844</v>
      </c>
      <c r="S9" s="101">
        <v>-1.21131984</v>
      </c>
      <c r="T9" s="107"/>
      <c r="U9" s="107"/>
      <c r="V9" s="107"/>
      <c r="W9" s="107">
        <f t="shared" si="0"/>
        <v>3.1670186700000005</v>
      </c>
      <c r="X9" s="107">
        <f>Table218[[#This Row],[Hesablanmış XƏM]]-N9</f>
        <v>0</v>
      </c>
      <c r="Y9" s="154">
        <f>Table623[[#This Row],[Xalis Mənfəət
 (mln. manat)]]-Table623[[#This Row],[Xalis Əməliyyat Mənfəəti 
(mln. manat)]]+V9+Table623[[#This Row],[Faiz borcları üzrə yaradılmış məqsədli ehtiyatlar]]+Table623[[#This Row],[Gözlənilməz xərclər]]+Table623[[#This Row],[Aktivlər üzrə mümkün zərərin 
ödənilməsi üçün ehtiyat ayırmaları (mln. manat)]]</f>
        <v>-5.1000000023115888E-7</v>
      </c>
      <c r="AA9" s="155">
        <f>Table623[[#This Row],[Cəmi Kreditlər 
(mln. manat) ]]-Table623[[#This Row],[Biznes Kreditləri (mln. manat)]]-Table623[[#This Row],[İstehlak Kreditləri (mln. manat)]]-Table623[[#This Row],[Daşınmaz əmlak kreditləri (mln. manat)]]</f>
        <v>-2.7755575615628914E-16</v>
      </c>
      <c r="AC9" s="155">
        <f>Table623[[#This Row],[Cəmi Kreditlər 
(mln. manat) ]]-Table623[[#This Row],[Biznes Kreditləri (mln. manat)]]-Table623[[#This Row],[İstehlak Kreditləri (mln. manat)]]-Table623[[#This Row],[Daşınmaz əmlak kreditləri (mln. manat)]]</f>
        <v>-2.7755575615628914E-16</v>
      </c>
    </row>
    <row r="10" spans="1:29" x14ac:dyDescent="0.25">
      <c r="A10" s="69">
        <v>9</v>
      </c>
      <c r="B10" s="100" t="s">
        <v>35</v>
      </c>
      <c r="C10" s="82">
        <v>1117.64237</v>
      </c>
      <c r="D10" s="82">
        <v>872.37189000000001</v>
      </c>
      <c r="E10" s="82">
        <v>141.43509</v>
      </c>
      <c r="F10" s="82">
        <v>673.23197000000005</v>
      </c>
      <c r="G10" s="82">
        <v>57.704830000000001</v>
      </c>
      <c r="H10" s="82">
        <v>698.60317999999995</v>
      </c>
      <c r="I10" s="82">
        <v>638.90355</v>
      </c>
      <c r="J10" s="82">
        <v>168.90996999999999</v>
      </c>
      <c r="K10" s="82">
        <v>52.87</v>
      </c>
      <c r="L10" s="8">
        <v>24.020240000000001</v>
      </c>
      <c r="M10" s="8">
        <v>32.179630000000003</v>
      </c>
      <c r="N10" s="8">
        <f>Table623[[#This Row],[Faiz gəlirləri
 (mln. manat)]]+Table623[[#This Row],[Qeyri-faiz gəlirləri 
(mln. manat)]]-Table623[[#This Row],[Faiz xərcləri
 (mln. manat)]]-Table623[[#This Row],[Qeyri-faiz xərcləri 
(mln. manat)]]</f>
        <v>30.68357000000001</v>
      </c>
      <c r="O10" s="8">
        <v>129.19326000000001</v>
      </c>
      <c r="P10" s="8">
        <v>51.044119999999999</v>
      </c>
      <c r="Q10" s="8">
        <v>15.124359999999999</v>
      </c>
      <c r="R10" s="8">
        <v>62.589930000000003</v>
      </c>
      <c r="S10" s="101">
        <v>-1.49607</v>
      </c>
      <c r="T10" s="107"/>
      <c r="U10" s="108"/>
      <c r="V10" s="108">
        <v>8.1593999999999998</v>
      </c>
      <c r="W10" s="108">
        <f t="shared" si="0"/>
        <v>30.68357000000001</v>
      </c>
      <c r="X10" s="108">
        <f>Table218[[#This Row],[Hesablanmış XƏM]]-N10</f>
        <v>0</v>
      </c>
      <c r="Y10" s="109">
        <f>Table623[[#This Row],[Xalis Mənfəət
 (mln. manat)]]-Table623[[#This Row],[Xalis Əməliyyat Mənfəəti 
(mln. manat)]]+V10+Table623[[#This Row],[Faiz borcları üzrə yaradılmış məqsədli ehtiyatlar]]+Table623[[#This Row],[Gözlənilməz xərclər]]+Table623[[#This Row],[Aktivlər üzrə mümkün zərərin 
ödənilməsi üçün ehtiyat ayırmaları (mln. manat)]]</f>
        <v>-9.3258734068513149E-15</v>
      </c>
      <c r="AA10" s="3">
        <f>Table623[[#This Row],[Cəmi Kreditlər 
(mln. manat) ]]-Table623[[#This Row],[Biznes Kreditləri (mln. manat)]]-Table623[[#This Row],[İstehlak Kreditləri (mln. manat)]]-Table623[[#This Row],[Daşınmaz əmlak kreditləri (mln. manat)]]</f>
        <v>-9.9475983006414026E-14</v>
      </c>
      <c r="AC10" s="3">
        <f>Table623[[#This Row],[Cəmi Kreditlər 
(mln. manat) ]]-Table623[[#This Row],[Biznes Kreditləri (mln. manat)]]-Table623[[#This Row],[İstehlak Kreditləri (mln. manat)]]-Table623[[#This Row],[Daşınmaz əmlak kreditləri (mln. manat)]]</f>
        <v>-9.9475983006414026E-14</v>
      </c>
    </row>
    <row r="11" spans="1:29" x14ac:dyDescent="0.25">
      <c r="A11" s="69">
        <v>10</v>
      </c>
      <c r="B11" s="100" t="s">
        <v>8</v>
      </c>
      <c r="C11" s="82">
        <v>2717.91203</v>
      </c>
      <c r="D11" s="82">
        <v>1577.1518000000001</v>
      </c>
      <c r="E11" s="82">
        <v>1069.56708</v>
      </c>
      <c r="F11" s="86">
        <v>342.51398</v>
      </c>
      <c r="G11" s="86">
        <v>165.07073</v>
      </c>
      <c r="H11" s="82">
        <v>1515.35259</v>
      </c>
      <c r="I11" s="82">
        <v>602.47618</v>
      </c>
      <c r="J11" s="82">
        <v>230.87853000000001</v>
      </c>
      <c r="K11" s="82">
        <v>73.961089999999999</v>
      </c>
      <c r="L11" s="8">
        <v>43.167720000000003</v>
      </c>
      <c r="M11" s="8">
        <v>54.667720000000003</v>
      </c>
      <c r="N11" s="8">
        <f>Table623[[#This Row],[Faiz gəlirləri
 (mln. manat)]]+Table623[[#This Row],[Qeyri-faiz gəlirləri 
(mln. manat)]]-Table623[[#This Row],[Faiz xərcləri
 (mln. manat)]]-Table623[[#This Row],[Qeyri-faiz xərcləri 
(mln. manat)]]</f>
        <v>58.627120000000005</v>
      </c>
      <c r="O11" s="8">
        <v>217.7372</v>
      </c>
      <c r="P11" s="8">
        <v>90.839349999999996</v>
      </c>
      <c r="Q11" s="8">
        <v>30.208829999999999</v>
      </c>
      <c r="R11" s="8">
        <v>98.479560000000006</v>
      </c>
      <c r="S11" s="101">
        <v>3.95939</v>
      </c>
      <c r="T11" s="107"/>
      <c r="U11" s="108"/>
      <c r="V11" s="108">
        <v>11.5</v>
      </c>
      <c r="W11" s="108">
        <f t="shared" si="0"/>
        <v>58.627120000000005</v>
      </c>
      <c r="X11" s="108">
        <f>Table218[[#This Row],[Hesablanmış XƏM]]-N11</f>
        <v>0</v>
      </c>
      <c r="Y11" s="109">
        <f>Table623[[#This Row],[Xalis Mənfəət
 (mln. manat)]]-Table623[[#This Row],[Xalis Əməliyyat Mənfəəti 
(mln. manat)]]+V11+Table623[[#This Row],[Faiz borcları üzrə yaradılmış məqsədli ehtiyatlar]]+Table623[[#This Row],[Gözlənilməz xərclər]]+Table623[[#This Row],[Aktivlər üzrə mümkün zərərin 
ödənilməsi üçün ehtiyat ayırmaları (mln. manat)]]</f>
        <v>-1.0000000002285958E-5</v>
      </c>
      <c r="AA11" s="3">
        <f>Table623[[#This Row],[Cəmi Kreditlər 
(mln. manat) ]]-Table623[[#This Row],[Biznes Kreditləri (mln. manat)]]-Table623[[#This Row],[İstehlak Kreditləri (mln. manat)]]-Table623[[#This Row],[Daşınmaz əmlak kreditləri (mln. manat)]]</f>
        <v>1.0000000060017555E-5</v>
      </c>
      <c r="AC11" s="3">
        <f>Table623[[#This Row],[Cəmi Kreditlər 
(mln. manat) ]]-Table623[[#This Row],[Biznes Kreditləri (mln. manat)]]-Table623[[#This Row],[İstehlak Kreditləri (mln. manat)]]-Table623[[#This Row],[Daşınmaz əmlak kreditləri (mln. manat)]]</f>
        <v>1.0000000060017555E-5</v>
      </c>
    </row>
    <row r="12" spans="1:29" ht="14.65" customHeight="1" x14ac:dyDescent="0.25">
      <c r="A12" s="69">
        <v>11</v>
      </c>
      <c r="B12" s="85" t="s">
        <v>9</v>
      </c>
      <c r="C12" s="81">
        <v>298.27499999999998</v>
      </c>
      <c r="D12" s="82">
        <v>242.036</v>
      </c>
      <c r="E12" s="82">
        <v>70.805000000000007</v>
      </c>
      <c r="F12" s="86">
        <v>106.52500000000001</v>
      </c>
      <c r="G12" s="86">
        <v>64.706000000000003</v>
      </c>
      <c r="H12" s="82">
        <v>103.015</v>
      </c>
      <c r="I12" s="82">
        <v>76.775999999999996</v>
      </c>
      <c r="J12" s="82">
        <v>111.485</v>
      </c>
      <c r="K12" s="82">
        <v>315.815</v>
      </c>
      <c r="L12" s="8">
        <v>10.49</v>
      </c>
      <c r="M12" s="8">
        <v>10.49</v>
      </c>
      <c r="N12" s="8">
        <f>Table623[[#This Row],[Faiz gəlirləri
 (mln. manat)]]+Table623[[#This Row],[Qeyri-faiz gəlirləri 
(mln. manat)]]-Table623[[#This Row],[Faiz xərcləri
 (mln. manat)]]-Table623[[#This Row],[Qeyri-faiz xərcləri 
(mln. manat)]]</f>
        <v>9.9009999999999962</v>
      </c>
      <c r="O12" s="8">
        <v>31.081</v>
      </c>
      <c r="P12" s="8">
        <v>7.4160000000000004</v>
      </c>
      <c r="Q12" s="8">
        <v>11.388</v>
      </c>
      <c r="R12" s="8">
        <v>25.152000000000001</v>
      </c>
      <c r="S12" s="101">
        <v>-1.3140000000000001</v>
      </c>
      <c r="T12" s="107"/>
      <c r="U12" s="108">
        <v>0.72</v>
      </c>
      <c r="V12" s="108"/>
      <c r="W12" s="108">
        <f t="shared" si="0"/>
        <v>9.9009999999999962</v>
      </c>
      <c r="X12" s="108">
        <f>Table218[[#This Row],[Hesablanmış XƏM]]-N12</f>
        <v>0</v>
      </c>
      <c r="Y12" s="109">
        <f>Table623[[#This Row],[Xalis Mənfəət
 (mln. manat)]]-Table623[[#This Row],[Xalis Əməliyyat Mənfəəti 
(mln. manat)]]+V12+Table623[[#This Row],[Faiz borcları üzrə yaradılmış məqsədli ehtiyatlar]]+Table623[[#This Row],[Gözlənilməz xərclər]]+Table623[[#This Row],[Aktivlər üzrə mümkün zərərin 
ödənilməsi üçün ehtiyat ayırmaları (mln. manat)]]</f>
        <v>-4.9999999999961187E-3</v>
      </c>
      <c r="AA12" s="3">
        <f>Table623[[#This Row],[Cəmi Kreditlər 
(mln. manat) ]]-Table623[[#This Row],[Biznes Kreditləri (mln. manat)]]-Table623[[#This Row],[İstehlak Kreditləri (mln. manat)]]-Table623[[#This Row],[Daşınmaz əmlak kreditləri (mln. manat)]]</f>
        <v>0</v>
      </c>
      <c r="AC12" s="3">
        <f>Table623[[#This Row],[Cəmi Kreditlər 
(mln. manat) ]]-Table623[[#This Row],[Biznes Kreditləri (mln. manat)]]-Table623[[#This Row],[İstehlak Kreditləri (mln. manat)]]-Table623[[#This Row],[Daşınmaz əmlak kreditləri (mln. manat)]]</f>
        <v>0</v>
      </c>
    </row>
    <row r="13" spans="1:29" x14ac:dyDescent="0.25">
      <c r="A13" s="69">
        <v>12</v>
      </c>
      <c r="B13" s="85" t="s">
        <v>10</v>
      </c>
      <c r="C13" s="82">
        <v>645.45299999999997</v>
      </c>
      <c r="D13" s="82">
        <v>530.59199999999998</v>
      </c>
      <c r="E13" s="82">
        <v>182.078</v>
      </c>
      <c r="F13" s="86">
        <v>228.30699999999999</v>
      </c>
      <c r="G13" s="86">
        <v>120.20699999999999</v>
      </c>
      <c r="H13" s="82">
        <v>296.61</v>
      </c>
      <c r="I13" s="82">
        <v>254.494</v>
      </c>
      <c r="J13" s="82">
        <v>135.89500000000001</v>
      </c>
      <c r="K13" s="82">
        <v>112.545</v>
      </c>
      <c r="L13" s="8">
        <v>6.0221900000000002</v>
      </c>
      <c r="M13" s="8">
        <v>7.6896699999999996</v>
      </c>
      <c r="N13" s="8">
        <f>Table623[[#This Row],[Faiz gəlirləri
 (mln. manat)]]+Table623[[#This Row],[Qeyri-faiz gəlirləri 
(mln. manat)]]-Table623[[#This Row],[Faiz xərcləri
 (mln. manat)]]-Table623[[#This Row],[Qeyri-faiz xərcləri 
(mln. manat)]]</f>
        <v>15.319000000000003</v>
      </c>
      <c r="O13" s="8">
        <v>60.656999999999996</v>
      </c>
      <c r="P13" s="8">
        <v>21.06307</v>
      </c>
      <c r="Q13" s="8">
        <v>14.404590000000001</v>
      </c>
      <c r="R13" s="8">
        <v>38.679519999999997</v>
      </c>
      <c r="S13" s="101">
        <v>7.6293300000000004</v>
      </c>
      <c r="T13" s="107"/>
      <c r="U13" s="108"/>
      <c r="V13" s="108">
        <v>1.6674800000000001</v>
      </c>
      <c r="W13" s="108">
        <f t="shared" si="0"/>
        <v>15.319000000000003</v>
      </c>
      <c r="X13" s="108">
        <f>Table218[[#This Row],[Hesablanmış XƏM]]-N13</f>
        <v>0</v>
      </c>
      <c r="Y13" s="109">
        <f>Table623[[#This Row],[Xalis Mənfəət
 (mln. manat)]]-Table623[[#This Row],[Xalis Əməliyyat Mənfəəti 
(mln. manat)]]+V13+Table623[[#This Row],[Faiz borcları üzrə yaradılmış məqsədli ehtiyatlar]]+Table623[[#This Row],[Gözlənilməz xərclər]]+Table623[[#This Row],[Aktivlər üzrə mümkün zərərin 
ödənilməsi üçün ehtiyat ayırmaları (mln. manat)]]</f>
        <v>0</v>
      </c>
      <c r="AA13" s="3">
        <f>Table623[[#This Row],[Cəmi Kreditlər 
(mln. manat) ]]-Table623[[#This Row],[Biznes Kreditləri (mln. manat)]]-Table623[[#This Row],[İstehlak Kreditləri (mln. manat)]]-Table623[[#This Row],[Daşınmaz əmlak kreditləri (mln. manat)]]</f>
        <v>0</v>
      </c>
      <c r="AC13" s="3">
        <f>Table623[[#This Row],[Cəmi Kreditlər 
(mln. manat) ]]-Table623[[#This Row],[Biznes Kreditləri (mln. manat)]]-Table623[[#This Row],[İstehlak Kreditləri (mln. manat)]]-Table623[[#This Row],[Daşınmaz əmlak kreditləri (mln. manat)]]</f>
        <v>0</v>
      </c>
    </row>
    <row r="14" spans="1:29" x14ac:dyDescent="0.25">
      <c r="A14" s="69">
        <v>13</v>
      </c>
      <c r="B14" s="85" t="s">
        <v>11</v>
      </c>
      <c r="C14" s="82">
        <v>12064.364</v>
      </c>
      <c r="D14" s="82">
        <v>5432.0510000000004</v>
      </c>
      <c r="E14" s="82">
        <v>1702.702</v>
      </c>
      <c r="F14" s="86">
        <v>3131.7759999999998</v>
      </c>
      <c r="G14" s="92">
        <v>597.57299999999998</v>
      </c>
      <c r="H14" s="82">
        <v>8670.9210000000003</v>
      </c>
      <c r="I14" s="91">
        <v>3092.5479999999998</v>
      </c>
      <c r="J14" s="91">
        <v>1090.0899999999999</v>
      </c>
      <c r="K14" s="82">
        <v>265.85000000000002</v>
      </c>
      <c r="L14" s="8">
        <v>229.12899999999999</v>
      </c>
      <c r="M14" s="8">
        <v>290.29199999999997</v>
      </c>
      <c r="N14" s="8">
        <f>Table623[[#This Row],[Faiz gəlirləri
 (mln. manat)]]+Table623[[#This Row],[Qeyri-faiz gəlirləri 
(mln. manat)]]-Table623[[#This Row],[Faiz xərcləri
 (mln. manat)]]-Table623[[#This Row],[Qeyri-faiz xərcləri 
(mln. manat)]]</f>
        <v>375.16999999999996</v>
      </c>
      <c r="O14" s="8">
        <v>874.721</v>
      </c>
      <c r="P14" s="8">
        <v>277.13099999999997</v>
      </c>
      <c r="Q14" s="8">
        <v>463.55700000000002</v>
      </c>
      <c r="R14" s="8">
        <v>685.97699999999998</v>
      </c>
      <c r="S14" s="101">
        <v>75.679000000000002</v>
      </c>
      <c r="T14" s="107"/>
      <c r="U14" s="108">
        <v>9.1989999999999998</v>
      </c>
      <c r="V14" s="108">
        <v>61.162999999999997</v>
      </c>
      <c r="W14" s="108">
        <f t="shared" si="0"/>
        <v>375.16999999999996</v>
      </c>
      <c r="X14" s="108">
        <f>Table218[[#This Row],[Hesablanmış XƏM]]-N14</f>
        <v>0</v>
      </c>
      <c r="Y14" s="109">
        <f>Table623[[#This Row],[Xalis Mənfəət
 (mln. manat)]]-Table623[[#This Row],[Xalis Əməliyyat Mənfəəti 
(mln. manat)]]+V14+Table623[[#This Row],[Faiz borcları üzrə yaradılmış məqsədli ehtiyatlar]]+Table623[[#This Row],[Gözlənilməz xərclər]]+Table623[[#This Row],[Aktivlər üzrə mümkün zərərin 
ödənilməsi üçün ehtiyat ayırmaları (mln. manat)]]</f>
        <v>0</v>
      </c>
      <c r="AA14" s="3">
        <f>Table623[[#This Row],[Cəmi Kreditlər 
(mln. manat) ]]-Table623[[#This Row],[Biznes Kreditləri (mln. manat)]]-Table623[[#This Row],[İstehlak Kreditləri (mln. manat)]]-Table623[[#This Row],[Daşınmaz əmlak kreditləri (mln. manat)]]</f>
        <v>0</v>
      </c>
      <c r="AC14" s="3">
        <f>Table623[[#This Row],[Cəmi Kreditlər 
(mln. manat) ]]-Table623[[#This Row],[Biznes Kreditləri (mln. manat)]]-Table623[[#This Row],[İstehlak Kreditləri (mln. manat)]]-Table623[[#This Row],[Daşınmaz əmlak kreditləri (mln. manat)]]</f>
        <v>0</v>
      </c>
    </row>
    <row r="15" spans="1:29" s="51" customFormat="1" x14ac:dyDescent="0.25">
      <c r="A15" s="148">
        <v>14</v>
      </c>
      <c r="B15" s="85" t="s">
        <v>14</v>
      </c>
      <c r="C15" s="86">
        <v>8932.4959999999992</v>
      </c>
      <c r="D15" s="86">
        <v>3338.4140000000002</v>
      </c>
      <c r="E15" s="86">
        <v>3021.067</v>
      </c>
      <c r="F15" s="86">
        <v>77.563000000000002</v>
      </c>
      <c r="G15" s="86">
        <v>239.785</v>
      </c>
      <c r="H15" s="86">
        <v>6766.21</v>
      </c>
      <c r="I15" s="86">
        <v>1759.694</v>
      </c>
      <c r="J15" s="86">
        <v>996.15899999999999</v>
      </c>
      <c r="K15" s="86">
        <v>354.512</v>
      </c>
      <c r="L15" s="12">
        <v>132.83699999999999</v>
      </c>
      <c r="M15" s="12">
        <v>172.33</v>
      </c>
      <c r="N15" s="12">
        <f>Table623[[#This Row],[Faiz gəlirləri
 (mln. manat)]]+Table623[[#This Row],[Qeyri-faiz gəlirləri 
(mln. manat)]]-Table623[[#This Row],[Faiz xərcləri
 (mln. manat)]]-Table623[[#This Row],[Qeyri-faiz xərcləri 
(mln. manat)]]</f>
        <v>189.88699999999994</v>
      </c>
      <c r="O15" s="12">
        <v>396.72399999999999</v>
      </c>
      <c r="P15" s="12">
        <v>141.49700000000001</v>
      </c>
      <c r="Q15" s="12">
        <v>200.57599999999999</v>
      </c>
      <c r="R15" s="12">
        <v>265.916</v>
      </c>
      <c r="S15" s="101">
        <v>12.997999999999999</v>
      </c>
      <c r="T15" s="107"/>
      <c r="U15" s="107">
        <v>4.5590000000000002</v>
      </c>
      <c r="V15" s="107">
        <v>39.493000000000002</v>
      </c>
      <c r="W15" s="107">
        <f t="shared" ref="W15:W23" si="1">O15-P15+Q15-R15</f>
        <v>189.887</v>
      </c>
      <c r="X15" s="107">
        <f>Table218[[#This Row],[Hesablanmış XƏM]]-N15</f>
        <v>0</v>
      </c>
      <c r="Y15" s="154">
        <f>Table623[[#This Row],[Xalis Mənfəət
 (mln. manat)]]-Table623[[#This Row],[Xalis Əməliyyat Mənfəəti 
(mln. manat)]]+V15+Table623[[#This Row],[Faiz borcları üzrə yaradılmış məqsədli ehtiyatlar]]+Table623[[#This Row],[Gözlənilməz xərclər]]+Table623[[#This Row],[Aktivlər üzrə mümkün zərərin 
ödənilməsi üçün ehtiyat ayırmaları (mln. manat)]]</f>
        <v>4.7961634663806763E-14</v>
      </c>
      <c r="AA15" s="155">
        <f>Table623[[#This Row],[Cəmi Kreditlər 
(mln. manat) ]]-Table623[[#This Row],[Biznes Kreditləri (mln. manat)]]-Table623[[#This Row],[İstehlak Kreditləri (mln. manat)]]-Table623[[#This Row],[Daşınmaz əmlak kreditləri (mln. manat)]]</f>
        <v>-9.9999999977740117E-4</v>
      </c>
      <c r="AC15" s="155">
        <f>Table623[[#This Row],[Cəmi Kreditlər 
(mln. manat) ]]-Table623[[#This Row],[Biznes Kreditləri (mln. manat)]]-Table623[[#This Row],[İstehlak Kreditləri (mln. manat)]]-Table623[[#This Row],[Daşınmaz əmlak kreditləri (mln. manat)]]</f>
        <v>-9.9999999977740117E-4</v>
      </c>
    </row>
    <row r="16" spans="1:29" s="151" customFormat="1" x14ac:dyDescent="0.25">
      <c r="A16" s="148">
        <v>15</v>
      </c>
      <c r="B16" s="85" t="s">
        <v>34</v>
      </c>
      <c r="C16" s="86">
        <v>659.61500000000001</v>
      </c>
      <c r="D16" s="86">
        <v>477.536</v>
      </c>
      <c r="E16" s="86">
        <v>349.74799999999999</v>
      </c>
      <c r="F16" s="86">
        <v>52.603999999999999</v>
      </c>
      <c r="G16" s="86">
        <v>75.183999999999997</v>
      </c>
      <c r="H16" s="86">
        <v>378.35300000000001</v>
      </c>
      <c r="I16" s="86">
        <v>302.041</v>
      </c>
      <c r="J16" s="86">
        <v>196.721</v>
      </c>
      <c r="K16" s="86">
        <v>174.601</v>
      </c>
      <c r="L16" s="12">
        <v>9.0920000000000005</v>
      </c>
      <c r="M16" s="12">
        <v>9.0920000000000005</v>
      </c>
      <c r="N16" s="12">
        <v>9.7910000000000004</v>
      </c>
      <c r="O16" s="12">
        <v>27.442</v>
      </c>
      <c r="P16" s="12">
        <v>8.6210000000000004</v>
      </c>
      <c r="Q16" s="12">
        <v>11.786</v>
      </c>
      <c r="R16" s="12">
        <v>20.815999999999999</v>
      </c>
      <c r="S16" s="101">
        <v>0.7</v>
      </c>
      <c r="T16" s="107"/>
      <c r="U16" s="107"/>
      <c r="V16" s="107"/>
      <c r="W16" s="107">
        <f t="shared" si="1"/>
        <v>9.7910000000000004</v>
      </c>
      <c r="X16" s="107">
        <f>Table218[[#This Row],[Hesablanmış XƏM]]-N16</f>
        <v>0</v>
      </c>
      <c r="Y16" s="150">
        <f>Table623[[#This Row],[Xalis Mənfəət
 (mln. manat)]]-Table623[[#This Row],[Xalis Əməliyyat Mənfəəti 
(mln. manat)]]+V16+Table623[[#This Row],[Faiz borcları üzrə yaradılmış məqsədli ehtiyatlar]]+Table623[[#This Row],[Gözlənilməz xərclər]]+Table623[[#This Row],[Aktivlər üzrə mümkün zərərin 
ödənilməsi üçün ehtiyat ayırmaları (mln. manat)]]</f>
        <v>1.0000000000001119E-3</v>
      </c>
      <c r="AA16" s="122">
        <f>Table623[[#This Row],[Cəmi Kreditlər 
(mln. manat) ]]-Table623[[#This Row],[Biznes Kreditləri (mln. manat)]]-Table623[[#This Row],[İstehlak Kreditləri (mln. manat)]]-Table623[[#This Row],[Daşınmaz əmlak kreditləri (mln. manat)]]</f>
        <v>0</v>
      </c>
      <c r="AC16" s="122">
        <f>Table623[[#This Row],[Cəmi Kreditlər 
(mln. manat) ]]-Table623[[#This Row],[Biznes Kreditləri (mln. manat)]]-Table623[[#This Row],[İstehlak Kreditləri (mln. manat)]]-Table623[[#This Row],[Daşınmaz əmlak kreditləri (mln. manat)]]</f>
        <v>0</v>
      </c>
    </row>
    <row r="17" spans="1:29" x14ac:dyDescent="0.25">
      <c r="A17" s="69">
        <v>16</v>
      </c>
      <c r="B17" s="85" t="s">
        <v>15</v>
      </c>
      <c r="C17" s="82">
        <v>1307.337</v>
      </c>
      <c r="D17" s="82">
        <v>953.15</v>
      </c>
      <c r="E17" s="82">
        <v>431.21600000000001</v>
      </c>
      <c r="F17" s="82">
        <v>341.80399999999997</v>
      </c>
      <c r="G17" s="82">
        <v>180.131</v>
      </c>
      <c r="H17" s="82">
        <v>792.91300000000001</v>
      </c>
      <c r="I17" s="82">
        <v>550.85500000000002</v>
      </c>
      <c r="J17" s="82">
        <v>132.4</v>
      </c>
      <c r="K17" s="82">
        <v>101.3</v>
      </c>
      <c r="L17" s="8">
        <v>13.249000000000001</v>
      </c>
      <c r="M17" s="8">
        <v>13.249000000000001</v>
      </c>
      <c r="N17" s="8">
        <f>Table623[[#This Row],[Faiz gəlirləri
 (mln. manat)]]+Table623[[#This Row],[Qeyri-faiz gəlirləri 
(mln. manat)]]-Table623[[#This Row],[Faiz xərcləri
 (mln. manat)]]-Table623[[#This Row],[Qeyri-faiz xərcləri 
(mln. manat)]]</f>
        <v>20.60199999999999</v>
      </c>
      <c r="O17" s="8">
        <v>99.48</v>
      </c>
      <c r="P17" s="8">
        <v>40.219000000000001</v>
      </c>
      <c r="Q17" s="8">
        <v>34.957999999999998</v>
      </c>
      <c r="R17" s="8">
        <v>73.617000000000004</v>
      </c>
      <c r="S17" s="101">
        <v>7.3540000000000001</v>
      </c>
      <c r="T17" s="107"/>
      <c r="U17" s="108"/>
      <c r="V17" s="108"/>
      <c r="W17" s="108">
        <f t="shared" si="1"/>
        <v>20.60199999999999</v>
      </c>
      <c r="X17" s="108">
        <f>Table218[[#This Row],[Hesablanmış XƏM]]-N17</f>
        <v>0</v>
      </c>
      <c r="Y17" s="109">
        <f>Table623[[#This Row],[Xalis Mənfəət
 (mln. manat)]]-Table623[[#This Row],[Xalis Əməliyyat Mənfəəti 
(mln. manat)]]+V17+Table623[[#This Row],[Faiz borcları üzrə yaradılmış məqsədli ehtiyatlar]]+Table623[[#This Row],[Gözlənilməz xərclər]]+Table623[[#This Row],[Aktivlər üzrə mümkün zərərin 
ödənilməsi üçün ehtiyat ayırmaları (mln. manat)]]</f>
        <v>1.0000000000109921E-3</v>
      </c>
      <c r="AA17" s="3">
        <f>Table623[[#This Row],[Cəmi Kreditlər 
(mln. manat) ]]-Table623[[#This Row],[Biznes Kreditləri (mln. manat)]]-Table623[[#This Row],[İstehlak Kreditləri (mln. manat)]]-Table623[[#This Row],[Daşınmaz əmlak kreditləri (mln. manat)]]</f>
        <v>-1.0000000000047748E-3</v>
      </c>
      <c r="AC17" s="3">
        <f>Table623[[#This Row],[Cəmi Kreditlər 
(mln. manat) ]]-Table623[[#This Row],[Biznes Kreditləri (mln. manat)]]-Table623[[#This Row],[İstehlak Kreditləri (mln. manat)]]-Table623[[#This Row],[Daşınmaz əmlak kreditləri (mln. manat)]]</f>
        <v>-1.0000000000047748E-3</v>
      </c>
    </row>
    <row r="18" spans="1:29" x14ac:dyDescent="0.25">
      <c r="A18" s="69">
        <v>17</v>
      </c>
      <c r="B18" s="100" t="s">
        <v>16</v>
      </c>
      <c r="C18" s="82">
        <v>892.53399999999999</v>
      </c>
      <c r="D18" s="82">
        <v>710.92899999999997</v>
      </c>
      <c r="E18" s="82">
        <v>367.65600000000001</v>
      </c>
      <c r="F18" s="82">
        <v>206.05500000000001</v>
      </c>
      <c r="G18" s="82">
        <v>137.21799999999999</v>
      </c>
      <c r="H18" s="82">
        <v>445.37</v>
      </c>
      <c r="I18" s="82">
        <v>386.31400000000002</v>
      </c>
      <c r="J18" s="147">
        <v>104.57899999999999</v>
      </c>
      <c r="K18" s="82">
        <v>100.006</v>
      </c>
      <c r="L18" s="12">
        <v>1.6020000000000001</v>
      </c>
      <c r="M18" s="12">
        <v>1.6020000000000001</v>
      </c>
      <c r="N18" s="8">
        <f>Table623[[#This Row],[Faiz gəlirləri
 (mln. manat)]]+Table623[[#This Row],[Qeyri-faiz gəlirləri 
(mln. manat)]]-Table623[[#This Row],[Faiz xərcləri
 (mln. manat)]]-Table623[[#This Row],[Qeyri-faiz xərcləri 
(mln. manat)]]</f>
        <v>21.42199999999999</v>
      </c>
      <c r="O18" s="8">
        <v>75.108999999999995</v>
      </c>
      <c r="P18" s="8">
        <v>39.386000000000003</v>
      </c>
      <c r="Q18" s="8">
        <v>17.231999999999999</v>
      </c>
      <c r="R18" s="8">
        <v>31.533000000000001</v>
      </c>
      <c r="S18" s="101">
        <v>19.725999999999999</v>
      </c>
      <c r="T18" s="107"/>
      <c r="U18" s="108">
        <v>9.2999999999999999E-2</v>
      </c>
      <c r="V18" s="108"/>
      <c r="W18" s="108">
        <f t="shared" si="1"/>
        <v>21.42199999999999</v>
      </c>
      <c r="X18" s="108">
        <f>Table218[[#This Row],[Hesablanmış XƏM]]-N18</f>
        <v>0</v>
      </c>
      <c r="Y18" s="109">
        <f>Table623[[#This Row],[Xalis Mənfəət
 (mln. manat)]]-Table623[[#This Row],[Xalis Əməliyyat Mənfəəti 
(mln. manat)]]+V18+Table623[[#This Row],[Faiz borcları üzrə yaradılmış məqsədli ehtiyatlar]]+Table623[[#This Row],[Gözlənilməz xərclər]]+Table623[[#This Row],[Aktivlər üzrə mümkün zərərin 
ödənilməsi üçün ehtiyat ayırmaları (mln. manat)]]</f>
        <v>-9.9999999999056399E-4</v>
      </c>
      <c r="AA18" s="3">
        <f>Table623[[#This Row],[Cəmi Kreditlər 
(mln. manat) ]]-Table623[[#This Row],[Biznes Kreditləri (mln. manat)]]-Table623[[#This Row],[İstehlak Kreditləri (mln. manat)]]-Table623[[#This Row],[Daşınmaz əmlak kreditləri (mln. manat)]]</f>
        <v>0</v>
      </c>
      <c r="AC18" s="3">
        <f>Table623[[#This Row],[Cəmi Kreditlər 
(mln. manat) ]]-Table623[[#This Row],[Biznes Kreditləri (mln. manat)]]-Table623[[#This Row],[İstehlak Kreditləri (mln. manat)]]-Table623[[#This Row],[Daşınmaz əmlak kreditləri (mln. manat)]]</f>
        <v>0</v>
      </c>
    </row>
    <row r="19" spans="1:29" x14ac:dyDescent="0.25">
      <c r="A19" s="69">
        <v>18</v>
      </c>
      <c r="B19" s="100" t="s">
        <v>17</v>
      </c>
      <c r="C19" s="82">
        <v>1908.269</v>
      </c>
      <c r="D19" s="82">
        <v>1254.835</v>
      </c>
      <c r="E19" s="82">
        <v>509.48700000000002</v>
      </c>
      <c r="F19" s="82">
        <v>644.00599999999997</v>
      </c>
      <c r="G19" s="82">
        <v>101.342</v>
      </c>
      <c r="H19" s="82">
        <v>1232.1030000000001</v>
      </c>
      <c r="I19" s="82">
        <v>1005.4349999999999</v>
      </c>
      <c r="J19" s="82">
        <v>181.923</v>
      </c>
      <c r="K19" s="82">
        <v>138.19999999999999</v>
      </c>
      <c r="L19" s="8">
        <v>15.420999999999999</v>
      </c>
      <c r="M19" s="8">
        <v>19.251999999999999</v>
      </c>
      <c r="N19" s="8">
        <f>Table623[[#This Row],[Faiz gəlirləri
 (mln. manat)]]+Table623[[#This Row],[Qeyri-faiz gəlirləri 
(mln. manat)]]-Table623[[#This Row],[Faiz xərcləri
 (mln. manat)]]-Table623[[#This Row],[Qeyri-faiz xərcləri 
(mln. manat)]]</f>
        <v>46.922000000000025</v>
      </c>
      <c r="O19" s="8">
        <v>183.59700000000001</v>
      </c>
      <c r="P19" s="8">
        <v>73.61</v>
      </c>
      <c r="Q19" s="8">
        <v>93.656000000000006</v>
      </c>
      <c r="R19" s="8">
        <v>156.721</v>
      </c>
      <c r="S19" s="101">
        <v>22.527999999999999</v>
      </c>
      <c r="T19" s="107"/>
      <c r="U19" s="108">
        <v>5.1420000000000003</v>
      </c>
      <c r="V19" s="108">
        <v>3.831</v>
      </c>
      <c r="W19" s="108">
        <f>O19-P19+Q19-R19</f>
        <v>46.922000000000025</v>
      </c>
      <c r="X19" s="108">
        <f>Table218[[#This Row],[Hesablanmış XƏM]]-N19</f>
        <v>0</v>
      </c>
      <c r="Y19" s="109">
        <f>Table623[[#This Row],[Xalis Mənfəət
 (mln. manat)]]-Table623[[#This Row],[Xalis Əməliyyat Mənfəəti 
(mln. manat)]]+V19+Table623[[#This Row],[Faiz borcları üzrə yaradılmış məqsədli ehtiyatlar]]+Table623[[#This Row],[Gözlənilməz xərclər]]+Table623[[#This Row],[Aktivlər üzrə mümkün zərərin 
ödənilməsi üçün ehtiyat ayırmaları (mln. manat)]]</f>
        <v>-2.8421709430404007E-14</v>
      </c>
      <c r="AA19" s="3">
        <f>Table623[[#This Row],[Cəmi Kreditlər 
(mln. manat) ]]-Table623[[#This Row],[Biznes Kreditləri (mln. manat)]]-Table623[[#This Row],[İstehlak Kreditləri (mln. manat)]]-Table623[[#This Row],[Daşınmaz əmlak kreditləri (mln. manat)]]</f>
        <v>0</v>
      </c>
      <c r="AC19" s="3">
        <f>Table623[[#This Row],[Cəmi Kreditlər 
(mln. manat) ]]-Table623[[#This Row],[Biznes Kreditləri (mln. manat)]]-Table623[[#This Row],[İstehlak Kreditləri (mln. manat)]]-Table623[[#This Row],[Daşınmaz əmlak kreditləri (mln. manat)]]</f>
        <v>0</v>
      </c>
    </row>
    <row r="20" spans="1:29" s="151" customFormat="1" x14ac:dyDescent="0.25">
      <c r="A20" s="148">
        <v>19</v>
      </c>
      <c r="B20" s="85" t="s">
        <v>18</v>
      </c>
      <c r="C20" s="86">
        <v>3630.9805999999999</v>
      </c>
      <c r="D20" s="87">
        <v>1823.21685</v>
      </c>
      <c r="E20" s="87">
        <v>1064.6210000000001</v>
      </c>
      <c r="F20" s="87">
        <v>239.33199999999999</v>
      </c>
      <c r="G20" s="87">
        <v>519.26400000000001</v>
      </c>
      <c r="H20" s="86">
        <v>1842.5277000000001</v>
      </c>
      <c r="I20" s="136"/>
      <c r="J20" s="86">
        <v>534.17454999999995</v>
      </c>
      <c r="K20" s="86">
        <v>446.59951000000001</v>
      </c>
      <c r="L20" s="12">
        <v>51.541310000000003</v>
      </c>
      <c r="M20" s="12">
        <v>65.377679999999998</v>
      </c>
      <c r="N20" s="12">
        <v>60.104720000000015</v>
      </c>
      <c r="O20" s="12">
        <v>164.96824000000001</v>
      </c>
      <c r="P20" s="12">
        <v>66.009770000000003</v>
      </c>
      <c r="Q20" s="12">
        <v>39.810560000000002</v>
      </c>
      <c r="R20" s="12">
        <v>78.66431</v>
      </c>
      <c r="S20" s="101">
        <v>-5.2729600000000003</v>
      </c>
      <c r="T20" s="107"/>
      <c r="U20" s="107"/>
      <c r="V20" s="107">
        <v>13.836370000000001</v>
      </c>
      <c r="W20" s="107">
        <f t="shared" si="1"/>
        <v>60.104720000000015</v>
      </c>
      <c r="X20" s="107">
        <f>Table218[[#This Row],[Hesablanmış XƏM]]-N20</f>
        <v>0</v>
      </c>
      <c r="Y20" s="150">
        <f>Table623[[#This Row],[Xalis Mənfəət
 (mln. manat)]]-Table623[[#This Row],[Xalis Əməliyyat Mənfəəti 
(mln. manat)]]+V20+Table623[[#This Row],[Faiz borcları üzrə yaradılmış məqsədli ehtiyatlar]]+Table623[[#This Row],[Gözlənilməz xərclər]]+Table623[[#This Row],[Aktivlər üzrə mümkün zərərin 
ödənilməsi üçün ehtiyat ayırmaları (mln. manat)]]</f>
        <v>-1.1546319456101628E-14</v>
      </c>
      <c r="AA20" s="122">
        <f>Table623[[#This Row],[Cəmi Kreditlər 
(mln. manat) ]]-Table623[[#This Row],[Biznes Kreditləri (mln. manat)]]-Table623[[#This Row],[İstehlak Kreditləri (mln. manat)]]-Table623[[#This Row],[Daşınmaz əmlak kreditləri (mln. manat)]]</f>
        <v>-1.5000000007603376E-4</v>
      </c>
      <c r="AC20" s="122">
        <f>Table623[[#This Row],[Cəmi Kreditlər 
(mln. manat) ]]-Table623[[#This Row],[Biznes Kreditləri (mln. manat)]]-Table623[[#This Row],[İstehlak Kreditləri (mln. manat)]]-Table623[[#This Row],[Daşınmaz əmlak kreditləri (mln. manat)]]</f>
        <v>-1.5000000007603376E-4</v>
      </c>
    </row>
    <row r="21" spans="1:29" s="151" customFormat="1" x14ac:dyDescent="0.25">
      <c r="A21" s="148">
        <v>20</v>
      </c>
      <c r="B21" s="85" t="s">
        <v>19</v>
      </c>
      <c r="C21" s="86">
        <v>657.09580000000005</v>
      </c>
      <c r="D21" s="86">
        <v>434.12747000000002</v>
      </c>
      <c r="E21" s="86">
        <v>277.61124000000001</v>
      </c>
      <c r="F21" s="86">
        <v>96.576070000000001</v>
      </c>
      <c r="G21" s="86">
        <v>59.940159999999999</v>
      </c>
      <c r="H21" s="86">
        <v>439.00747999999999</v>
      </c>
      <c r="I21" s="86">
        <v>88.863659999999996</v>
      </c>
      <c r="J21" s="86">
        <v>121.00064999999999</v>
      </c>
      <c r="K21" s="86">
        <v>55.380699999999997</v>
      </c>
      <c r="L21" s="12">
        <v>7.7120199999999999</v>
      </c>
      <c r="M21" s="12">
        <v>9.0267999999999997</v>
      </c>
      <c r="N21" s="12">
        <v>14.469669999999994</v>
      </c>
      <c r="O21" s="12">
        <v>37.303759999999997</v>
      </c>
      <c r="P21" s="12">
        <v>8.3665500000000002</v>
      </c>
      <c r="Q21" s="12">
        <v>21.03613</v>
      </c>
      <c r="R21" s="12">
        <v>35.50367</v>
      </c>
      <c r="S21" s="101">
        <v>5.4428599999999996</v>
      </c>
      <c r="T21" s="107"/>
      <c r="U21" s="107"/>
      <c r="V21" s="107">
        <v>1.3147800000000001</v>
      </c>
      <c r="W21" s="107">
        <f t="shared" si="1"/>
        <v>14.469669999999994</v>
      </c>
      <c r="X21" s="107">
        <f>Table218[[#This Row],[Hesablanmış XƏM]]-N21</f>
        <v>0</v>
      </c>
      <c r="Y21" s="150">
        <f>Table623[[#This Row],[Xalis Mənfəət
 (mln. manat)]]-Table623[[#This Row],[Xalis Əməliyyat Mənfəəti 
(mln. manat)]]+V21+Table623[[#This Row],[Faiz borcları üzrə yaradılmış məqsədli ehtiyatlar]]+Table623[[#This Row],[Gözlənilməz xərclər]]+Table623[[#This Row],[Aktivlər üzrə mümkün zərərin 
ödənilməsi üçün ehtiyat ayırmaları (mln. manat)]]</f>
        <v>-9.9999999942923523E-6</v>
      </c>
      <c r="AA21" s="122">
        <f>Table623[[#This Row],[Cəmi Kreditlər 
(mln. manat) ]]-Table623[[#This Row],[Biznes Kreditləri (mln. manat)]]-Table623[[#This Row],[İstehlak Kreditləri (mln. manat)]]-Table623[[#This Row],[Daşınmaz əmlak kreditləri (mln. manat)]]</f>
        <v>0</v>
      </c>
      <c r="AC21" s="122">
        <f>Table623[[#This Row],[Cəmi Kreditlər 
(mln. manat) ]]-Table623[[#This Row],[Biznes Kreditləri (mln. manat)]]-Table623[[#This Row],[İstehlak Kreditləri (mln. manat)]]-Table623[[#This Row],[Daşınmaz əmlak kreditləri (mln. manat)]]</f>
        <v>0</v>
      </c>
    </row>
    <row r="22" spans="1:29" x14ac:dyDescent="0.25">
      <c r="A22" s="69">
        <v>21</v>
      </c>
      <c r="B22" s="6" t="s">
        <v>37</v>
      </c>
      <c r="C22" s="82">
        <v>1444.4285400000001</v>
      </c>
      <c r="D22" s="82">
        <v>1053.9372499999999</v>
      </c>
      <c r="E22" s="82">
        <v>646.43706999999995</v>
      </c>
      <c r="F22" s="82">
        <v>312.4699</v>
      </c>
      <c r="G22" s="82">
        <v>95.030280000000005</v>
      </c>
      <c r="H22" s="82">
        <v>1039.5207600000001</v>
      </c>
      <c r="I22" s="82">
        <v>879.40468999999996</v>
      </c>
      <c r="J22" s="82">
        <v>169.67376999999999</v>
      </c>
      <c r="K22" s="82">
        <v>378</v>
      </c>
      <c r="L22" s="8">
        <v>24.824829999999999</v>
      </c>
      <c r="M22" s="8">
        <v>28.42483</v>
      </c>
      <c r="N22" s="8">
        <f>Table623[[#This Row],[Faiz gəlirləri
 (mln. manat)]]+Table623[[#This Row],[Qeyri-faiz gəlirləri 
(mln. manat)]]-Table623[[#This Row],[Faiz xərcləri
 (mln. manat)]]-Table623[[#This Row],[Qeyri-faiz xərcləri 
(mln. manat)]]</f>
        <v>30.378150000000005</v>
      </c>
      <c r="O22" s="8">
        <v>130.79524000000001</v>
      </c>
      <c r="P22" s="8">
        <v>47.624270000000003</v>
      </c>
      <c r="Q22" s="8">
        <v>11.964079999999999</v>
      </c>
      <c r="R22" s="8">
        <v>64.756900000000002</v>
      </c>
      <c r="S22" s="101">
        <v>-0.61021000000000003</v>
      </c>
      <c r="T22" s="107"/>
      <c r="U22" s="108">
        <v>2.5635300000000001</v>
      </c>
      <c r="V22" s="108">
        <v>3.6</v>
      </c>
      <c r="W22" s="108">
        <f>O22-P22+Q22-R22</f>
        <v>30.378150000000005</v>
      </c>
      <c r="X22" s="108">
        <f>Table218[[#This Row],[Hesablanmış XƏM]]-N22</f>
        <v>0</v>
      </c>
      <c r="Y22" s="109">
        <f>Table623[[#This Row],[Xalis Mənfəət
 (mln. manat)]]-Table623[[#This Row],[Xalis Əməliyyat Mənfəəti 
(mln. manat)]]+V22+Table623[[#This Row],[Faiz borcları üzrə yaradılmış məqsədli ehtiyatlar]]+Table623[[#This Row],[Gözlənilməz xərclər]]+Table623[[#This Row],[Aktivlər üzrə mümkün zərərin 
ödənilməsi üçün ehtiyat ayırmaları (mln. manat)]]</f>
        <v>-6.3282712403633923E-15</v>
      </c>
      <c r="AA22" s="3">
        <f>Table623[[#This Row],[Cəmi Kreditlər 
(mln. manat) ]]-Table623[[#This Row],[Biznes Kreditləri (mln. manat)]]-Table623[[#This Row],[İstehlak Kreditləri (mln. manat)]]-Table623[[#This Row],[Daşınmaz əmlak kreditləri (mln. manat)]]</f>
        <v>0</v>
      </c>
      <c r="AC22" s="3">
        <f>Table623[[#This Row],[Cəmi Kreditlər 
(mln. manat) ]]-Table623[[#This Row],[Biznes Kreditləri (mln. manat)]]-Table623[[#This Row],[İstehlak Kreditləri (mln. manat)]]-Table623[[#This Row],[Daşınmaz əmlak kreditləri (mln. manat)]]</f>
        <v>0</v>
      </c>
    </row>
    <row r="23" spans="1:29" s="151" customFormat="1" x14ac:dyDescent="0.25">
      <c r="A23" s="156">
        <v>22</v>
      </c>
      <c r="B23" s="73" t="s">
        <v>31</v>
      </c>
      <c r="C23" s="152">
        <v>1233.7019399999999</v>
      </c>
      <c r="D23" s="115">
        <v>728.26099999999997</v>
      </c>
      <c r="E23" s="115">
        <v>670.99760000000003</v>
      </c>
      <c r="F23" s="115">
        <v>19.760999999999999</v>
      </c>
      <c r="G23" s="115">
        <v>37.502499999999998</v>
      </c>
      <c r="H23" s="115">
        <v>628.81799999999998</v>
      </c>
      <c r="I23" s="115">
        <f>35.68338+147.67879</f>
        <v>183.36216999999999</v>
      </c>
      <c r="J23" s="115">
        <v>154.34424000000001</v>
      </c>
      <c r="K23" s="157">
        <v>65.5</v>
      </c>
      <c r="L23" s="153">
        <v>18.3626</v>
      </c>
      <c r="M23" s="153">
        <v>23.486999999999998</v>
      </c>
      <c r="N23" s="153">
        <v>29.229599999999991</v>
      </c>
      <c r="O23" s="153">
        <v>56.274999999999999</v>
      </c>
      <c r="P23" s="153">
        <v>24.856000000000002</v>
      </c>
      <c r="Q23" s="153">
        <v>18.900300000000001</v>
      </c>
      <c r="R23" s="153">
        <v>21.089700000000001</v>
      </c>
      <c r="S23" s="146">
        <v>5.8489000000000004</v>
      </c>
      <c r="T23" s="124">
        <v>-0.10630000000000001</v>
      </c>
      <c r="U23" s="153"/>
      <c r="V23" s="116">
        <v>5.1243999999999996</v>
      </c>
      <c r="W23" s="107">
        <f t="shared" si="1"/>
        <v>29.229599999999998</v>
      </c>
      <c r="X23" s="107">
        <f>Table218[[#This Row],[Hesablanmış XƏM]]-N23</f>
        <v>0</v>
      </c>
      <c r="Y23" s="150">
        <f>Table623[[#This Row],[Xalis Mənfəət
 (mln. manat)]]-Table623[[#This Row],[Xalis Əməliyyat Mənfəəti 
(mln. manat)]]+V23+Table623[[#This Row],[Faiz borcları üzrə yaradılmış məqsədli ehtiyatlar]]+Table623[[#This Row],[Gözlənilməz xərclər]]+Table623[[#This Row],[Aktivlər üzrə mümkün zərərin 
ödənilməsi üçün ehtiyat ayırmaları (mln. manat)]]</f>
        <v>9.7699626167013776E-15</v>
      </c>
      <c r="AA23" s="122">
        <f>Table623[[#This Row],[Cəmi Kreditlər 
(mln. manat) ]]-Table623[[#This Row],[Biznes Kreditləri (mln. manat)]]-Table623[[#This Row],[İstehlak Kreditləri (mln. manat)]]-Table623[[#This Row],[Daşınmaz əmlak kreditləri (mln. manat)]]</f>
        <v>-1.0000000006016307E-4</v>
      </c>
      <c r="AC23" s="122">
        <f>Table623[[#This Row],[Cəmi Kreditlər 
(mln. manat) ]]-Table623[[#This Row],[Biznes Kreditləri (mln. manat)]]-Table623[[#This Row],[İstehlak Kreditləri (mln. manat)]]-Table623[[#This Row],[Daşınmaz əmlak kreditləri (mln. manat)]]</f>
        <v>-1.0000000006016307E-4</v>
      </c>
    </row>
    <row r="24" spans="1:29" x14ac:dyDescent="0.25">
      <c r="A24" s="118"/>
      <c r="B24" s="119"/>
      <c r="C24" s="120"/>
      <c r="D24" s="91"/>
      <c r="E24" s="91"/>
      <c r="F24" s="92"/>
      <c r="G24" s="92"/>
      <c r="H24" s="91"/>
      <c r="I24" s="91"/>
      <c r="J24" s="91"/>
      <c r="K24" s="91"/>
      <c r="L24" s="121"/>
      <c r="M24" s="121"/>
      <c r="N24" s="121"/>
      <c r="O24" s="121"/>
      <c r="P24" s="121"/>
      <c r="Q24" s="121"/>
      <c r="R24" s="121"/>
      <c r="S24" s="122"/>
      <c r="T24" s="122"/>
      <c r="U24" s="121"/>
      <c r="V24" s="122"/>
      <c r="W24" s="121"/>
      <c r="X24" s="121"/>
      <c r="Y24" s="123"/>
      <c r="AA24" s="3"/>
    </row>
    <row r="25" spans="1:29" hidden="1" x14ac:dyDescent="0.25">
      <c r="A25" s="118"/>
      <c r="B25" s="119"/>
      <c r="C25" s="121"/>
      <c r="D25" s="121"/>
      <c r="E25" s="121"/>
      <c r="F25" s="121"/>
      <c r="G25" s="121"/>
      <c r="H25" s="121"/>
      <c r="I25" s="121"/>
      <c r="J25" s="121"/>
      <c r="K25" s="121"/>
      <c r="L25" s="121"/>
      <c r="M25" s="121"/>
      <c r="N25" s="121" t="e">
        <f>Table623[[#This Row],[Faiz gəlirləri
 (mln. manat)]]+Table623[[#This Row],[Qeyri-faiz gəlirləri 
(mln. manat)]]-Table623[[#This Row],[Faiz xərcləri
 (mln. manat)]]-Table623[[#This Row],[Qeyri-faiz xərcləri 
(mln. manat)]]</f>
        <v>#VALUE!</v>
      </c>
      <c r="O25" s="121"/>
      <c r="P25" s="121"/>
      <c r="Q25" s="121"/>
      <c r="R25" s="121"/>
      <c r="S25" s="121"/>
      <c r="T25" s="121"/>
      <c r="U25" s="121"/>
      <c r="V25" s="121"/>
      <c r="W25" s="121"/>
      <c r="X25" s="121"/>
      <c r="Y25" s="80"/>
      <c r="AA25" s="3"/>
    </row>
    <row r="26" spans="1:29" hidden="1" x14ac:dyDescent="0.25">
      <c r="AA26" s="3"/>
    </row>
    <row r="27" spans="1:29" x14ac:dyDescent="0.25">
      <c r="B27" s="36"/>
    </row>
    <row r="30" spans="1:29" x14ac:dyDescent="0.25">
      <c r="B30" s="66"/>
    </row>
    <row r="51" spans="4:4" x14ac:dyDescent="0.25">
      <c r="D51" s="3"/>
    </row>
  </sheetData>
  <pageMargins left="0.7" right="0.7" top="0.75" bottom="0.75" header="0.3" footer="0.3"/>
  <pageSetup orientation="portrait" r:id="rId1"/>
  <tableParts count="2">
    <tablePart r:id="rId2"/>
    <tablePart r:id="rId3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3"/>
  <dimension ref="A1:K28"/>
  <sheetViews>
    <sheetView workbookViewId="0">
      <selection activeCell="D11" sqref="D11"/>
    </sheetView>
  </sheetViews>
  <sheetFormatPr defaultColWidth="9.28515625" defaultRowHeight="15" x14ac:dyDescent="0.25"/>
  <cols>
    <col min="2" max="2" width="42.28515625" style="36" customWidth="1"/>
    <col min="3" max="3" width="16.7109375" style="36" customWidth="1"/>
    <col min="4" max="4" width="16.5703125" style="36" customWidth="1"/>
    <col min="5" max="5" width="8.7109375" style="36" bestFit="1" customWidth="1"/>
    <col min="6" max="6" width="9.28515625" style="36"/>
    <col min="7" max="7" width="15.7109375" style="36" customWidth="1"/>
    <col min="8" max="8" width="9.28515625" style="36"/>
    <col min="9" max="9" width="12.140625" style="36" customWidth="1"/>
    <col min="10" max="10" width="9.28515625" style="36"/>
    <col min="11" max="11" width="13.5703125" style="43" bestFit="1" customWidth="1"/>
    <col min="12" max="16384" width="9.28515625" style="36"/>
  </cols>
  <sheetData>
    <row r="1" spans="1:11" s="9" customFormat="1" x14ac:dyDescent="0.25">
      <c r="A1" s="198" t="s">
        <v>0</v>
      </c>
      <c r="B1" s="23" t="s">
        <v>21</v>
      </c>
      <c r="C1" s="24" t="s">
        <v>85</v>
      </c>
      <c r="D1" s="24" t="s">
        <v>80</v>
      </c>
      <c r="G1" s="47" t="s">
        <v>43</v>
      </c>
      <c r="K1" s="44"/>
    </row>
    <row r="2" spans="1:11" x14ac:dyDescent="0.25">
      <c r="A2" s="199">
        <v>1</v>
      </c>
      <c r="B2" s="6" t="s">
        <v>60</v>
      </c>
      <c r="C2" s="82">
        <v>13626.90315</v>
      </c>
      <c r="D2" s="82">
        <v>13324.521849999999</v>
      </c>
      <c r="E2" s="52"/>
      <c r="F2" s="35"/>
      <c r="G2" s="42"/>
      <c r="H2" s="41"/>
      <c r="I2" s="52"/>
      <c r="J2" s="35"/>
      <c r="K2" s="45"/>
    </row>
    <row r="3" spans="1:11" x14ac:dyDescent="0.25">
      <c r="A3" s="199">
        <v>2</v>
      </c>
      <c r="B3" s="85" t="s">
        <v>11</v>
      </c>
      <c r="C3" s="82">
        <v>11320.937</v>
      </c>
      <c r="D3" s="82">
        <v>12064.364</v>
      </c>
      <c r="E3" s="52"/>
      <c r="F3" s="35"/>
      <c r="G3" s="42"/>
      <c r="H3" s="41"/>
      <c r="I3" s="52"/>
      <c r="J3" s="35"/>
    </row>
    <row r="4" spans="1:11" x14ac:dyDescent="0.25">
      <c r="A4" s="199">
        <v>3</v>
      </c>
      <c r="B4" s="85" t="s">
        <v>14</v>
      </c>
      <c r="C4" s="114">
        <v>9407.3130000000001</v>
      </c>
      <c r="D4" s="86">
        <v>8932.4959999999992</v>
      </c>
      <c r="E4" s="52"/>
      <c r="F4" s="35"/>
      <c r="G4" s="42"/>
      <c r="H4" s="41"/>
      <c r="I4" s="52"/>
      <c r="J4" s="35"/>
    </row>
    <row r="5" spans="1:11" x14ac:dyDescent="0.25">
      <c r="A5" s="199">
        <v>4</v>
      </c>
      <c r="B5" s="195" t="s">
        <v>18</v>
      </c>
      <c r="C5" s="160">
        <v>3184.4666699999998</v>
      </c>
      <c r="D5" s="169">
        <v>3630.9805999999999</v>
      </c>
      <c r="E5" s="52"/>
      <c r="F5" s="35"/>
      <c r="G5" s="42"/>
      <c r="H5" s="41"/>
      <c r="I5" s="52"/>
      <c r="J5" s="35"/>
    </row>
    <row r="6" spans="1:11" x14ac:dyDescent="0.25">
      <c r="A6" s="199">
        <v>5</v>
      </c>
      <c r="B6" s="100" t="s">
        <v>8</v>
      </c>
      <c r="C6" s="159">
        <v>2725.6741999999999</v>
      </c>
      <c r="D6" s="82">
        <v>2717.91203</v>
      </c>
      <c r="E6" s="52"/>
      <c r="F6" s="35"/>
      <c r="G6" s="42"/>
      <c r="H6" s="41"/>
      <c r="I6" s="52"/>
      <c r="J6" s="35"/>
    </row>
    <row r="7" spans="1:11" x14ac:dyDescent="0.25">
      <c r="A7" s="199">
        <v>6</v>
      </c>
      <c r="B7" s="6" t="s">
        <v>3</v>
      </c>
      <c r="C7" s="82">
        <v>2188.5010000000002</v>
      </c>
      <c r="D7" s="86">
        <v>1849.2170000000001</v>
      </c>
      <c r="E7" s="52"/>
      <c r="F7" s="35"/>
      <c r="G7" s="42"/>
      <c r="H7" s="41"/>
      <c r="I7" s="52"/>
      <c r="J7" s="35"/>
    </row>
    <row r="8" spans="1:11" x14ac:dyDescent="0.25">
      <c r="A8" s="199">
        <v>7</v>
      </c>
      <c r="B8" s="100" t="s">
        <v>17</v>
      </c>
      <c r="C8" s="82">
        <v>2132.9169999999999</v>
      </c>
      <c r="D8" s="82">
        <v>1908.269</v>
      </c>
      <c r="E8" s="52"/>
      <c r="F8" s="35"/>
      <c r="G8" s="42"/>
      <c r="H8" s="41"/>
      <c r="I8" s="52"/>
      <c r="J8" s="35"/>
    </row>
    <row r="9" spans="1:11" x14ac:dyDescent="0.25">
      <c r="A9" s="199">
        <v>8</v>
      </c>
      <c r="B9" s="6" t="s">
        <v>1</v>
      </c>
      <c r="C9" s="82">
        <v>1770.3689999999999</v>
      </c>
      <c r="D9" s="82">
        <v>1619.588</v>
      </c>
      <c r="E9" s="52"/>
      <c r="F9" s="35"/>
      <c r="G9" s="42"/>
      <c r="H9" s="41"/>
      <c r="I9" s="52"/>
      <c r="J9" s="35"/>
    </row>
    <row r="10" spans="1:11" x14ac:dyDescent="0.25">
      <c r="A10" s="199">
        <v>9</v>
      </c>
      <c r="B10" s="6" t="s">
        <v>37</v>
      </c>
      <c r="C10" s="82">
        <v>1515.2456400000001</v>
      </c>
      <c r="D10" s="82">
        <v>1444.4285400000001</v>
      </c>
      <c r="E10" s="52"/>
      <c r="F10" s="35"/>
      <c r="G10" s="42"/>
      <c r="H10" s="41"/>
      <c r="I10" s="52"/>
      <c r="J10" s="35"/>
    </row>
    <row r="11" spans="1:11" x14ac:dyDescent="0.25">
      <c r="A11" s="199">
        <v>10</v>
      </c>
      <c r="B11" s="85" t="s">
        <v>15</v>
      </c>
      <c r="C11" s="82">
        <v>1402.2998500000001</v>
      </c>
      <c r="D11" s="82">
        <v>1307.337</v>
      </c>
      <c r="E11" s="52"/>
      <c r="F11" s="35"/>
      <c r="G11" s="42"/>
      <c r="H11" s="41"/>
      <c r="I11" s="52"/>
      <c r="J11" s="35"/>
    </row>
    <row r="12" spans="1:11" x14ac:dyDescent="0.25">
      <c r="A12" s="199">
        <v>12</v>
      </c>
      <c r="B12" s="85" t="s">
        <v>31</v>
      </c>
      <c r="C12" s="196">
        <v>1367.73541</v>
      </c>
      <c r="D12" s="197">
        <v>1233.7019399999999</v>
      </c>
      <c r="E12" s="52"/>
      <c r="F12" s="35"/>
      <c r="G12" s="42"/>
      <c r="H12" s="41"/>
      <c r="I12" s="52"/>
      <c r="J12" s="35"/>
    </row>
    <row r="13" spans="1:11" x14ac:dyDescent="0.25">
      <c r="A13" s="199">
        <v>11</v>
      </c>
      <c r="B13" s="100" t="s">
        <v>35</v>
      </c>
      <c r="C13" s="82">
        <v>1152.4760799999999</v>
      </c>
      <c r="D13" s="82">
        <v>1117.64237</v>
      </c>
      <c r="E13" s="52"/>
      <c r="F13" s="35"/>
      <c r="G13" s="42"/>
      <c r="H13" s="41"/>
      <c r="I13" s="52"/>
      <c r="J13" s="35"/>
    </row>
    <row r="14" spans="1:11" x14ac:dyDescent="0.25">
      <c r="A14" s="199">
        <v>13</v>
      </c>
      <c r="B14" s="100" t="s">
        <v>16</v>
      </c>
      <c r="C14" s="82">
        <v>907.17600000000004</v>
      </c>
      <c r="D14" s="82">
        <v>892.53399999999999</v>
      </c>
      <c r="E14" s="52"/>
      <c r="F14" s="35"/>
      <c r="G14" s="42"/>
      <c r="H14" s="41"/>
      <c r="I14" s="52"/>
      <c r="J14" s="35"/>
    </row>
    <row r="15" spans="1:11" x14ac:dyDescent="0.25">
      <c r="A15" s="199">
        <v>14</v>
      </c>
      <c r="B15" s="84" t="s">
        <v>4</v>
      </c>
      <c r="C15" s="82">
        <v>826.18804999999998</v>
      </c>
      <c r="D15" s="86">
        <v>799.42655999999999</v>
      </c>
      <c r="E15" s="52"/>
      <c r="F15" s="35"/>
      <c r="G15" s="42"/>
      <c r="H15" s="41"/>
      <c r="I15" s="52"/>
      <c r="J15" s="35"/>
    </row>
    <row r="16" spans="1:11" x14ac:dyDescent="0.25">
      <c r="A16" s="199">
        <v>17</v>
      </c>
      <c r="B16" s="84" t="s">
        <v>19</v>
      </c>
      <c r="C16" s="82">
        <v>792.72799999999995</v>
      </c>
      <c r="D16" s="86">
        <v>657.09580000000005</v>
      </c>
      <c r="E16" s="52"/>
      <c r="F16" s="35"/>
      <c r="G16" s="42"/>
      <c r="H16" s="41"/>
      <c r="I16" s="52"/>
      <c r="J16" s="35"/>
    </row>
    <row r="17" spans="1:10" x14ac:dyDescent="0.25">
      <c r="A17" s="199">
        <v>15</v>
      </c>
      <c r="B17" s="85" t="s">
        <v>34</v>
      </c>
      <c r="C17" s="82">
        <v>677.66899999999998</v>
      </c>
      <c r="D17" s="86">
        <v>659.61500000000001</v>
      </c>
      <c r="E17" s="52"/>
      <c r="F17" s="35"/>
      <c r="G17" s="42"/>
      <c r="H17" s="41"/>
      <c r="I17" s="52"/>
      <c r="J17" s="35"/>
    </row>
    <row r="18" spans="1:10" x14ac:dyDescent="0.25">
      <c r="A18" s="199">
        <v>16</v>
      </c>
      <c r="B18" s="85" t="s">
        <v>10</v>
      </c>
      <c r="C18" s="82">
        <v>666.74</v>
      </c>
      <c r="D18" s="82">
        <v>645.45299999999997</v>
      </c>
      <c r="E18" s="52"/>
      <c r="F18" s="35"/>
      <c r="G18" s="42"/>
      <c r="H18" s="41"/>
      <c r="I18" s="52"/>
      <c r="J18" s="35"/>
    </row>
    <row r="19" spans="1:10" x14ac:dyDescent="0.25">
      <c r="A19" s="199">
        <v>20</v>
      </c>
      <c r="B19" s="6" t="s">
        <v>2</v>
      </c>
      <c r="C19" s="82">
        <v>423.00421</v>
      </c>
      <c r="D19" s="86">
        <v>320.47064999999998</v>
      </c>
      <c r="E19" s="52"/>
      <c r="F19" s="35"/>
      <c r="G19" s="42"/>
      <c r="H19" s="41"/>
      <c r="I19" s="52"/>
      <c r="J19" s="35"/>
    </row>
    <row r="20" spans="1:10" x14ac:dyDescent="0.25">
      <c r="A20" s="199">
        <v>18</v>
      </c>
      <c r="B20" s="85" t="s">
        <v>6</v>
      </c>
      <c r="C20" s="82">
        <v>356.822</v>
      </c>
      <c r="D20" s="82">
        <v>389.26799999999997</v>
      </c>
      <c r="E20" s="52"/>
      <c r="F20" s="35"/>
      <c r="G20" s="42"/>
      <c r="H20" s="41"/>
      <c r="I20" s="52"/>
      <c r="J20" s="35"/>
    </row>
    <row r="21" spans="1:10" x14ac:dyDescent="0.25">
      <c r="A21" s="199">
        <v>19</v>
      </c>
      <c r="B21" s="85" t="s">
        <v>9</v>
      </c>
      <c r="C21" s="81">
        <v>306.22199999999998</v>
      </c>
      <c r="D21" s="81">
        <v>298.27499999999998</v>
      </c>
      <c r="E21" s="52"/>
      <c r="F21" s="35"/>
      <c r="G21" s="42"/>
      <c r="H21" s="41"/>
      <c r="I21" s="52"/>
      <c r="J21" s="35"/>
    </row>
    <row r="22" spans="1:10" x14ac:dyDescent="0.25">
      <c r="A22" s="199">
        <v>21</v>
      </c>
      <c r="B22" s="84" t="s">
        <v>5</v>
      </c>
      <c r="C22" s="82">
        <v>214.50962000000001</v>
      </c>
      <c r="D22" s="82">
        <v>204.03739999999999</v>
      </c>
      <c r="E22" s="52"/>
      <c r="F22" s="35"/>
      <c r="G22" s="42"/>
      <c r="H22" s="41"/>
      <c r="I22" s="52"/>
      <c r="J22" s="35"/>
    </row>
    <row r="23" spans="1:10" x14ac:dyDescent="0.25">
      <c r="A23" s="199">
        <v>22</v>
      </c>
      <c r="B23" s="73" t="s">
        <v>7</v>
      </c>
      <c r="C23" s="114">
        <v>120.29107774000001</v>
      </c>
      <c r="D23" s="115">
        <v>121.32827008</v>
      </c>
      <c r="E23" s="52"/>
      <c r="F23" s="35"/>
      <c r="G23" s="42"/>
      <c r="H23" s="41"/>
      <c r="I23" s="52"/>
      <c r="J23" s="35"/>
    </row>
    <row r="24" spans="1:10" hidden="1" x14ac:dyDescent="0.25">
      <c r="B24" s="41"/>
      <c r="C24" s="42">
        <f>'2025 IVR- Ümumi göstəricilər'!C24</f>
        <v>0</v>
      </c>
      <c r="D24" s="41"/>
      <c r="E24" s="52">
        <f>Table41113141516181928[[#This Row],[IVR/2025]]-Table41113141516181928[[#This Row],[IIIR/2025]]</f>
        <v>0</v>
      </c>
      <c r="I24" s="52"/>
    </row>
    <row r="25" spans="1:10" hidden="1" x14ac:dyDescent="0.25">
      <c r="B25" s="41"/>
      <c r="C25" s="42">
        <f>'2025 IVR- Ümumi göstəricilər'!C25</f>
        <v>0</v>
      </c>
      <c r="D25" s="41"/>
      <c r="E25" s="52">
        <f>Table41113141516181928[[#This Row],[IVR/2025]]-Table41113141516181928[[#This Row],[IIIR/2025]]</f>
        <v>0</v>
      </c>
      <c r="I25" s="52"/>
    </row>
    <row r="27" spans="1:10" x14ac:dyDescent="0.25">
      <c r="C27" s="35"/>
    </row>
    <row r="28" spans="1:10" x14ac:dyDescent="0.25">
      <c r="C28" s="35"/>
    </row>
  </sheetData>
  <phoneticPr fontId="6" type="noConversion"/>
  <hyperlinks>
    <hyperlink ref="G1" location="Mündəricat!A1" display="Mündəricat" xr:uid="{00000000-0004-0000-0300-000000000000}"/>
  </hyperlinks>
  <pageMargins left="0.7" right="0.7" top="0.75" bottom="0.75" header="0.3" footer="0.3"/>
  <pageSetup orientation="portrait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4"/>
  <dimension ref="A1:F23"/>
  <sheetViews>
    <sheetView workbookViewId="0">
      <selection activeCell="D22" sqref="D22"/>
    </sheetView>
  </sheetViews>
  <sheetFormatPr defaultRowHeight="15" x14ac:dyDescent="0.25"/>
  <cols>
    <col min="2" max="2" width="40.5703125" customWidth="1"/>
    <col min="3" max="3" width="34.28515625" customWidth="1"/>
    <col min="4" max="4" width="32.5703125" customWidth="1"/>
    <col min="5" max="5" width="29.7109375" customWidth="1"/>
    <col min="6" max="6" width="29.5703125" customWidth="1"/>
  </cols>
  <sheetData>
    <row r="1" spans="1:6" s="7" customFormat="1" ht="30" x14ac:dyDescent="0.25">
      <c r="A1" s="18" t="s">
        <v>0</v>
      </c>
      <c r="B1" s="19" t="s">
        <v>21</v>
      </c>
      <c r="C1" s="19" t="s">
        <v>92</v>
      </c>
      <c r="D1" s="20" t="s">
        <v>93</v>
      </c>
      <c r="F1" s="37" t="s">
        <v>43</v>
      </c>
    </row>
    <row r="2" spans="1:6" x14ac:dyDescent="0.25">
      <c r="A2" s="95">
        <v>1</v>
      </c>
      <c r="B2" s="14" t="s">
        <v>14</v>
      </c>
      <c r="C2" s="89">
        <v>5.0473179748563794E-2</v>
      </c>
      <c r="D2" s="130">
        <v>474.81700000000092</v>
      </c>
    </row>
    <row r="3" spans="1:6" x14ac:dyDescent="0.25">
      <c r="A3" s="95">
        <v>2</v>
      </c>
      <c r="B3" s="14" t="s">
        <v>3</v>
      </c>
      <c r="C3" s="89">
        <v>0.15503031527058936</v>
      </c>
      <c r="D3" s="52">
        <v>339.28400000000011</v>
      </c>
    </row>
    <row r="4" spans="1:6" x14ac:dyDescent="0.25">
      <c r="A4" s="95">
        <v>3</v>
      </c>
      <c r="B4" s="14" t="s">
        <v>60</v>
      </c>
      <c r="C4" s="88">
        <v>2.2190023417022739E-2</v>
      </c>
      <c r="D4" s="130">
        <v>302.38130000000092</v>
      </c>
    </row>
    <row r="5" spans="1:6" x14ac:dyDescent="0.25">
      <c r="A5" s="95">
        <v>4</v>
      </c>
      <c r="B5" s="14" t="s">
        <v>17</v>
      </c>
      <c r="C5" s="89">
        <v>0.10532430469633836</v>
      </c>
      <c r="D5" s="52">
        <v>224.64799999999991</v>
      </c>
    </row>
    <row r="6" spans="1:6" x14ac:dyDescent="0.25">
      <c r="A6" s="95">
        <v>5</v>
      </c>
      <c r="B6" s="14" t="s">
        <v>1</v>
      </c>
      <c r="C6" s="88">
        <v>8.5169250026406906E-2</v>
      </c>
      <c r="D6" s="52">
        <v>150.78099999999995</v>
      </c>
    </row>
    <row r="7" spans="1:6" x14ac:dyDescent="0.25">
      <c r="A7" s="95">
        <v>6</v>
      </c>
      <c r="B7" s="14" t="s">
        <v>19</v>
      </c>
      <c r="C7" s="89">
        <v>0.17109550816925845</v>
      </c>
      <c r="D7" s="130">
        <v>135.6321999999999</v>
      </c>
    </row>
    <row r="8" spans="1:6" x14ac:dyDescent="0.25">
      <c r="A8" s="95">
        <v>7</v>
      </c>
      <c r="B8" s="14" t="s">
        <v>31</v>
      </c>
      <c r="C8" s="89">
        <v>9.7996636644802584E-2</v>
      </c>
      <c r="D8" s="130">
        <v>134.03347000000008</v>
      </c>
    </row>
    <row r="9" spans="1:6" x14ac:dyDescent="0.25">
      <c r="A9" s="95">
        <v>8</v>
      </c>
      <c r="B9" s="14" t="s">
        <v>2</v>
      </c>
      <c r="C9" s="89">
        <v>0.24239371045503311</v>
      </c>
      <c r="D9" s="52">
        <v>102.53356000000002</v>
      </c>
    </row>
    <row r="10" spans="1:6" x14ac:dyDescent="0.25">
      <c r="A10" s="95">
        <v>9</v>
      </c>
      <c r="B10" s="14" t="s">
        <v>15</v>
      </c>
      <c r="C10" s="89">
        <v>6.771936116230784E-2</v>
      </c>
      <c r="D10" s="52">
        <v>94.962850000000117</v>
      </c>
    </row>
    <row r="11" spans="1:6" x14ac:dyDescent="0.25">
      <c r="A11" s="95">
        <v>10</v>
      </c>
      <c r="B11" s="14" t="s">
        <v>37</v>
      </c>
      <c r="C11" s="89">
        <v>4.6736382623744077E-2</v>
      </c>
      <c r="D11" s="52">
        <v>70.817099999999982</v>
      </c>
    </row>
    <row r="12" spans="1:6" x14ac:dyDescent="0.25">
      <c r="A12" s="95">
        <v>11</v>
      </c>
      <c r="B12" s="14" t="s">
        <v>35</v>
      </c>
      <c r="C12" s="89">
        <v>3.0225104541865968E-2</v>
      </c>
      <c r="D12" s="130">
        <v>34.833709999999883</v>
      </c>
    </row>
    <row r="13" spans="1:6" x14ac:dyDescent="0.25">
      <c r="A13" s="95">
        <v>12</v>
      </c>
      <c r="B13" s="14" t="s">
        <v>4</v>
      </c>
      <c r="C13" s="89">
        <v>3.2391523939374313E-2</v>
      </c>
      <c r="D13" s="52">
        <v>26.761489999999981</v>
      </c>
    </row>
    <row r="14" spans="1:6" x14ac:dyDescent="0.25">
      <c r="A14" s="95">
        <v>13</v>
      </c>
      <c r="B14" s="14" t="s">
        <v>10</v>
      </c>
      <c r="C14" s="89">
        <v>3.1926988031316605E-2</v>
      </c>
      <c r="D14" s="52">
        <v>21.287000000000035</v>
      </c>
    </row>
    <row r="15" spans="1:6" x14ac:dyDescent="0.25">
      <c r="A15" s="95">
        <v>14</v>
      </c>
      <c r="B15" s="14" t="s">
        <v>34</v>
      </c>
      <c r="C15" s="89">
        <v>2.6641324894601897E-2</v>
      </c>
      <c r="D15" s="52">
        <v>18.053999999999974</v>
      </c>
    </row>
    <row r="16" spans="1:6" x14ac:dyDescent="0.25">
      <c r="A16" s="95">
        <v>15</v>
      </c>
      <c r="B16" s="14" t="s">
        <v>16</v>
      </c>
      <c r="C16" s="89">
        <v>1.6140197712461585E-2</v>
      </c>
      <c r="D16" s="52">
        <v>14.642000000000053</v>
      </c>
    </row>
    <row r="17" spans="1:4" x14ac:dyDescent="0.25">
      <c r="A17" s="95">
        <v>16</v>
      </c>
      <c r="B17" s="14" t="s">
        <v>5</v>
      </c>
      <c r="C17" s="89">
        <v>4.8819348987705173E-2</v>
      </c>
      <c r="D17" s="52">
        <v>10.472220000000021</v>
      </c>
    </row>
    <row r="18" spans="1:4" x14ac:dyDescent="0.25">
      <c r="A18" s="95">
        <v>17</v>
      </c>
      <c r="B18" s="14" t="s">
        <v>9</v>
      </c>
      <c r="C18" s="89">
        <v>2.595176048748948E-2</v>
      </c>
      <c r="D18" s="52">
        <v>7.9470000000000027</v>
      </c>
    </row>
    <row r="19" spans="1:4" x14ac:dyDescent="0.25">
      <c r="A19" s="95">
        <v>18</v>
      </c>
      <c r="B19" s="14" t="s">
        <v>8</v>
      </c>
      <c r="C19" s="89">
        <v>2.8477981704489734E-3</v>
      </c>
      <c r="D19" s="52">
        <v>7.7621699999999691</v>
      </c>
    </row>
    <row r="20" spans="1:4" x14ac:dyDescent="0.25">
      <c r="A20" s="95">
        <v>19</v>
      </c>
      <c r="B20" s="14" t="s">
        <v>7</v>
      </c>
      <c r="C20" s="89">
        <v>-8.6223547039939417E-3</v>
      </c>
      <c r="D20" s="52">
        <v>-1.0371923399999901</v>
      </c>
    </row>
    <row r="21" spans="1:4" x14ac:dyDescent="0.25">
      <c r="A21" s="95">
        <v>20</v>
      </c>
      <c r="B21" s="14" t="s">
        <v>6</v>
      </c>
      <c r="C21" s="89">
        <v>-9.0930491953971362E-2</v>
      </c>
      <c r="D21" s="52">
        <v>-32.44599999999997</v>
      </c>
    </row>
    <row r="22" spans="1:4" x14ac:dyDescent="0.25">
      <c r="A22" s="95">
        <v>21</v>
      </c>
      <c r="B22" s="14" t="s">
        <v>18</v>
      </c>
      <c r="C22" s="89">
        <v>-0.14021623595765256</v>
      </c>
      <c r="D22" s="130">
        <v>-446.51393000000007</v>
      </c>
    </row>
    <row r="23" spans="1:4" x14ac:dyDescent="0.25">
      <c r="A23" s="95">
        <v>22</v>
      </c>
      <c r="B23" s="15" t="s">
        <v>11</v>
      </c>
      <c r="C23" s="164">
        <v>-6.5668327630477905E-2</v>
      </c>
      <c r="D23" s="127">
        <v>-743.42699999999968</v>
      </c>
    </row>
  </sheetData>
  <conditionalFormatting sqref="C2:C14">
    <cfRule type="dataBar" priority="169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{431D794D-15C0-408C-9139-56B356A5383B}</x14:id>
        </ext>
      </extLst>
    </cfRule>
    <cfRule type="dataBar" priority="17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{845F8568-5FED-407E-9076-2A121B2041D9}</x14:id>
        </ext>
      </extLst>
    </cfRule>
    <cfRule type="dataBar" priority="17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{32887B2B-94F3-407F-908E-607FCC34458D}</x14:id>
        </ext>
      </extLst>
    </cfRule>
    <cfRule type="dataBar" priority="17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{40E62FEC-815A-4DEA-9095-5A2CC0B68AA2}</x14:id>
        </ext>
      </extLst>
    </cfRule>
  </conditionalFormatting>
  <conditionalFormatting sqref="C2:C23">
    <cfRule type="dataBar" priority="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{888F01DC-D263-490E-9453-5798D5437AD4}</x14:id>
        </ext>
      </extLst>
    </cfRule>
  </conditionalFormatting>
  <conditionalFormatting sqref="C2:D14">
    <cfRule type="dataBar" priority="345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{A664CC5A-3BFD-4F81-857B-FA8DAE79B8BD}</x14:id>
        </ext>
      </extLst>
    </cfRule>
  </conditionalFormatting>
  <conditionalFormatting sqref="C2:D23">
    <cfRule type="dataBar" priority="34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{5A1EE3AB-3E76-4B12-8F00-D7931A0CA72D}</x14:id>
        </ext>
      </extLst>
    </cfRule>
  </conditionalFormatting>
  <conditionalFormatting sqref="D2:D14">
    <cfRule type="dataBar" priority="347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{BBBC22F6-7080-4D66-B0D3-210D82481A38}</x14:id>
        </ext>
      </extLst>
    </cfRule>
    <cfRule type="dataBar" priority="34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{7C8432DC-6BE7-4E0F-A268-B18F2AB0CFE4}</x14:id>
        </ext>
      </extLst>
    </cfRule>
  </conditionalFormatting>
  <conditionalFormatting sqref="D2:D23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{84213392-7001-4970-82CC-2F4CC26266EA}</x14:id>
        </ext>
      </extLst>
    </cfRule>
  </conditionalFormatting>
  <hyperlinks>
    <hyperlink ref="F1" location="Mündəricat!A1" display="Mündəricat" xr:uid="{00000000-0004-0000-0400-000000000000}"/>
  </hyperlinks>
  <pageMargins left="0.7" right="0.7" top="0.75" bottom="0.75" header="0.3" footer="0.3"/>
  <tableParts count="1">
    <tablePart r:id="rId1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431D794D-15C0-408C-9139-56B356A5383B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845F8568-5FED-407E-9076-2A121B2041D9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32887B2B-94F3-407F-908E-607FCC34458D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40E62FEC-815A-4DEA-9095-5A2CC0B68AA2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C2:C14</xm:sqref>
        </x14:conditionalFormatting>
        <x14:conditionalFormatting xmlns:xm="http://schemas.microsoft.com/office/excel/2006/main">
          <x14:cfRule type="dataBar" id="{888F01DC-D263-490E-9453-5798D5437AD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C2:C23</xm:sqref>
        </x14:conditionalFormatting>
        <x14:conditionalFormatting xmlns:xm="http://schemas.microsoft.com/office/excel/2006/main">
          <x14:cfRule type="dataBar" id="{A664CC5A-3BFD-4F81-857B-FA8DAE79B8BD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C2:D14</xm:sqref>
        </x14:conditionalFormatting>
        <x14:conditionalFormatting xmlns:xm="http://schemas.microsoft.com/office/excel/2006/main">
          <x14:cfRule type="dataBar" id="{5A1EE3AB-3E76-4B12-8F00-D7931A0CA72D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C2:D23</xm:sqref>
        </x14:conditionalFormatting>
        <x14:conditionalFormatting xmlns:xm="http://schemas.microsoft.com/office/excel/2006/main">
          <x14:cfRule type="dataBar" id="{BBBC22F6-7080-4D66-B0D3-210D82481A38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7C8432DC-6BE7-4E0F-A268-B18F2AB0CFE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D2:D14</xm:sqref>
        </x14:conditionalFormatting>
        <x14:conditionalFormatting xmlns:xm="http://schemas.microsoft.com/office/excel/2006/main">
          <x14:cfRule type="dataBar" id="{84213392-7001-4970-82CC-2F4CC26266E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D2:D23</xm:sqref>
        </x14:conditionalFormatting>
      </x14:conditionalFormatting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5"/>
  <dimension ref="A1:J28"/>
  <sheetViews>
    <sheetView workbookViewId="0">
      <selection activeCell="D23" sqref="C2:D23"/>
    </sheetView>
  </sheetViews>
  <sheetFormatPr defaultColWidth="9.28515625" defaultRowHeight="15" x14ac:dyDescent="0.25"/>
  <cols>
    <col min="1" max="1" width="9.28515625" style="170"/>
    <col min="2" max="2" width="29.28515625" customWidth="1"/>
    <col min="3" max="4" width="15.7109375" customWidth="1"/>
    <col min="5" max="5" width="23.28515625" customWidth="1"/>
    <col min="6" max="6" width="19" customWidth="1"/>
    <col min="7" max="7" width="2.42578125" customWidth="1"/>
    <col min="8" max="8" width="6.7109375" customWidth="1"/>
    <col min="9" max="9" width="9.28515625" customWidth="1"/>
  </cols>
  <sheetData>
    <row r="1" spans="1:10" s="7" customFormat="1" x14ac:dyDescent="0.25">
      <c r="A1" s="171" t="s">
        <v>0</v>
      </c>
      <c r="B1" s="17" t="s">
        <v>21</v>
      </c>
      <c r="C1" s="24" t="s">
        <v>85</v>
      </c>
      <c r="D1" s="24" t="s">
        <v>80</v>
      </c>
      <c r="F1" s="37" t="s">
        <v>43</v>
      </c>
    </row>
    <row r="2" spans="1:10" x14ac:dyDescent="0.25">
      <c r="A2" s="172">
        <v>1</v>
      </c>
      <c r="B2" s="6" t="s">
        <v>60</v>
      </c>
      <c r="C2" s="82">
        <v>7079.9838900000004</v>
      </c>
      <c r="D2" s="82">
        <v>6802.54979</v>
      </c>
      <c r="H2" s="3"/>
    </row>
    <row r="3" spans="1:10" x14ac:dyDescent="0.25">
      <c r="A3" s="172">
        <v>2</v>
      </c>
      <c r="B3" s="85" t="s">
        <v>11</v>
      </c>
      <c r="C3" s="82">
        <v>5419.9849999999997</v>
      </c>
      <c r="D3" s="82">
        <v>5432.0510000000004</v>
      </c>
      <c r="E3" s="2"/>
      <c r="H3" s="3"/>
    </row>
    <row r="4" spans="1:10" x14ac:dyDescent="0.25">
      <c r="A4" s="173">
        <v>3</v>
      </c>
      <c r="B4" s="85" t="s">
        <v>14</v>
      </c>
      <c r="C4" s="82">
        <v>3432.0349999999999</v>
      </c>
      <c r="D4" s="82">
        <v>3338.4140000000002</v>
      </c>
      <c r="H4" s="3"/>
    </row>
    <row r="5" spans="1:10" x14ac:dyDescent="0.25">
      <c r="A5" s="173">
        <v>4</v>
      </c>
      <c r="B5" s="85" t="s">
        <v>18</v>
      </c>
      <c r="C5" s="82">
        <v>1847.4352899999999</v>
      </c>
      <c r="D5" s="82">
        <v>1823.21685</v>
      </c>
      <c r="H5" s="3"/>
    </row>
    <row r="6" spans="1:10" x14ac:dyDescent="0.25">
      <c r="A6" s="174">
        <v>5</v>
      </c>
      <c r="B6" s="100" t="s">
        <v>8</v>
      </c>
      <c r="C6" s="82">
        <v>1653.6296199999999</v>
      </c>
      <c r="D6" s="82">
        <v>1577.1518000000001</v>
      </c>
      <c r="H6" s="3"/>
    </row>
    <row r="7" spans="1:10" x14ac:dyDescent="0.25">
      <c r="A7" s="172">
        <v>6</v>
      </c>
      <c r="B7" s="6" t="s">
        <v>1</v>
      </c>
      <c r="C7" s="82">
        <v>1334.1990000000001</v>
      </c>
      <c r="D7" s="82">
        <v>1296.8510000000001</v>
      </c>
      <c r="H7" s="3"/>
    </row>
    <row r="8" spans="1:10" x14ac:dyDescent="0.25">
      <c r="A8" s="175">
        <v>7</v>
      </c>
      <c r="B8" s="100" t="s">
        <v>17</v>
      </c>
      <c r="C8" s="82">
        <v>1304.63115466</v>
      </c>
      <c r="D8" s="82">
        <v>1254.835</v>
      </c>
      <c r="H8" s="3"/>
    </row>
    <row r="9" spans="1:10" x14ac:dyDescent="0.25">
      <c r="A9" s="173">
        <v>8</v>
      </c>
      <c r="B9" s="6" t="s">
        <v>37</v>
      </c>
      <c r="C9" s="82">
        <v>1089.07096</v>
      </c>
      <c r="D9" s="82">
        <v>1053.9372499999999</v>
      </c>
      <c r="H9" s="3"/>
      <c r="J9" s="2"/>
    </row>
    <row r="10" spans="1:10" x14ac:dyDescent="0.25">
      <c r="A10" s="172">
        <v>9</v>
      </c>
      <c r="B10" s="85" t="s">
        <v>15</v>
      </c>
      <c r="C10" s="82">
        <v>941.28899000000001</v>
      </c>
      <c r="D10" s="82">
        <v>953.15</v>
      </c>
      <c r="H10" s="3"/>
    </row>
    <row r="11" spans="1:10" x14ac:dyDescent="0.25">
      <c r="A11" s="172">
        <v>10</v>
      </c>
      <c r="B11" s="100" t="s">
        <v>35</v>
      </c>
      <c r="C11" s="82">
        <v>910.69650999999999</v>
      </c>
      <c r="D11" s="82">
        <v>872.37189000000001</v>
      </c>
      <c r="H11" s="3"/>
    </row>
    <row r="12" spans="1:10" x14ac:dyDescent="0.25">
      <c r="A12" s="172">
        <v>11</v>
      </c>
      <c r="B12" s="6" t="s">
        <v>3</v>
      </c>
      <c r="C12" s="82">
        <v>787.35199999999998</v>
      </c>
      <c r="D12" s="82">
        <v>787.66</v>
      </c>
      <c r="H12" s="3"/>
    </row>
    <row r="13" spans="1:10" x14ac:dyDescent="0.25">
      <c r="A13" s="172">
        <v>12</v>
      </c>
      <c r="B13" s="85" t="s">
        <v>31</v>
      </c>
      <c r="C13" s="82">
        <v>766.85545999999999</v>
      </c>
      <c r="D13" s="82">
        <v>728.26099999999997</v>
      </c>
      <c r="H13" s="3"/>
    </row>
    <row r="14" spans="1:10" x14ac:dyDescent="0.25">
      <c r="A14" s="172">
        <v>13</v>
      </c>
      <c r="B14" s="100" t="s">
        <v>16</v>
      </c>
      <c r="C14" s="82">
        <v>706.053</v>
      </c>
      <c r="D14" s="82">
        <v>710.92899999999997</v>
      </c>
      <c r="H14" s="3"/>
    </row>
    <row r="15" spans="1:10" x14ac:dyDescent="0.25">
      <c r="A15" s="173">
        <v>14</v>
      </c>
      <c r="B15" s="85" t="s">
        <v>10</v>
      </c>
      <c r="C15" s="82">
        <v>549.71299999999997</v>
      </c>
      <c r="D15" s="82">
        <v>530.59199999999998</v>
      </c>
      <c r="H15" s="3"/>
    </row>
    <row r="16" spans="1:10" x14ac:dyDescent="0.25">
      <c r="A16" s="173">
        <v>15</v>
      </c>
      <c r="B16" s="85" t="s">
        <v>34</v>
      </c>
      <c r="C16" s="82">
        <v>478.62</v>
      </c>
      <c r="D16" s="82">
        <v>477.536</v>
      </c>
      <c r="H16" s="3"/>
    </row>
    <row r="17" spans="1:8" x14ac:dyDescent="0.25">
      <c r="A17" s="172">
        <v>16</v>
      </c>
      <c r="B17" s="84" t="s">
        <v>19</v>
      </c>
      <c r="C17" s="82">
        <v>467.25783999999999</v>
      </c>
      <c r="D17" s="82">
        <v>434.12747000000002</v>
      </c>
      <c r="H17" s="3"/>
    </row>
    <row r="18" spans="1:8" x14ac:dyDescent="0.25">
      <c r="A18" s="172">
        <v>17</v>
      </c>
      <c r="B18" s="84" t="s">
        <v>4</v>
      </c>
      <c r="C18" s="82">
        <v>340.851</v>
      </c>
      <c r="D18" s="82">
        <v>301.89210000000003</v>
      </c>
      <c r="H18" s="3"/>
    </row>
    <row r="19" spans="1:8" x14ac:dyDescent="0.25">
      <c r="A19" s="172">
        <v>18</v>
      </c>
      <c r="B19" s="6" t="s">
        <v>2</v>
      </c>
      <c r="C19" s="82">
        <v>292.54376999999999</v>
      </c>
      <c r="D19" s="82">
        <v>232.20034000000001</v>
      </c>
      <c r="H19" s="3"/>
    </row>
    <row r="20" spans="1:8" x14ac:dyDescent="0.25">
      <c r="A20" s="176">
        <v>19</v>
      </c>
      <c r="B20" s="85" t="s">
        <v>6</v>
      </c>
      <c r="C20" s="82">
        <v>276.93099999999998</v>
      </c>
      <c r="D20" s="82">
        <v>289.22996999999998</v>
      </c>
      <c r="H20" s="3"/>
    </row>
    <row r="21" spans="1:8" x14ac:dyDescent="0.25">
      <c r="A21" s="173">
        <v>20</v>
      </c>
      <c r="B21" s="85" t="s">
        <v>9</v>
      </c>
      <c r="C21" s="82">
        <v>243.63800000000001</v>
      </c>
      <c r="D21" s="82">
        <v>242.036</v>
      </c>
      <c r="H21" s="3"/>
    </row>
    <row r="22" spans="1:8" x14ac:dyDescent="0.25">
      <c r="A22" s="172">
        <v>21</v>
      </c>
      <c r="B22" s="84" t="s">
        <v>5</v>
      </c>
      <c r="C22" s="82">
        <v>137.13965999999999</v>
      </c>
      <c r="D22" s="82">
        <v>133.86071999999999</v>
      </c>
      <c r="H22" s="3"/>
    </row>
    <row r="23" spans="1:8" x14ac:dyDescent="0.25">
      <c r="A23" s="173">
        <v>22</v>
      </c>
      <c r="B23" s="73" t="s">
        <v>7</v>
      </c>
      <c r="C23" s="82">
        <v>3.2477999999999998</v>
      </c>
      <c r="D23" s="82">
        <v>3.4519099999999998</v>
      </c>
      <c r="H23" s="3"/>
    </row>
    <row r="24" spans="1:8" x14ac:dyDescent="0.25">
      <c r="H24" s="3"/>
    </row>
    <row r="25" spans="1:8" x14ac:dyDescent="0.25">
      <c r="H25" s="3"/>
    </row>
    <row r="26" spans="1:8" x14ac:dyDescent="0.25">
      <c r="H26" s="3"/>
    </row>
    <row r="27" spans="1:8" x14ac:dyDescent="0.25">
      <c r="H27" s="3"/>
    </row>
    <row r="28" spans="1:8" x14ac:dyDescent="0.25">
      <c r="H28" s="3"/>
    </row>
  </sheetData>
  <hyperlinks>
    <hyperlink ref="F1" location="Mündəricat!A1" display="Mündəricat" xr:uid="{00000000-0004-0000-0500-000000000000}"/>
  </hyperlinks>
  <pageMargins left="0.7" right="0.7" top="0.75" bottom="0.75" header="0.3" footer="0.3"/>
  <pageSetup orientation="portrait" r:id="rId1"/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6"/>
  <dimension ref="A1:F23"/>
  <sheetViews>
    <sheetView topLeftCell="A8" workbookViewId="0">
      <selection activeCell="D16" sqref="D16"/>
    </sheetView>
  </sheetViews>
  <sheetFormatPr defaultRowHeight="15" x14ac:dyDescent="0.25"/>
  <cols>
    <col min="1" max="1" width="9.140625" style="170"/>
    <col min="2" max="4" width="32.28515625" customWidth="1"/>
    <col min="5" max="5" width="23.7109375" customWidth="1"/>
    <col min="6" max="6" width="28.28515625" customWidth="1"/>
  </cols>
  <sheetData>
    <row r="1" spans="1:6" s="21" customFormat="1" ht="32.25" customHeight="1" x14ac:dyDescent="0.25">
      <c r="A1" s="177" t="s">
        <v>0</v>
      </c>
      <c r="B1" s="19" t="s">
        <v>21</v>
      </c>
      <c r="C1" s="19" t="s">
        <v>92</v>
      </c>
      <c r="D1" s="20" t="s">
        <v>93</v>
      </c>
      <c r="F1" s="37" t="s">
        <v>43</v>
      </c>
    </row>
    <row r="2" spans="1:6" x14ac:dyDescent="0.25">
      <c r="A2" s="178">
        <v>1</v>
      </c>
      <c r="B2" s="6" t="s">
        <v>60</v>
      </c>
      <c r="C2" s="2">
        <v>4.0783839672564957E-2</v>
      </c>
      <c r="D2" s="137">
        <v>277.4341000000004</v>
      </c>
    </row>
    <row r="3" spans="1:6" x14ac:dyDescent="0.25">
      <c r="A3" s="178">
        <v>2</v>
      </c>
      <c r="B3" s="6" t="s">
        <v>14</v>
      </c>
      <c r="C3" s="133">
        <v>2.8043556011926513E-2</v>
      </c>
      <c r="D3" s="140">
        <v>93.62099999999964</v>
      </c>
    </row>
    <row r="4" spans="1:6" x14ac:dyDescent="0.25">
      <c r="A4" s="178">
        <v>3</v>
      </c>
      <c r="B4" s="6" t="s">
        <v>8</v>
      </c>
      <c r="C4" s="54">
        <v>4.8491096418239406E-2</v>
      </c>
      <c r="D4" s="137">
        <v>76.477819999999838</v>
      </c>
    </row>
    <row r="5" spans="1:6" x14ac:dyDescent="0.25">
      <c r="A5" s="178">
        <v>4</v>
      </c>
      <c r="B5" s="6" t="s">
        <v>2</v>
      </c>
      <c r="C5" s="2">
        <v>0.25987657899208927</v>
      </c>
      <c r="D5" s="137">
        <v>60.343429999999984</v>
      </c>
    </row>
    <row r="6" spans="1:6" x14ac:dyDescent="0.25">
      <c r="A6" s="178">
        <v>5</v>
      </c>
      <c r="B6" s="6" t="s">
        <v>17</v>
      </c>
      <c r="C6" s="57">
        <v>3.9683428227615544E-2</v>
      </c>
      <c r="D6" s="139">
        <v>49.796154659999956</v>
      </c>
    </row>
    <row r="7" spans="1:6" x14ac:dyDescent="0.25">
      <c r="A7" s="178">
        <v>6</v>
      </c>
      <c r="B7" s="6" t="s">
        <v>4</v>
      </c>
      <c r="C7" s="2">
        <v>0.12904908740573195</v>
      </c>
      <c r="D7" s="137">
        <v>38.958899999999971</v>
      </c>
    </row>
    <row r="8" spans="1:6" x14ac:dyDescent="0.25">
      <c r="A8" s="178">
        <v>7</v>
      </c>
      <c r="B8" s="6" t="s">
        <v>31</v>
      </c>
      <c r="C8" s="131">
        <v>5.2995368418740023E-2</v>
      </c>
      <c r="D8" s="138">
        <v>38.594460000000026</v>
      </c>
    </row>
    <row r="9" spans="1:6" x14ac:dyDescent="0.25">
      <c r="A9" s="178">
        <v>8</v>
      </c>
      <c r="B9" s="6" t="s">
        <v>35</v>
      </c>
      <c r="C9" s="57">
        <v>4.3931516408672891E-2</v>
      </c>
      <c r="D9" s="139">
        <v>38.324619999999982</v>
      </c>
    </row>
    <row r="10" spans="1:6" x14ac:dyDescent="0.25">
      <c r="A10" s="178">
        <v>9</v>
      </c>
      <c r="B10" s="6" t="s">
        <v>1</v>
      </c>
      <c r="C10" s="57">
        <v>2.8798990786142706E-2</v>
      </c>
      <c r="D10" s="139">
        <v>37.347999999999956</v>
      </c>
    </row>
    <row r="11" spans="1:6" x14ac:dyDescent="0.25">
      <c r="A11" s="178">
        <v>10</v>
      </c>
      <c r="B11" s="6" t="s">
        <v>37</v>
      </c>
      <c r="C11" s="2">
        <v>3.3335675344998067E-2</v>
      </c>
      <c r="D11" s="137">
        <v>35.133710000000065</v>
      </c>
    </row>
    <row r="12" spans="1:6" x14ac:dyDescent="0.25">
      <c r="A12" s="178">
        <v>11</v>
      </c>
      <c r="B12" s="6" t="s">
        <v>19</v>
      </c>
      <c r="C12" s="2">
        <v>7.6314843656403425E-2</v>
      </c>
      <c r="D12" s="137">
        <v>33.130369999999971</v>
      </c>
    </row>
    <row r="13" spans="1:6" x14ac:dyDescent="0.25">
      <c r="A13" s="178">
        <v>12</v>
      </c>
      <c r="B13" s="6" t="s">
        <v>18</v>
      </c>
      <c r="C13" s="133">
        <v>1.328335683163518E-2</v>
      </c>
      <c r="D13" s="140">
        <v>24.218439999999873</v>
      </c>
    </row>
    <row r="14" spans="1:6" x14ac:dyDescent="0.25">
      <c r="A14" s="178">
        <v>13</v>
      </c>
      <c r="B14" s="6" t="s">
        <v>10</v>
      </c>
      <c r="C14" s="57">
        <v>3.6037105723418332E-2</v>
      </c>
      <c r="D14" s="139">
        <v>19.120999999999981</v>
      </c>
    </row>
    <row r="15" spans="1:6" x14ac:dyDescent="0.25">
      <c r="A15" s="178">
        <v>14</v>
      </c>
      <c r="B15" s="6" t="s">
        <v>5</v>
      </c>
      <c r="C15" s="57">
        <v>2.4495161836870488E-2</v>
      </c>
      <c r="D15" s="139">
        <v>3.2789400000000057</v>
      </c>
    </row>
    <row r="16" spans="1:6" x14ac:dyDescent="0.25">
      <c r="A16" s="178">
        <v>15</v>
      </c>
      <c r="B16" s="6" t="s">
        <v>9</v>
      </c>
      <c r="C16" s="57">
        <v>6.6188500884166151E-3</v>
      </c>
      <c r="D16" s="139">
        <v>1.6020000000000039</v>
      </c>
    </row>
    <row r="17" spans="1:4" x14ac:dyDescent="0.25">
      <c r="A17" s="178">
        <v>16</v>
      </c>
      <c r="B17" s="6" t="s">
        <v>34</v>
      </c>
      <c r="C17" s="131">
        <v>2.2699859277625209E-3</v>
      </c>
      <c r="D17" s="138">
        <v>1.0840000000000032</v>
      </c>
    </row>
    <row r="18" spans="1:4" x14ac:dyDescent="0.25">
      <c r="A18" s="178">
        <v>17</v>
      </c>
      <c r="B18" s="6" t="s">
        <v>7</v>
      </c>
      <c r="C18" s="133">
        <v>-5.9129583332126277E-2</v>
      </c>
      <c r="D18" s="140">
        <v>-0.20411000000000001</v>
      </c>
    </row>
    <row r="19" spans="1:4" x14ac:dyDescent="0.25">
      <c r="A19" s="178">
        <v>18</v>
      </c>
      <c r="B19" s="6" t="s">
        <v>3</v>
      </c>
      <c r="C19" s="57">
        <v>-3.9103166340806027E-4</v>
      </c>
      <c r="D19" s="139">
        <v>-0.30799999999999272</v>
      </c>
    </row>
    <row r="20" spans="1:4" x14ac:dyDescent="0.25">
      <c r="A20" s="178">
        <v>19</v>
      </c>
      <c r="B20" s="6" t="s">
        <v>16</v>
      </c>
      <c r="C20" s="54">
        <v>-6.8586314526485441E-3</v>
      </c>
      <c r="D20" s="137">
        <v>-4.8759999999999764</v>
      </c>
    </row>
    <row r="21" spans="1:4" x14ac:dyDescent="0.25">
      <c r="A21" s="178">
        <v>20</v>
      </c>
      <c r="B21" s="6" t="s">
        <v>15</v>
      </c>
      <c r="C21" s="57">
        <v>-1.2444011960341988E-2</v>
      </c>
      <c r="D21" s="139">
        <v>-11.861009999999965</v>
      </c>
    </row>
    <row r="22" spans="1:4" x14ac:dyDescent="0.25">
      <c r="A22" s="178">
        <v>21</v>
      </c>
      <c r="B22" s="6" t="s">
        <v>11</v>
      </c>
      <c r="C22" s="2">
        <v>-2.2212604410379636E-3</v>
      </c>
      <c r="D22" s="137">
        <v>-12.066000000000713</v>
      </c>
    </row>
    <row r="23" spans="1:4" x14ac:dyDescent="0.25">
      <c r="A23" s="178">
        <v>22</v>
      </c>
      <c r="B23" s="13" t="s">
        <v>6</v>
      </c>
      <c r="C23" s="128">
        <v>-4.2523152078603743E-2</v>
      </c>
      <c r="D23" s="141">
        <v>-12.298969999999997</v>
      </c>
    </row>
  </sheetData>
  <conditionalFormatting sqref="C2:C14">
    <cfRule type="dataBar" priority="18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{6E10341F-7ABC-4D34-99EA-A1C2B02215BA}</x14:id>
        </ext>
      </extLst>
    </cfRule>
    <cfRule type="dataBar" priority="189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{DC6E2716-EFFA-4E45-94D1-DA6F177228DE}</x14:id>
        </ext>
      </extLst>
    </cfRule>
    <cfRule type="dataBar" priority="19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{43A50E48-5AAB-4296-8506-C695FA5EFFB4}</x14:id>
        </ext>
      </extLst>
    </cfRule>
    <cfRule type="dataBar" priority="19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{5978AF51-0838-4761-88DC-50BF03721DE7}</x14:id>
        </ext>
      </extLst>
    </cfRule>
  </conditionalFormatting>
  <conditionalFormatting sqref="C2:C23">
    <cfRule type="dataBar" priority="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{00A17577-01CB-44AB-B548-FEBA1E723A99}</x14:id>
        </ext>
      </extLst>
    </cfRule>
  </conditionalFormatting>
  <conditionalFormatting sqref="C2:D14">
    <cfRule type="dataBar" priority="33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{BB17C4CA-F2E1-4BD4-B8FD-A52EE276A941}</x14:id>
        </ext>
      </extLst>
    </cfRule>
  </conditionalFormatting>
  <conditionalFormatting sqref="C2:D23">
    <cfRule type="dataBar" priority="33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{90E84275-523A-4DD9-8188-81BC7E03C338}</x14:id>
        </ext>
      </extLst>
    </cfRule>
  </conditionalFormatting>
  <conditionalFormatting sqref="D2:D14">
    <cfRule type="dataBar" priority="33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{9AFB177F-F7DF-4649-8C47-A5F4D92E0603}</x14:id>
        </ext>
      </extLst>
    </cfRule>
    <cfRule type="dataBar" priority="335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{448C2321-4D51-48FB-9565-824B6438F48B}</x14:id>
        </ext>
      </extLst>
    </cfRule>
    <cfRule type="dataBar" priority="33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{700070E5-95EE-4B0C-B512-3D7D52F9FFC9}</x14:id>
        </ext>
      </extLst>
    </cfRule>
  </conditionalFormatting>
  <conditionalFormatting sqref="D2:D23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{ACA4420D-58EC-4651-92C4-744DEEB609AA}</x14:id>
        </ext>
      </extLst>
    </cfRule>
  </conditionalFormatting>
  <hyperlinks>
    <hyperlink ref="F1" location="Mündəricat!A1" display="Mündəricat" xr:uid="{00000000-0004-0000-0600-000000000000}"/>
  </hyperlinks>
  <pageMargins left="0.7" right="0.7" top="0.75" bottom="0.75" header="0.3" footer="0.3"/>
  <tableParts count="1">
    <tablePart r:id="rId1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6E10341F-7ABC-4D34-99EA-A1C2B02215B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DC6E2716-EFFA-4E45-94D1-DA6F177228DE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43A50E48-5AAB-4296-8506-C695FA5EFFB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5978AF51-0838-4761-88DC-50BF03721DE7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C2:C14</xm:sqref>
        </x14:conditionalFormatting>
        <x14:conditionalFormatting xmlns:xm="http://schemas.microsoft.com/office/excel/2006/main">
          <x14:cfRule type="dataBar" id="{00A17577-01CB-44AB-B548-FEBA1E723A99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C2:C23</xm:sqref>
        </x14:conditionalFormatting>
        <x14:conditionalFormatting xmlns:xm="http://schemas.microsoft.com/office/excel/2006/main">
          <x14:cfRule type="dataBar" id="{BB17C4CA-F2E1-4BD4-B8FD-A52EE276A941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C2:D14</xm:sqref>
        </x14:conditionalFormatting>
        <x14:conditionalFormatting xmlns:xm="http://schemas.microsoft.com/office/excel/2006/main">
          <x14:cfRule type="dataBar" id="{90E84275-523A-4DD9-8188-81BC7E03C338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C2:D23</xm:sqref>
        </x14:conditionalFormatting>
        <x14:conditionalFormatting xmlns:xm="http://schemas.microsoft.com/office/excel/2006/main">
          <x14:cfRule type="dataBar" id="{9AFB177F-F7DF-4649-8C47-A5F4D92E0603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448C2321-4D51-48FB-9565-824B6438F48B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700070E5-95EE-4B0C-B512-3D7D52F9FFC9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D2:D14</xm:sqref>
        </x14:conditionalFormatting>
        <x14:conditionalFormatting xmlns:xm="http://schemas.microsoft.com/office/excel/2006/main">
          <x14:cfRule type="dataBar" id="{ACA4420D-58EC-4651-92C4-744DEEB609A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D2:D23</xm:sqref>
        </x14:conditionalFormatting>
      </x14:conditionalFormatting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91BCDD-FDF7-419C-B063-D8A50B73E041}">
  <dimension ref="A1:M23"/>
  <sheetViews>
    <sheetView workbookViewId="0">
      <selection activeCell="E22" sqref="E22"/>
    </sheetView>
  </sheetViews>
  <sheetFormatPr defaultRowHeight="15" x14ac:dyDescent="0.25"/>
  <cols>
    <col min="1" max="1" width="8.5703125" style="182" customWidth="1"/>
    <col min="2" max="3" width="38.140625" customWidth="1"/>
    <col min="4" max="5" width="18.42578125" customWidth="1"/>
    <col min="7" max="7" width="15.7109375" customWidth="1"/>
    <col min="10" max="11" width="7.7109375" hidden="1" customWidth="1"/>
  </cols>
  <sheetData>
    <row r="1" spans="1:13" x14ac:dyDescent="0.25">
      <c r="A1" s="180" t="s">
        <v>0</v>
      </c>
      <c r="B1" s="17" t="s">
        <v>21</v>
      </c>
      <c r="C1" s="24" t="s">
        <v>85</v>
      </c>
      <c r="D1" s="24" t="s">
        <v>80</v>
      </c>
      <c r="E1" s="17" t="s">
        <v>68</v>
      </c>
      <c r="F1" s="7"/>
      <c r="G1" s="37" t="s">
        <v>43</v>
      </c>
    </row>
    <row r="2" spans="1:13" x14ac:dyDescent="0.25">
      <c r="A2" s="181">
        <v>1</v>
      </c>
      <c r="B2" s="6" t="s">
        <v>2</v>
      </c>
      <c r="C2" s="82">
        <v>158.91628</v>
      </c>
      <c r="D2" s="82">
        <v>123.72709</v>
      </c>
      <c r="E2" s="102">
        <f>Table411131415161819278[[#This Row],[IVR/2025]]/Table411131415161819278[[#This Row],[IIIR/2025]]-1</f>
        <v>0.28440974405847586</v>
      </c>
      <c r="J2" s="76">
        <f>K2/Table411131415161819278[[#This Row],[IIIR/2025]]</f>
        <v>0.28440974405847574</v>
      </c>
      <c r="K2" s="75">
        <f>Table411131415161819278[[#This Row],[IVR/2025]]-Table411131415161819278[[#This Row],[IIIR/2025]]</f>
        <v>35.189189999999996</v>
      </c>
    </row>
    <row r="3" spans="1:13" x14ac:dyDescent="0.25">
      <c r="A3" s="181">
        <v>2</v>
      </c>
      <c r="B3" s="84" t="s">
        <v>4</v>
      </c>
      <c r="C3" s="82">
        <v>309.16899999999998</v>
      </c>
      <c r="D3" s="82">
        <v>269.06700000000001</v>
      </c>
      <c r="E3" s="102">
        <f>Table411131415161819278[[#This Row],[IVR/2025]]/Table411131415161819278[[#This Row],[IIIR/2025]]-1</f>
        <v>0.14904094519208955</v>
      </c>
      <c r="F3" s="2"/>
      <c r="J3" s="76">
        <f>K3/Table411131415161819278[[#This Row],[IIIR/2025]]</f>
        <v>0.1490409451920896</v>
      </c>
      <c r="K3" s="75">
        <f>Table411131415161819278[[#This Row],[IVR/2025]]-Table411131415161819278[[#This Row],[IIIR/2025]]</f>
        <v>40.101999999999975</v>
      </c>
    </row>
    <row r="4" spans="1:13" x14ac:dyDescent="0.25">
      <c r="A4" s="181">
        <v>3</v>
      </c>
      <c r="B4" s="84" t="s">
        <v>19</v>
      </c>
      <c r="C4" s="82">
        <v>308.52008999999998</v>
      </c>
      <c r="D4" s="82">
        <v>277.61124000000001</v>
      </c>
      <c r="E4" s="102">
        <f>Table411131415161819278[[#This Row],[IVR/2025]]/Table411131415161819278[[#This Row],[IIIR/2025]]-1</f>
        <v>0.11133861150578772</v>
      </c>
      <c r="J4" s="76">
        <f>K4/Table411131415161819278[[#This Row],[IIIR/2025]]</f>
        <v>0.11133861150578764</v>
      </c>
      <c r="K4" s="75">
        <f>Table411131415161819278[[#This Row],[IVR/2025]]-Table411131415161819278[[#This Row],[IIIR/2025]]</f>
        <v>30.908849999999973</v>
      </c>
    </row>
    <row r="5" spans="1:13" x14ac:dyDescent="0.25">
      <c r="A5" s="181">
        <v>4</v>
      </c>
      <c r="B5" s="85" t="s">
        <v>7</v>
      </c>
      <c r="C5" s="82">
        <v>1.63713</v>
      </c>
      <c r="D5" s="82">
        <v>1.4894000000000001</v>
      </c>
      <c r="E5" s="102">
        <f>Table411131415161819278[[#This Row],[IVR/2025]]/Table411131415161819278[[#This Row],[IIIR/2025]]-1</f>
        <v>9.9187592319054607E-2</v>
      </c>
      <c r="J5" s="76">
        <f>K5/Table411131415161819278[[#This Row],[IIIR/2025]]</f>
        <v>9.9187592319054593E-2</v>
      </c>
      <c r="K5" s="75">
        <f>Table411131415161819278[[#This Row],[IVR/2025]]-Table411131415161819278[[#This Row],[IIIR/2025]]</f>
        <v>0.14772999999999992</v>
      </c>
    </row>
    <row r="6" spans="1:13" x14ac:dyDescent="0.25">
      <c r="A6" s="181">
        <v>5</v>
      </c>
      <c r="B6" s="85" t="s">
        <v>10</v>
      </c>
      <c r="C6" s="82">
        <v>199.20699999999999</v>
      </c>
      <c r="D6" s="82">
        <v>182.078</v>
      </c>
      <c r="E6" s="102">
        <f>Table411131415161819278[[#This Row],[IVR/2025]]/Table411131415161819278[[#This Row],[IIIR/2025]]-1</f>
        <v>9.4075066729643275E-2</v>
      </c>
      <c r="J6" s="76"/>
      <c r="K6" s="75"/>
    </row>
    <row r="7" spans="1:13" x14ac:dyDescent="0.25">
      <c r="A7" s="181">
        <v>6</v>
      </c>
      <c r="B7" s="100" t="s">
        <v>17</v>
      </c>
      <c r="C7" s="82">
        <v>554.551971413096</v>
      </c>
      <c r="D7" s="82">
        <v>509.48700000000002</v>
      </c>
      <c r="E7" s="102">
        <f>Table411131415161819278[[#This Row],[IVR/2025]]/Table411131415161819278[[#This Row],[IIIR/2025]]-1</f>
        <v>8.8451661010184646E-2</v>
      </c>
      <c r="J7" s="76">
        <f>K7/Table411131415161819278[[#This Row],[IIIR/2025]]</f>
        <v>8.8451661010184701E-2</v>
      </c>
      <c r="K7" s="75">
        <f>Table411131415161819278[[#This Row],[IVR/2025]]-Table411131415161819278[[#This Row],[IIIR/2025]]</f>
        <v>45.064971413095975</v>
      </c>
    </row>
    <row r="8" spans="1:13" x14ac:dyDescent="0.25">
      <c r="A8" s="181">
        <v>7</v>
      </c>
      <c r="B8" s="6" t="s">
        <v>60</v>
      </c>
      <c r="C8" s="82">
        <v>3544.99343</v>
      </c>
      <c r="D8" s="82">
        <v>3276.8888900000002</v>
      </c>
      <c r="E8" s="102">
        <f>Table411131415161819278[[#This Row],[IVR/2025]]/Table411131415161819278[[#This Row],[IIIR/2025]]-1</f>
        <v>8.1816793000875743E-2</v>
      </c>
      <c r="J8" s="76">
        <f>K8/Table411131415161819278[[#This Row],[IIIR/2025]]</f>
        <v>8.181679300087584E-2</v>
      </c>
      <c r="K8" s="75">
        <f>Table411131415161819278[[#This Row],[IVR/2025]]-Table411131415161819278[[#This Row],[IIIR/2025]]</f>
        <v>268.10453999999982</v>
      </c>
    </row>
    <row r="9" spans="1:13" x14ac:dyDescent="0.25">
      <c r="A9" s="181">
        <v>8</v>
      </c>
      <c r="B9" s="100" t="s">
        <v>35</v>
      </c>
      <c r="C9" s="82">
        <v>148.75511</v>
      </c>
      <c r="D9" s="82">
        <v>141.43509</v>
      </c>
      <c r="E9" s="102">
        <f>Table411131415161819278[[#This Row],[IVR/2025]]/Table411131415161819278[[#This Row],[IIIR/2025]]-1</f>
        <v>5.1755331721427877E-2</v>
      </c>
      <c r="J9" s="76"/>
      <c r="K9" s="75"/>
      <c r="M9" s="5"/>
    </row>
    <row r="10" spans="1:13" x14ac:dyDescent="0.25">
      <c r="A10" s="181">
        <v>9</v>
      </c>
      <c r="B10" s="100" t="s">
        <v>8</v>
      </c>
      <c r="C10" s="82">
        <v>1115.3500200000001</v>
      </c>
      <c r="D10" s="82">
        <v>1069.56708</v>
      </c>
      <c r="E10" s="102">
        <f>Table411131415161819278[[#This Row],[IVR/2025]]/Table411131415161819278[[#This Row],[IIIR/2025]]-1</f>
        <v>4.28051132613394E-2</v>
      </c>
      <c r="J10" s="76">
        <f>K10/Table411131415161819278[[#This Row],[IIIR/2025]]</f>
        <v>4.2805113261339393E-2</v>
      </c>
      <c r="K10" s="75">
        <f>Table411131415161819278[[#This Row],[IVR/2025]]-Table411131415161819278[[#This Row],[IIIR/2025]]</f>
        <v>45.782940000000053</v>
      </c>
    </row>
    <row r="11" spans="1:13" x14ac:dyDescent="0.25">
      <c r="A11" s="181">
        <v>10</v>
      </c>
      <c r="B11" s="6" t="s">
        <v>37</v>
      </c>
      <c r="C11" s="82">
        <v>673.58673999999996</v>
      </c>
      <c r="D11" s="82">
        <v>646.43706999999995</v>
      </c>
      <c r="E11" s="102">
        <f>Table411131415161819278[[#This Row],[IVR/2025]]/Table411131415161819278[[#This Row],[IIIR/2025]]-1</f>
        <v>4.1998937344357445E-2</v>
      </c>
      <c r="J11" s="76">
        <f>K11/Table411131415161819278[[#This Row],[IIIR/2025]]</f>
        <v>4.1998937344357459E-2</v>
      </c>
      <c r="K11" s="75">
        <f>Table411131415161819278[[#This Row],[IVR/2025]]-Table411131415161819278[[#This Row],[IIIR/2025]]</f>
        <v>27.149670000000015</v>
      </c>
    </row>
    <row r="12" spans="1:13" x14ac:dyDescent="0.25">
      <c r="A12" s="181">
        <v>11</v>
      </c>
      <c r="B12" s="85" t="s">
        <v>31</v>
      </c>
      <c r="C12" s="82">
        <v>694.69916000000001</v>
      </c>
      <c r="D12" s="82">
        <v>670.99760000000003</v>
      </c>
      <c r="E12" s="102">
        <f>Table411131415161819278[[#This Row],[IVR/2025]]/Table411131415161819278[[#This Row],[IIIR/2025]]-1</f>
        <v>3.5322868516966421E-2</v>
      </c>
      <c r="J12" s="76">
        <f>K12/Table411131415161819278[[#This Row],[IIIR/2025]]</f>
        <v>3.5322868516966338E-2</v>
      </c>
      <c r="K12" s="75">
        <f>Table411131415161819278[[#This Row],[IVR/2025]]-Table411131415161819278[[#This Row],[IIIR/2025]]</f>
        <v>23.701559999999972</v>
      </c>
    </row>
    <row r="13" spans="1:13" x14ac:dyDescent="0.25">
      <c r="A13" s="181">
        <v>12</v>
      </c>
      <c r="B13" s="85" t="s">
        <v>14</v>
      </c>
      <c r="C13" s="82">
        <v>3114.4189999999999</v>
      </c>
      <c r="D13" s="82">
        <v>3021.067</v>
      </c>
      <c r="E13" s="102">
        <f>Table411131415161819278[[#This Row],[IVR/2025]]/Table411131415161819278[[#This Row],[IIIR/2025]]-1</f>
        <v>3.0900340839842277E-2</v>
      </c>
      <c r="J13" s="76">
        <f>K13/Table411131415161819278[[#This Row],[IIIR/2025]]</f>
        <v>3.0900340839842302E-2</v>
      </c>
      <c r="K13" s="75">
        <f>Table411131415161819278[[#This Row],[IVR/2025]]-Table411131415161819278[[#This Row],[IIIR/2025]]</f>
        <v>93.351999999999862</v>
      </c>
    </row>
    <row r="14" spans="1:13" x14ac:dyDescent="0.25">
      <c r="A14" s="181">
        <v>13</v>
      </c>
      <c r="B14" s="6" t="s">
        <v>1</v>
      </c>
      <c r="C14" s="82">
        <v>1022.87</v>
      </c>
      <c r="D14" s="82">
        <v>995.79700000000003</v>
      </c>
      <c r="E14" s="102">
        <f>Table411131415161819278[[#This Row],[IVR/2025]]/Table411131415161819278[[#This Row],[IIIR/2025]]-1</f>
        <v>2.7187268087772942E-2</v>
      </c>
      <c r="J14" s="76">
        <f>K14/Table411131415161819278[[#This Row],[IIIR/2025]]</f>
        <v>2.7187268087772887E-2</v>
      </c>
      <c r="K14" s="75">
        <f>Table411131415161819278[[#This Row],[IVR/2025]]-Table411131415161819278[[#This Row],[IIIR/2025]]</f>
        <v>27.072999999999979</v>
      </c>
    </row>
    <row r="15" spans="1:13" x14ac:dyDescent="0.25">
      <c r="A15" s="181">
        <v>14</v>
      </c>
      <c r="B15" s="84" t="s">
        <v>5</v>
      </c>
      <c r="C15" s="82">
        <v>55.581429999999997</v>
      </c>
      <c r="D15" s="82">
        <v>55.161459999999998</v>
      </c>
      <c r="E15" s="102">
        <f>Table411131415161819278[[#This Row],[IVR/2025]]/Table411131415161819278[[#This Row],[IIIR/2025]]-1</f>
        <v>7.6134678088650709E-3</v>
      </c>
      <c r="J15" s="76">
        <f>K15/Table411131415161819278[[#This Row],[IIIR/2025]]</f>
        <v>7.61346780886509E-3</v>
      </c>
      <c r="K15" s="75">
        <f>Table411131415161819278[[#This Row],[IVR/2025]]-Table411131415161819278[[#This Row],[IIIR/2025]]</f>
        <v>0.41996999999999929</v>
      </c>
      <c r="M15" s="5"/>
    </row>
    <row r="16" spans="1:13" x14ac:dyDescent="0.25">
      <c r="A16" s="181">
        <v>15</v>
      </c>
      <c r="B16" s="85" t="s">
        <v>11</v>
      </c>
      <c r="C16" s="82">
        <v>1693.248</v>
      </c>
      <c r="D16" s="82">
        <v>1702.702</v>
      </c>
      <c r="E16" s="102">
        <f>Table411131415161819278[[#This Row],[IVR/2025]]/Table411131415161819278[[#This Row],[IIIR/2025]]-1</f>
        <v>-5.552351497795871E-3</v>
      </c>
      <c r="J16" s="76">
        <f>K16/Table411131415161819278[[#This Row],[IIIR/2025]]</f>
        <v>-5.5523514977958276E-3</v>
      </c>
      <c r="K16" s="75">
        <f>Table411131415161819278[[#This Row],[IVR/2025]]-Table411131415161819278[[#This Row],[IIIR/2025]]</f>
        <v>-9.4539999999999509</v>
      </c>
    </row>
    <row r="17" spans="1:11" x14ac:dyDescent="0.25">
      <c r="A17" s="181">
        <v>16</v>
      </c>
      <c r="B17" s="85" t="s">
        <v>34</v>
      </c>
      <c r="C17" s="82">
        <v>343.98200000000003</v>
      </c>
      <c r="D17" s="82">
        <v>349.74799999999999</v>
      </c>
      <c r="E17" s="102">
        <f>Table411131415161819278[[#This Row],[IVR/2025]]/Table411131415161819278[[#This Row],[IIIR/2025]]-1</f>
        <v>-1.6486155746422981E-2</v>
      </c>
      <c r="J17" s="76">
        <f>K17/Table411131415161819278[[#This Row],[IIIR/2025]]</f>
        <v>-1.6486155746423033E-2</v>
      </c>
      <c r="K17" s="75">
        <f>Table411131415161819278[[#This Row],[IVR/2025]]-Table411131415161819278[[#This Row],[IIIR/2025]]</f>
        <v>-5.7659999999999627</v>
      </c>
    </row>
    <row r="18" spans="1:11" x14ac:dyDescent="0.25">
      <c r="A18" s="181">
        <v>17</v>
      </c>
      <c r="B18" s="85" t="s">
        <v>15</v>
      </c>
      <c r="C18" s="82">
        <v>418.26387999999997</v>
      </c>
      <c r="D18" s="82">
        <v>431.21600000000001</v>
      </c>
      <c r="E18" s="102">
        <f>Table411131415161819278[[#This Row],[IVR/2025]]/Table411131415161819278[[#This Row],[IIIR/2025]]-1</f>
        <v>-3.0036269526177217E-2</v>
      </c>
      <c r="J18" s="76">
        <f>K18/Table411131415161819278[[#This Row],[IIIR/2025]]</f>
        <v>-3.0036269526177221E-2</v>
      </c>
      <c r="K18" s="75">
        <f>Table411131415161819278[[#This Row],[IVR/2025]]-Table411131415161819278[[#This Row],[IIIR/2025]]</f>
        <v>-12.952120000000036</v>
      </c>
    </row>
    <row r="19" spans="1:11" x14ac:dyDescent="0.25">
      <c r="A19" s="181">
        <v>18</v>
      </c>
      <c r="B19" s="85" t="s">
        <v>18</v>
      </c>
      <c r="C19" s="82">
        <v>1031.52241781</v>
      </c>
      <c r="D19" s="82">
        <v>1064.6210000000001</v>
      </c>
      <c r="E19" s="102">
        <f>Table411131415161819278[[#This Row],[IVR/2025]]/Table411131415161819278[[#This Row],[IIIR/2025]]-1</f>
        <v>-3.1089544720609652E-2</v>
      </c>
      <c r="J19" s="76">
        <f>K19/Table411131415161819278[[#This Row],[IIIR/2025]]</f>
        <v>-3.10895447206096E-2</v>
      </c>
      <c r="K19" s="75">
        <f>Table411131415161819278[[#This Row],[IVR/2025]]-Table411131415161819278[[#This Row],[IIIR/2025]]</f>
        <v>-33.098582190000116</v>
      </c>
    </row>
    <row r="20" spans="1:11" x14ac:dyDescent="0.25">
      <c r="A20" s="181">
        <v>19</v>
      </c>
      <c r="B20" s="100" t="s">
        <v>16</v>
      </c>
      <c r="C20" s="82">
        <v>352.93799999999999</v>
      </c>
      <c r="D20" s="82">
        <v>367.65600000000001</v>
      </c>
      <c r="E20" s="102">
        <f>Table411131415161819278[[#This Row],[IVR/2025]]/Table411131415161819278[[#This Row],[IIIR/2025]]-1</f>
        <v>-4.0031986422090271E-2</v>
      </c>
      <c r="J20" s="76">
        <f>K20/Table411131415161819278[[#This Row],[IIIR/2025]]</f>
        <v>-4.0031986422090264E-2</v>
      </c>
      <c r="K20" s="75">
        <f>Table411131415161819278[[#This Row],[IVR/2025]]-Table411131415161819278[[#This Row],[IIIR/2025]]</f>
        <v>-14.718000000000018</v>
      </c>
    </row>
    <row r="21" spans="1:11" x14ac:dyDescent="0.25">
      <c r="A21" s="181">
        <v>20</v>
      </c>
      <c r="B21" s="85" t="s">
        <v>9</v>
      </c>
      <c r="C21" s="82">
        <v>67.536000000000001</v>
      </c>
      <c r="D21" s="82">
        <v>70.805000000000007</v>
      </c>
      <c r="E21" s="102">
        <f>Table411131415161819278[[#This Row],[IVR/2025]]/Table411131415161819278[[#This Row],[IIIR/2025]]-1</f>
        <v>-4.6169055857637198E-2</v>
      </c>
      <c r="J21" s="76">
        <f>K21/Table411131415161819278[[#This Row],[IIIR/2025]]</f>
        <v>-4.6169055857637246E-2</v>
      </c>
      <c r="K21" s="75">
        <f>Table411131415161819278[[#This Row],[IVR/2025]]-Table411131415161819278[[#This Row],[IIIR/2025]]</f>
        <v>-3.2690000000000055</v>
      </c>
    </row>
    <row r="22" spans="1:11" x14ac:dyDescent="0.25">
      <c r="A22" s="181">
        <v>21</v>
      </c>
      <c r="B22" s="6" t="s">
        <v>3</v>
      </c>
      <c r="C22" s="82">
        <v>252.50299999999999</v>
      </c>
      <c r="D22" s="82">
        <v>267.11700000000002</v>
      </c>
      <c r="E22" s="102">
        <f>Table411131415161819278[[#This Row],[IVR/2025]]/Table411131415161819278[[#This Row],[IIIR/2025]]-1</f>
        <v>-5.4710108304600769E-2</v>
      </c>
      <c r="J22" s="76">
        <f>K22/Table411131415161819278[[#This Row],[IIIR/2025]]</f>
        <v>-5.4710108304600727E-2</v>
      </c>
      <c r="K22" s="75">
        <f>Table411131415161819278[[#This Row],[IVR/2025]]-Table411131415161819278[[#This Row],[IIIR/2025]]</f>
        <v>-14.614000000000033</v>
      </c>
    </row>
    <row r="23" spans="1:11" x14ac:dyDescent="0.25">
      <c r="A23" s="181">
        <v>22</v>
      </c>
      <c r="B23" s="73" t="s">
        <v>6</v>
      </c>
      <c r="C23" s="82">
        <v>44.15</v>
      </c>
      <c r="D23" s="82">
        <v>49.885984999999998</v>
      </c>
      <c r="E23" s="102">
        <f>Table411131415161819278[[#This Row],[IVR/2025]]/Table411131415161819278[[#This Row],[IIIR/2025]]-1</f>
        <v>-0.1149818932110892</v>
      </c>
      <c r="J23" s="76">
        <f>K23/Table411131415161819278[[#This Row],[IIIR/2025]]</f>
        <v>-0.11498189321108924</v>
      </c>
      <c r="K23" s="75">
        <f>Table411131415161819278[[#This Row],[IVR/2025]]-Table411131415161819278[[#This Row],[IIIR/2025]]</f>
        <v>-5.7359849999999994</v>
      </c>
    </row>
  </sheetData>
  <hyperlinks>
    <hyperlink ref="G1" location="Mündəricat!A1" display="Mündəricat" xr:uid="{6B67C723-46BD-405D-9BF9-BAD1F99F74B3}"/>
  </hyperlinks>
  <pageMargins left="0.7" right="0.7" top="0.75" bottom="0.75" header="0.3" footer="0.3"/>
  <pageSetup orientation="portrait" r:id="rId1"/>
  <tableParts count="1">
    <tablePart r:id="rId2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DADA8E-4AC0-410A-B7DD-F149E6C62C8E}">
  <dimension ref="A1:F25"/>
  <sheetViews>
    <sheetView workbookViewId="0"/>
  </sheetViews>
  <sheetFormatPr defaultRowHeight="15" x14ac:dyDescent="0.25"/>
  <cols>
    <col min="1" max="1" width="7.7109375" customWidth="1"/>
    <col min="2" max="2" width="35.42578125" customWidth="1"/>
    <col min="3" max="3" width="29.7109375" customWidth="1"/>
    <col min="4" max="4" width="32.7109375" customWidth="1"/>
    <col min="6" max="6" width="21.7109375" customWidth="1"/>
  </cols>
  <sheetData>
    <row r="1" spans="1:6" ht="30" x14ac:dyDescent="0.25">
      <c r="A1" s="18" t="s">
        <v>0</v>
      </c>
      <c r="B1" s="19" t="s">
        <v>21</v>
      </c>
      <c r="C1" s="19" t="s">
        <v>66</v>
      </c>
      <c r="D1" s="20" t="s">
        <v>67</v>
      </c>
      <c r="E1" s="21"/>
      <c r="F1" s="37" t="s">
        <v>43</v>
      </c>
    </row>
    <row r="2" spans="1:6" x14ac:dyDescent="0.25">
      <c r="A2" s="25">
        <v>25</v>
      </c>
      <c r="B2" s="6" t="s">
        <v>60</v>
      </c>
      <c r="C2" s="2">
        <v>0.25910754949204923</v>
      </c>
      <c r="D2" s="53">
        <v>407.7200499999999</v>
      </c>
    </row>
    <row r="3" spans="1:6" x14ac:dyDescent="0.25">
      <c r="A3" s="25">
        <v>2</v>
      </c>
      <c r="B3" s="6" t="s">
        <v>11</v>
      </c>
      <c r="C3" s="2">
        <v>0.18983840442568059</v>
      </c>
      <c r="D3" s="53">
        <v>179.952</v>
      </c>
    </row>
    <row r="4" spans="1:6" x14ac:dyDescent="0.25">
      <c r="A4" s="25">
        <v>7</v>
      </c>
      <c r="B4" s="6" t="s">
        <v>8</v>
      </c>
      <c r="C4" s="54">
        <v>5.7548783993202193E-2</v>
      </c>
      <c r="D4" s="53">
        <v>38.731137310400982</v>
      </c>
    </row>
    <row r="5" spans="1:6" x14ac:dyDescent="0.25">
      <c r="A5" s="25">
        <v>1</v>
      </c>
      <c r="B5" s="6" t="s">
        <v>1</v>
      </c>
      <c r="C5" s="57">
        <v>5.4563986611593861E-2</v>
      </c>
      <c r="D5" s="58">
        <v>36.777000000000044</v>
      </c>
    </row>
    <row r="6" spans="1:6" x14ac:dyDescent="0.25">
      <c r="A6" s="25">
        <v>5</v>
      </c>
      <c r="B6" s="6" t="s">
        <v>37</v>
      </c>
      <c r="C6" s="2">
        <v>6.4688461363294633E-2</v>
      </c>
      <c r="D6" s="53">
        <v>26.958619999999996</v>
      </c>
    </row>
    <row r="7" spans="1:6" x14ac:dyDescent="0.25">
      <c r="A7" s="25">
        <v>4</v>
      </c>
      <c r="B7" s="6" t="s">
        <v>14</v>
      </c>
      <c r="C7" s="2">
        <v>1.0542073308189825E-2</v>
      </c>
      <c r="D7" s="53">
        <v>24.972000000000207</v>
      </c>
    </row>
    <row r="8" spans="1:6" x14ac:dyDescent="0.25">
      <c r="A8" s="25">
        <v>18</v>
      </c>
      <c r="B8" s="6" t="s">
        <v>13</v>
      </c>
      <c r="C8" s="57">
        <v>0.28477666511411276</v>
      </c>
      <c r="D8" s="58">
        <v>24.456620000000001</v>
      </c>
    </row>
    <row r="9" spans="1:6" x14ac:dyDescent="0.25">
      <c r="A9" s="25">
        <v>10</v>
      </c>
      <c r="B9" s="6" t="s">
        <v>15</v>
      </c>
      <c r="C9" s="57">
        <v>6.8646638457620895E-2</v>
      </c>
      <c r="D9" s="58">
        <v>21.43100000000004</v>
      </c>
    </row>
    <row r="10" spans="1:6" x14ac:dyDescent="0.25">
      <c r="A10" s="25">
        <v>6</v>
      </c>
      <c r="B10" s="6" t="s">
        <v>17</v>
      </c>
      <c r="C10" s="57">
        <v>7.3035187669299395E-2</v>
      </c>
      <c r="D10" s="58">
        <v>21.16537828099996</v>
      </c>
    </row>
    <row r="11" spans="1:6" x14ac:dyDescent="0.25">
      <c r="A11" s="25">
        <v>9</v>
      </c>
      <c r="B11" s="6" t="s">
        <v>31</v>
      </c>
      <c r="C11" s="57">
        <v>6.0480726300129684E-2</v>
      </c>
      <c r="D11" s="58">
        <v>19.107675859999972</v>
      </c>
    </row>
    <row r="12" spans="1:6" x14ac:dyDescent="0.25">
      <c r="A12" s="25">
        <v>17</v>
      </c>
      <c r="B12" s="6" t="s">
        <v>10</v>
      </c>
      <c r="C12" s="57">
        <v>0.13904059642663794</v>
      </c>
      <c r="D12" s="58">
        <v>12.840399080000012</v>
      </c>
    </row>
    <row r="13" spans="1:6" x14ac:dyDescent="0.25">
      <c r="A13" s="25">
        <v>11</v>
      </c>
      <c r="B13" s="6" t="s">
        <v>16</v>
      </c>
      <c r="C13" s="54">
        <v>3.528473091364201E-2</v>
      </c>
      <c r="D13" s="53">
        <v>11.276999999999987</v>
      </c>
    </row>
    <row r="14" spans="1:6" x14ac:dyDescent="0.25">
      <c r="A14" s="25">
        <v>16</v>
      </c>
      <c r="B14" s="6" t="s">
        <v>35</v>
      </c>
      <c r="C14" s="57">
        <v>5.9361301479310534E-2</v>
      </c>
      <c r="D14" s="58">
        <v>9.0921705000000088</v>
      </c>
    </row>
    <row r="15" spans="1:6" x14ac:dyDescent="0.25">
      <c r="A15" s="25">
        <v>22</v>
      </c>
      <c r="B15" s="6" t="s">
        <v>19</v>
      </c>
      <c r="C15" s="2">
        <v>5.528749776618512E-2</v>
      </c>
      <c r="D15" s="53">
        <v>8.9565000000000055</v>
      </c>
    </row>
    <row r="16" spans="1:6" x14ac:dyDescent="0.25">
      <c r="A16" s="25">
        <v>12</v>
      </c>
      <c r="B16" s="6" t="s">
        <v>9</v>
      </c>
      <c r="C16" s="57">
        <v>6.4471641982394953E-2</v>
      </c>
      <c r="D16" s="58">
        <v>3.5169287400000044</v>
      </c>
    </row>
    <row r="17" spans="1:4" x14ac:dyDescent="0.25">
      <c r="A17" s="25">
        <v>24</v>
      </c>
      <c r="B17" s="6" t="s">
        <v>12</v>
      </c>
      <c r="C17" s="2">
        <v>1.2429242057117301E-2</v>
      </c>
      <c r="D17" s="53">
        <v>3.30953999999997</v>
      </c>
    </row>
    <row r="18" spans="1:4" x14ac:dyDescent="0.25">
      <c r="A18" s="25">
        <v>8</v>
      </c>
      <c r="B18" s="6" t="s">
        <v>3</v>
      </c>
      <c r="C18" s="57">
        <v>9.5342365767984872E-3</v>
      </c>
      <c r="D18" s="58">
        <v>0.41799999999999926</v>
      </c>
    </row>
    <row r="19" spans="1:4" x14ac:dyDescent="0.25">
      <c r="A19" s="25">
        <v>13</v>
      </c>
      <c r="B19" s="6" t="s">
        <v>5</v>
      </c>
      <c r="C19" s="57">
        <v>2.2703677975174498E-3</v>
      </c>
      <c r="D19" s="58">
        <v>0.15386999999999773</v>
      </c>
    </row>
    <row r="20" spans="1:4" x14ac:dyDescent="0.25">
      <c r="A20" s="25">
        <v>14</v>
      </c>
      <c r="B20" s="6" t="s">
        <v>6</v>
      </c>
      <c r="C20" s="2">
        <v>-5.4499926351451542E-3</v>
      </c>
      <c r="D20" s="53">
        <v>-0.37000000000000455</v>
      </c>
    </row>
    <row r="21" spans="1:4" x14ac:dyDescent="0.25">
      <c r="A21" s="25">
        <v>3</v>
      </c>
      <c r="B21" s="6" t="s">
        <v>34</v>
      </c>
      <c r="C21" s="57">
        <v>-1.2513428050119765E-3</v>
      </c>
      <c r="D21" s="58">
        <v>-0.53700000000003456</v>
      </c>
    </row>
    <row r="22" spans="1:4" x14ac:dyDescent="0.25">
      <c r="A22" s="25">
        <v>21</v>
      </c>
      <c r="B22" s="6" t="s">
        <v>2</v>
      </c>
      <c r="C22" s="2">
        <v>-3.6025167299627348E-2</v>
      </c>
      <c r="D22" s="53">
        <v>-3.4516299999999944</v>
      </c>
    </row>
    <row r="23" spans="1:4" x14ac:dyDescent="0.25">
      <c r="A23" s="25">
        <v>23</v>
      </c>
      <c r="B23" s="6" t="s">
        <v>18</v>
      </c>
      <c r="C23" s="2">
        <v>-6.5962707236821129E-3</v>
      </c>
      <c r="D23" s="53">
        <v>-8.0910912100000587</v>
      </c>
    </row>
    <row r="24" spans="1:4" x14ac:dyDescent="0.25">
      <c r="A24" s="25">
        <v>19</v>
      </c>
      <c r="B24" s="6" t="s">
        <v>4</v>
      </c>
      <c r="C24" s="2"/>
      <c r="D24" s="53"/>
    </row>
    <row r="25" spans="1:4" x14ac:dyDescent="0.25">
      <c r="A25" s="25">
        <v>15</v>
      </c>
      <c r="B25" s="13" t="s">
        <v>7</v>
      </c>
      <c r="C25" s="2"/>
      <c r="D25" s="53"/>
    </row>
  </sheetData>
  <conditionalFormatting sqref="C2:C14">
    <cfRule type="dataBar" priority="20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{295B2208-E972-49EE-B9A9-7F1FC2FFFB84}</x14:id>
        </ext>
      </extLst>
    </cfRule>
    <cfRule type="dataBar" priority="205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{C1AB09B9-5F14-4CA1-8050-5F25E97A88FC}</x14:id>
        </ext>
      </extLst>
    </cfRule>
    <cfRule type="dataBar" priority="20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{73A0EFE0-2FBC-4B21-8662-5D2A381EB380}</x14:id>
        </ext>
      </extLst>
    </cfRule>
    <cfRule type="dataBar" priority="207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{BF9FED8C-238A-4C93-AE91-14DF4BFAAC5A}</x14:id>
        </ext>
      </extLst>
    </cfRule>
  </conditionalFormatting>
  <conditionalFormatting sqref="C2:C21">
    <cfRule type="dataBar" priority="21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{E11B50B9-A2B2-45A3-B39B-74AB815688D0}</x14:id>
        </ext>
      </extLst>
    </cfRule>
  </conditionalFormatting>
  <conditionalFormatting sqref="C2:C25"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{84DA1E4A-9DFE-42F5-9AC3-A3340138C540}</x14:id>
        </ext>
      </extLst>
    </cfRule>
  </conditionalFormatting>
  <conditionalFormatting sqref="C2:D14">
    <cfRule type="dataBar" priority="21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{D5996639-35CA-4C96-8A0C-F865473AE58C}</x14:id>
        </ext>
      </extLst>
    </cfRule>
  </conditionalFormatting>
  <conditionalFormatting sqref="C2:D25">
    <cfRule type="dataBar" priority="21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{2BA34C4E-C215-45FE-A93D-335D6D5A0E6E}</x14:id>
        </ext>
      </extLst>
    </cfRule>
  </conditionalFormatting>
  <conditionalFormatting sqref="D2:D14">
    <cfRule type="dataBar" priority="22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{E9B90B9B-5CC9-4D31-9B1E-B3A403EE15F3}</x14:id>
        </ext>
      </extLst>
    </cfRule>
    <cfRule type="dataBar" priority="22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{5084A605-E1AB-4F92-B418-656A8E7EDD0A}</x14:id>
        </ext>
      </extLst>
    </cfRule>
    <cfRule type="dataBar" priority="22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{1BD8A502-C198-42A2-A841-120205632447}</x14:id>
        </ext>
      </extLst>
    </cfRule>
  </conditionalFormatting>
  <conditionalFormatting sqref="D2:D21">
    <cfRule type="dataBar" priority="22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{CCE7B0C2-FE2B-4072-973C-3F0962691F01}</x14:id>
        </ext>
      </extLst>
    </cfRule>
  </conditionalFormatting>
  <conditionalFormatting sqref="D2:D25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{92F28041-3D9A-4407-A62A-F94D491CBD37}</x14:id>
        </ext>
      </extLst>
    </cfRule>
  </conditionalFormatting>
  <hyperlinks>
    <hyperlink ref="F1" location="Mündəricat!A1" display="Mündəricat" xr:uid="{3641BC56-3B1E-4545-8108-C41B6B1E4175}"/>
  </hyperlinks>
  <pageMargins left="0.7" right="0.7" top="0.75" bottom="0.75" header="0.3" footer="0.3"/>
  <tableParts count="1">
    <tablePart r:id="rId1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295B2208-E972-49EE-B9A9-7F1FC2FFFB8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C1AB09B9-5F14-4CA1-8050-5F25E97A88FC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73A0EFE0-2FBC-4B21-8662-5D2A381EB380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BF9FED8C-238A-4C93-AE91-14DF4BFAAC5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C2:C14</xm:sqref>
        </x14:conditionalFormatting>
        <x14:conditionalFormatting xmlns:xm="http://schemas.microsoft.com/office/excel/2006/main">
          <x14:cfRule type="dataBar" id="{E11B50B9-A2B2-45A3-B39B-74AB815688D0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C2:C21</xm:sqref>
        </x14:conditionalFormatting>
        <x14:conditionalFormatting xmlns:xm="http://schemas.microsoft.com/office/excel/2006/main">
          <x14:cfRule type="dataBar" id="{84DA1E4A-9DFE-42F5-9AC3-A3340138C540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C2:C25</xm:sqref>
        </x14:conditionalFormatting>
        <x14:conditionalFormatting xmlns:xm="http://schemas.microsoft.com/office/excel/2006/main">
          <x14:cfRule type="dataBar" id="{D5996639-35CA-4C96-8A0C-F865473AE58C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C2:D14</xm:sqref>
        </x14:conditionalFormatting>
        <x14:conditionalFormatting xmlns:xm="http://schemas.microsoft.com/office/excel/2006/main">
          <x14:cfRule type="dataBar" id="{2BA34C4E-C215-45FE-A93D-335D6D5A0E6E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C2:D25</xm:sqref>
        </x14:conditionalFormatting>
        <x14:conditionalFormatting xmlns:xm="http://schemas.microsoft.com/office/excel/2006/main">
          <x14:cfRule type="dataBar" id="{E9B90B9B-5CC9-4D31-9B1E-B3A403EE15F3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5084A605-E1AB-4F92-B418-656A8E7EDD0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1BD8A502-C198-42A2-A841-120205632447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D2:D14</xm:sqref>
        </x14:conditionalFormatting>
        <x14:conditionalFormatting xmlns:xm="http://schemas.microsoft.com/office/excel/2006/main">
          <x14:cfRule type="dataBar" id="{CCE7B0C2-FE2B-4072-973C-3F0962691F01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D2:D21</xm:sqref>
        </x14:conditionalFormatting>
        <x14:conditionalFormatting xmlns:xm="http://schemas.microsoft.com/office/excel/2006/main">
          <x14:cfRule type="dataBar" id="{92F28041-3D9A-4407-A62A-F94D491CBD37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D2:D25</xm:sqref>
        </x14:conditionalFormatting>
      </x14:conditionalFormatting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850118-D7AC-4352-B3EE-ECB7DF0014B5}">
  <dimension ref="A1:G23"/>
  <sheetViews>
    <sheetView workbookViewId="0">
      <selection activeCell="C6" sqref="C6"/>
    </sheetView>
  </sheetViews>
  <sheetFormatPr defaultRowHeight="15" x14ac:dyDescent="0.25"/>
  <cols>
    <col min="2" max="2" width="16.28515625" customWidth="1"/>
    <col min="3" max="5" width="21.28515625" customWidth="1"/>
    <col min="7" max="7" width="13.28515625" customWidth="1"/>
  </cols>
  <sheetData>
    <row r="1" spans="1:7" x14ac:dyDescent="0.25">
      <c r="A1" s="183" t="s">
        <v>0</v>
      </c>
      <c r="B1" s="17" t="s">
        <v>21</v>
      </c>
      <c r="C1" s="24" t="s">
        <v>85</v>
      </c>
      <c r="D1" s="24" t="s">
        <v>80</v>
      </c>
      <c r="E1" s="17" t="s">
        <v>68</v>
      </c>
      <c r="G1" s="47" t="s">
        <v>43</v>
      </c>
    </row>
    <row r="2" spans="1:7" x14ac:dyDescent="0.25">
      <c r="A2" s="184">
        <v>1</v>
      </c>
      <c r="B2" s="85" t="s">
        <v>11</v>
      </c>
      <c r="C2" s="86">
        <v>3135.75</v>
      </c>
      <c r="D2" s="86">
        <v>3131.7759999999998</v>
      </c>
      <c r="E2" s="90">
        <f>Table4111314151618192786[[#This Row],[IVR/2025]]/Table4111314151618192786[[#This Row],[IIIR/2025]]-1</f>
        <v>1.2689285568316944E-3</v>
      </c>
    </row>
    <row r="3" spans="1:7" x14ac:dyDescent="0.25">
      <c r="A3" s="184">
        <v>2</v>
      </c>
      <c r="B3" s="6" t="s">
        <v>60</v>
      </c>
      <c r="C3" s="86">
        <v>1984.2402199999999</v>
      </c>
      <c r="D3" s="86">
        <v>1998.10895</v>
      </c>
      <c r="E3" s="90">
        <f>Table4111314151618192786[[#This Row],[IVR/2025]]/Table4111314151618192786[[#This Row],[IIIR/2025]]-1</f>
        <v>-6.9409278207778202E-3</v>
      </c>
    </row>
    <row r="4" spans="1:7" x14ac:dyDescent="0.25">
      <c r="A4" s="184">
        <v>3</v>
      </c>
      <c r="B4" s="100" t="s">
        <v>35</v>
      </c>
      <c r="C4" s="86">
        <v>699.93060000000003</v>
      </c>
      <c r="D4" s="86">
        <v>673.23197000000005</v>
      </c>
      <c r="E4" s="90">
        <f>Table4111314151618192786[[#This Row],[IVR/2025]]/Table4111314151618192786[[#This Row],[IIIR/2025]]-1</f>
        <v>3.965740070246504E-2</v>
      </c>
    </row>
    <row r="5" spans="1:7" x14ac:dyDescent="0.25">
      <c r="A5" s="184">
        <v>4</v>
      </c>
      <c r="B5" s="100" t="s">
        <v>17</v>
      </c>
      <c r="C5" s="86">
        <v>647.20500075690404</v>
      </c>
      <c r="D5" s="86">
        <v>644.00599999999997</v>
      </c>
      <c r="E5" s="90">
        <f>Table4111314151618192786[[#This Row],[IVR/2025]]/Table4111314151618192786[[#This Row],[IIIR/2025]]-1</f>
        <v>4.967346200041689E-3</v>
      </c>
    </row>
    <row r="6" spans="1:7" x14ac:dyDescent="0.25">
      <c r="A6" s="184">
        <v>5</v>
      </c>
      <c r="B6" s="100" t="s">
        <v>8</v>
      </c>
      <c r="C6" s="86">
        <v>368.93189000000001</v>
      </c>
      <c r="D6" s="86">
        <v>342.51398</v>
      </c>
      <c r="E6" s="90">
        <f>Table4111314151618192786[[#This Row],[IVR/2025]]/Table4111314151618192786[[#This Row],[IIIR/2025]]-1</f>
        <v>7.7129435709456295E-2</v>
      </c>
    </row>
    <row r="7" spans="1:7" x14ac:dyDescent="0.25">
      <c r="A7" s="184">
        <v>6</v>
      </c>
      <c r="B7" s="85" t="s">
        <v>15</v>
      </c>
      <c r="C7" s="86">
        <v>337.89861000000002</v>
      </c>
      <c r="D7" s="86">
        <v>341.80399999999997</v>
      </c>
      <c r="E7" s="90">
        <f>Table4111314151618192786[[#This Row],[IVR/2025]]/Table4111314151618192786[[#This Row],[IIIR/2025]]-1</f>
        <v>-1.1425817134966154E-2</v>
      </c>
    </row>
    <row r="8" spans="1:7" x14ac:dyDescent="0.25">
      <c r="A8" s="184">
        <v>7</v>
      </c>
      <c r="B8" s="6" t="s">
        <v>3</v>
      </c>
      <c r="C8" s="86">
        <v>328.24700000000001</v>
      </c>
      <c r="D8" s="86">
        <v>314.23500000000001</v>
      </c>
      <c r="E8" s="90">
        <f>Table4111314151618192786[[#This Row],[IVR/2025]]/Table4111314151618192786[[#This Row],[IIIR/2025]]-1</f>
        <v>4.4590831702388423E-2</v>
      </c>
    </row>
    <row r="9" spans="1:7" x14ac:dyDescent="0.25">
      <c r="A9" s="184">
        <v>8</v>
      </c>
      <c r="B9" s="6" t="s">
        <v>37</v>
      </c>
      <c r="C9" s="86">
        <v>317.39402999999999</v>
      </c>
      <c r="D9" s="86">
        <v>312.4699</v>
      </c>
      <c r="E9" s="90">
        <f>Table4111314151618192786[[#This Row],[IVR/2025]]/Table4111314151618192786[[#This Row],[IIIR/2025]]-1</f>
        <v>1.5758733881247489E-2</v>
      </c>
    </row>
    <row r="10" spans="1:7" x14ac:dyDescent="0.25">
      <c r="A10" s="184">
        <v>9</v>
      </c>
      <c r="B10" s="6" t="s">
        <v>1</v>
      </c>
      <c r="C10" s="86">
        <v>289.16899999999998</v>
      </c>
      <c r="D10" s="86">
        <v>280.30700000000002</v>
      </c>
      <c r="E10" s="90">
        <f>Table4111314151618192786[[#This Row],[IVR/2025]]/Table4111314151618192786[[#This Row],[IIIR/2025]]-1</f>
        <v>3.1615336042267739E-2</v>
      </c>
    </row>
    <row r="11" spans="1:7" x14ac:dyDescent="0.25">
      <c r="A11" s="184">
        <v>10</v>
      </c>
      <c r="B11" s="85" t="s">
        <v>18</v>
      </c>
      <c r="C11" s="86">
        <v>284.35889120000002</v>
      </c>
      <c r="D11" s="86">
        <v>239.33199999999999</v>
      </c>
      <c r="E11" s="90">
        <f>Table4111314151618192786[[#This Row],[IVR/2025]]/Table4111314151618192786[[#This Row],[IIIR/2025]]-1</f>
        <v>0.18813569100663519</v>
      </c>
    </row>
    <row r="12" spans="1:7" x14ac:dyDescent="0.25">
      <c r="A12" s="184">
        <v>11</v>
      </c>
      <c r="B12" s="85" t="s">
        <v>10</v>
      </c>
      <c r="C12" s="86">
        <v>228.39099999999999</v>
      </c>
      <c r="D12" s="86">
        <v>228.30699999999999</v>
      </c>
      <c r="E12" s="90">
        <f>Table4111314151618192786[[#This Row],[IVR/2025]]/Table4111314151618192786[[#This Row],[IIIR/2025]]-1</f>
        <v>3.6792564397947203E-4</v>
      </c>
    </row>
    <row r="13" spans="1:7" x14ac:dyDescent="0.25">
      <c r="A13" s="184">
        <v>12</v>
      </c>
      <c r="B13" s="100" t="s">
        <v>16</v>
      </c>
      <c r="C13" s="86">
        <v>217.142</v>
      </c>
      <c r="D13" s="86">
        <v>206.05500000000001</v>
      </c>
      <c r="E13" s="90">
        <f>Table4111314151618192786[[#This Row],[IVR/2025]]/Table4111314151618192786[[#This Row],[IIIR/2025]]-1</f>
        <v>5.3806022663851927E-2</v>
      </c>
    </row>
    <row r="14" spans="1:7" x14ac:dyDescent="0.25">
      <c r="A14" s="184">
        <v>13</v>
      </c>
      <c r="B14" s="85" t="s">
        <v>9</v>
      </c>
      <c r="C14" s="86">
        <v>111.271</v>
      </c>
      <c r="D14" s="86">
        <v>106.52500000000001</v>
      </c>
      <c r="E14" s="90">
        <f>Table4111314151618192786[[#This Row],[IVR/2025]]/Table4111314151618192786[[#This Row],[IIIR/2025]]-1</f>
        <v>4.4552921849331018E-2</v>
      </c>
    </row>
    <row r="15" spans="1:7" x14ac:dyDescent="0.25">
      <c r="A15" s="184">
        <v>14</v>
      </c>
      <c r="B15" s="84" t="s">
        <v>19</v>
      </c>
      <c r="C15" s="86">
        <v>97.024000000000001</v>
      </c>
      <c r="D15" s="86">
        <v>96.576070000000001</v>
      </c>
      <c r="E15" s="90">
        <f>Table4111314151618192786[[#This Row],[IVR/2025]]/Table4111314151618192786[[#This Row],[IIIR/2025]]-1</f>
        <v>4.6381054851372117E-3</v>
      </c>
    </row>
    <row r="16" spans="1:7" x14ac:dyDescent="0.25">
      <c r="A16" s="184">
        <v>15</v>
      </c>
      <c r="B16" s="85" t="s">
        <v>14</v>
      </c>
      <c r="C16" s="86">
        <v>75.143000000000001</v>
      </c>
      <c r="D16" s="86">
        <v>77.563000000000002</v>
      </c>
      <c r="E16" s="90">
        <f>Table4111314151618192786[[#This Row],[IVR/2025]]/Table4111314151618192786[[#This Row],[IIIR/2025]]-1</f>
        <v>-3.1200443510436715E-2</v>
      </c>
    </row>
    <row r="17" spans="1:5" x14ac:dyDescent="0.25">
      <c r="A17" s="184">
        <v>16</v>
      </c>
      <c r="B17" s="6" t="s">
        <v>2</v>
      </c>
      <c r="C17" s="86">
        <v>64.983519999999999</v>
      </c>
      <c r="D17" s="86">
        <v>39.597679999999997</v>
      </c>
      <c r="E17" s="90">
        <f>Table4111314151618192786[[#This Row],[IVR/2025]]/Table4111314151618192786[[#This Row],[IIIR/2025]]-1</f>
        <v>0.64109412470629601</v>
      </c>
    </row>
    <row r="18" spans="1:5" x14ac:dyDescent="0.25">
      <c r="A18" s="184">
        <v>17</v>
      </c>
      <c r="B18" s="85" t="s">
        <v>34</v>
      </c>
      <c r="C18" s="86">
        <v>60.545999999999999</v>
      </c>
      <c r="D18" s="86">
        <v>52.603999999999999</v>
      </c>
      <c r="E18" s="90">
        <f>Table4111314151618192786[[#This Row],[IVR/2025]]/Table4111314151618192786[[#This Row],[IIIR/2025]]-1</f>
        <v>0.15097711200669162</v>
      </c>
    </row>
    <row r="19" spans="1:5" x14ac:dyDescent="0.25">
      <c r="A19" s="184">
        <v>18</v>
      </c>
      <c r="B19" s="85" t="s">
        <v>6</v>
      </c>
      <c r="C19" s="86">
        <v>45.378</v>
      </c>
      <c r="D19" s="86">
        <v>49.410575000000001</v>
      </c>
      <c r="E19" s="90">
        <f>Table4111314151618192786[[#This Row],[IVR/2025]]/Table4111314151618192786[[#This Row],[IIIR/2025]]-1</f>
        <v>-8.1613601946546876E-2</v>
      </c>
    </row>
    <row r="20" spans="1:5" x14ac:dyDescent="0.25">
      <c r="A20" s="184">
        <v>19</v>
      </c>
      <c r="B20" s="85" t="s">
        <v>31</v>
      </c>
      <c r="C20" s="86">
        <v>29.86159</v>
      </c>
      <c r="D20" s="86">
        <v>19.760999999999999</v>
      </c>
      <c r="E20" s="90">
        <f>Table4111314151618192786[[#This Row],[IVR/2025]]/Table4111314151618192786[[#This Row],[IIIR/2025]]-1</f>
        <v>0.51113759425130301</v>
      </c>
    </row>
    <row r="21" spans="1:5" x14ac:dyDescent="0.25">
      <c r="A21" s="184">
        <v>20</v>
      </c>
      <c r="B21" s="84" t="s">
        <v>5</v>
      </c>
      <c r="C21" s="86">
        <v>23.11027</v>
      </c>
      <c r="D21" s="86">
        <v>19.857810000000001</v>
      </c>
      <c r="E21" s="90">
        <f>Table4111314151618192786[[#This Row],[IVR/2025]]/Table4111314151618192786[[#This Row],[IIIR/2025]]-1</f>
        <v>0.16378744685340418</v>
      </c>
    </row>
    <row r="22" spans="1:5" x14ac:dyDescent="0.25">
      <c r="A22" s="184">
        <v>21</v>
      </c>
      <c r="B22" s="84" t="s">
        <v>4</v>
      </c>
      <c r="C22" s="86">
        <v>6.8239999999999998</v>
      </c>
      <c r="D22" s="86">
        <v>7.7</v>
      </c>
      <c r="E22" s="90">
        <f>Table4111314151618192786[[#This Row],[IVR/2025]]/Table4111314151618192786[[#This Row],[IIIR/2025]]-1</f>
        <v>-0.11376623376623385</v>
      </c>
    </row>
    <row r="23" spans="1:5" x14ac:dyDescent="0.25">
      <c r="A23" s="184">
        <v>22</v>
      </c>
      <c r="B23" s="73" t="s">
        <v>7</v>
      </c>
      <c r="C23" s="86">
        <v>1.4474199999999999</v>
      </c>
      <c r="D23" s="86">
        <v>1.82003</v>
      </c>
      <c r="E23" s="90">
        <f>Table4111314151618192786[[#This Row],[IVR/2025]]/Table4111314151618192786[[#This Row],[IIIR/2025]]-1</f>
        <v>-0.20472739460338574</v>
      </c>
    </row>
  </sheetData>
  <hyperlinks>
    <hyperlink ref="G1" location="Mündəricat!A1" display="Mündəricat" xr:uid="{14A0379E-447E-447F-894A-AEA02B932729}"/>
  </hyperlinks>
  <pageMargins left="0.7" right="0.7" top="0.75" bottom="0.75" header="0.3" footer="0.3"/>
  <tableParts count="1">
    <tablePart r:id="rId1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3939BB-E1CB-4B18-9823-4465322EF6B3}">
  <dimension ref="A1:G23"/>
  <sheetViews>
    <sheetView workbookViewId="0">
      <selection activeCell="E19" sqref="E19"/>
    </sheetView>
  </sheetViews>
  <sheetFormatPr defaultRowHeight="15" x14ac:dyDescent="0.25"/>
  <cols>
    <col min="1" max="1" width="8.42578125" style="170" customWidth="1"/>
    <col min="2" max="2" width="16.7109375" customWidth="1"/>
    <col min="3" max="5" width="18.140625" customWidth="1"/>
    <col min="7" max="7" width="15.7109375" customWidth="1"/>
  </cols>
  <sheetData>
    <row r="1" spans="1:7" x14ac:dyDescent="0.25">
      <c r="A1" s="180" t="s">
        <v>0</v>
      </c>
      <c r="B1" s="17" t="s">
        <v>21</v>
      </c>
      <c r="C1" s="24" t="s">
        <v>85</v>
      </c>
      <c r="D1" s="24" t="s">
        <v>86</v>
      </c>
      <c r="E1" s="17" t="s">
        <v>68</v>
      </c>
      <c r="G1" s="47" t="s">
        <v>43</v>
      </c>
    </row>
    <row r="2" spans="1:7" x14ac:dyDescent="0.25">
      <c r="A2" s="179">
        <v>1</v>
      </c>
      <c r="B2" s="6" t="s">
        <v>60</v>
      </c>
      <c r="C2" s="82">
        <v>1550.7502400000001</v>
      </c>
      <c r="D2" s="82">
        <v>1527.55195</v>
      </c>
      <c r="E2" s="132">
        <f>Table411131415161819278612[[#This Row],[IVR/2025]]/Table411131415161819278612[[#This Row],[IIIR/20252]]-1</f>
        <v>1.5186580070157385E-2</v>
      </c>
    </row>
    <row r="3" spans="1:7" x14ac:dyDescent="0.25">
      <c r="A3" s="179">
        <v>2</v>
      </c>
      <c r="B3" s="85" t="s">
        <v>11</v>
      </c>
      <c r="C3" s="86">
        <v>590.98699999999997</v>
      </c>
      <c r="D3" s="86">
        <v>597.57299999999998</v>
      </c>
      <c r="E3" s="90">
        <f>Table411131415161819278612[[#This Row],[IVR/2025]]/Table411131415161819278612[[#This Row],[IIIR/20252]]-1</f>
        <v>-1.1021247613262286E-2</v>
      </c>
    </row>
    <row r="4" spans="1:7" x14ac:dyDescent="0.25">
      <c r="A4" s="179">
        <v>3</v>
      </c>
      <c r="B4" s="85" t="s">
        <v>18</v>
      </c>
      <c r="C4" s="82">
        <v>531.55398594999997</v>
      </c>
      <c r="D4" s="82">
        <v>519.26400000000001</v>
      </c>
      <c r="E4" s="132">
        <f>Table411131415161819278612[[#This Row],[IVR/2025]]/Table411131415161819278612[[#This Row],[IIIR/20252]]-1</f>
        <v>2.3668087812750205E-2</v>
      </c>
    </row>
    <row r="5" spans="1:7" x14ac:dyDescent="0.25">
      <c r="A5" s="179">
        <v>4</v>
      </c>
      <c r="B5" s="85" t="s">
        <v>14</v>
      </c>
      <c r="C5" s="86">
        <v>242.47300000000001</v>
      </c>
      <c r="D5" s="86">
        <v>239.785</v>
      </c>
      <c r="E5" s="90">
        <f>Table411131415161819278612[[#This Row],[IVR/2025]]/Table411131415161819278612[[#This Row],[IIIR/20252]]-1</f>
        <v>1.1210042329586889E-2</v>
      </c>
    </row>
    <row r="6" spans="1:7" x14ac:dyDescent="0.25">
      <c r="A6" s="179">
        <v>5</v>
      </c>
      <c r="B6" s="6" t="s">
        <v>3</v>
      </c>
      <c r="C6" s="82">
        <v>206.602</v>
      </c>
      <c r="D6" s="82">
        <v>206.30799999999999</v>
      </c>
      <c r="E6" s="132">
        <f>Table411131415161819278612[[#This Row],[IVR/2025]]/Table411131415161819278612[[#This Row],[IIIR/20252]]-1</f>
        <v>1.4250538030518012E-3</v>
      </c>
    </row>
    <row r="7" spans="1:7" x14ac:dyDescent="0.25">
      <c r="A7" s="179">
        <v>6</v>
      </c>
      <c r="B7" s="85" t="s">
        <v>6</v>
      </c>
      <c r="C7" s="86">
        <v>187.404</v>
      </c>
      <c r="D7" s="86">
        <v>189.93341000000001</v>
      </c>
      <c r="E7" s="90">
        <f>Table411131415161819278612[[#This Row],[IVR/2025]]/Table411131415161819278612[[#This Row],[IIIR/20252]]-1</f>
        <v>-1.3317351591802695E-2</v>
      </c>
    </row>
    <row r="8" spans="1:7" x14ac:dyDescent="0.25">
      <c r="A8" s="179">
        <v>7</v>
      </c>
      <c r="B8" s="85" t="s">
        <v>15</v>
      </c>
      <c r="C8" s="82">
        <v>185.12649999999999</v>
      </c>
      <c r="D8" s="82">
        <v>180.131</v>
      </c>
      <c r="E8" s="132">
        <f>Table411131415161819278612[[#This Row],[IVR/2025]]/Table411131415161819278612[[#This Row],[IIIR/20252]]-1</f>
        <v>2.7732594611699302E-2</v>
      </c>
    </row>
    <row r="9" spans="1:7" x14ac:dyDescent="0.25">
      <c r="A9" s="179">
        <v>8</v>
      </c>
      <c r="B9" s="85" t="s">
        <v>8</v>
      </c>
      <c r="C9" s="86">
        <v>169.34771000000001</v>
      </c>
      <c r="D9" s="86">
        <v>165.07073</v>
      </c>
      <c r="E9" s="90">
        <f>Table411131415161819278612[[#This Row],[IVR/2025]]/Table411131415161819278612[[#This Row],[IIIR/20252]]-1</f>
        <v>2.5909984162546529E-2</v>
      </c>
    </row>
    <row r="10" spans="1:7" x14ac:dyDescent="0.25">
      <c r="A10" s="179">
        <v>9</v>
      </c>
      <c r="B10" s="85" t="s">
        <v>16</v>
      </c>
      <c r="C10" s="82">
        <v>135.97200000000001</v>
      </c>
      <c r="D10" s="82">
        <v>137.21799999999999</v>
      </c>
      <c r="E10" s="132">
        <f>Table411131415161819278612[[#This Row],[IVR/2025]]/Table411131415161819278612[[#This Row],[IIIR/20252]]-1</f>
        <v>-9.0804413415148666E-3</v>
      </c>
    </row>
    <row r="11" spans="1:7" x14ac:dyDescent="0.25">
      <c r="A11" s="179">
        <v>10</v>
      </c>
      <c r="B11" s="85" t="s">
        <v>10</v>
      </c>
      <c r="C11" s="86">
        <v>122.116</v>
      </c>
      <c r="D11" s="86">
        <v>120.20699999999999</v>
      </c>
      <c r="E11" s="90">
        <f>Table411131415161819278612[[#This Row],[IVR/2025]]/Table411131415161819278612[[#This Row],[IIIR/20252]]-1</f>
        <v>1.5880938714051718E-2</v>
      </c>
    </row>
    <row r="12" spans="1:7" x14ac:dyDescent="0.25">
      <c r="A12" s="179">
        <v>11</v>
      </c>
      <c r="B12" s="85" t="s">
        <v>17</v>
      </c>
      <c r="C12" s="82">
        <v>102.87418249</v>
      </c>
      <c r="D12" s="82">
        <v>101.342</v>
      </c>
      <c r="E12" s="132">
        <f>Table411131415161819278612[[#This Row],[IVR/2025]]/Table411131415161819278612[[#This Row],[IIIR/20252]]-1</f>
        <v>1.5118928874504167E-2</v>
      </c>
    </row>
    <row r="13" spans="1:7" x14ac:dyDescent="0.25">
      <c r="A13" s="179">
        <v>12</v>
      </c>
      <c r="B13" s="6" t="s">
        <v>37</v>
      </c>
      <c r="C13" s="86">
        <v>98.090190000000007</v>
      </c>
      <c r="D13" s="86">
        <v>95.030280000000005</v>
      </c>
      <c r="E13" s="90">
        <f>Table411131415161819278612[[#This Row],[IVR/2025]]/Table411131415161819278612[[#This Row],[IIIR/20252]]-1</f>
        <v>3.2199315839119835E-2</v>
      </c>
    </row>
    <row r="14" spans="1:7" x14ac:dyDescent="0.25">
      <c r="A14" s="179">
        <v>13</v>
      </c>
      <c r="B14" s="85" t="s">
        <v>34</v>
      </c>
      <c r="C14" s="82">
        <v>74.091999999999999</v>
      </c>
      <c r="D14" s="82">
        <v>75.183999999999997</v>
      </c>
      <c r="E14" s="132">
        <f>Table411131415161819278612[[#This Row],[IVR/2025]]/Table411131415161819278612[[#This Row],[IIIR/20252]]-1</f>
        <v>-1.4524366886571549E-2</v>
      </c>
    </row>
    <row r="15" spans="1:7" x14ac:dyDescent="0.25">
      <c r="A15" s="179">
        <v>14</v>
      </c>
      <c r="B15" s="6" t="s">
        <v>2</v>
      </c>
      <c r="C15" s="86">
        <v>68.643960000000007</v>
      </c>
      <c r="D15" s="86">
        <v>68.875569999999996</v>
      </c>
      <c r="E15" s="90">
        <f>Table411131415161819278612[[#This Row],[IVR/2025]]/Table411131415161819278612[[#This Row],[IIIR/20252]]-1</f>
        <v>-3.3627307911933135E-3</v>
      </c>
    </row>
    <row r="16" spans="1:7" x14ac:dyDescent="0.25">
      <c r="A16" s="179">
        <v>15</v>
      </c>
      <c r="B16" s="85" t="s">
        <v>9</v>
      </c>
      <c r="C16" s="82">
        <v>64.831000000000003</v>
      </c>
      <c r="D16" s="82">
        <v>64.706000000000003</v>
      </c>
      <c r="E16" s="132">
        <f>Table411131415161819278612[[#This Row],[IVR/2025]]/Table411131415161819278612[[#This Row],[IIIR/20252]]-1</f>
        <v>1.9318146694278227E-3</v>
      </c>
    </row>
    <row r="17" spans="1:5" x14ac:dyDescent="0.25">
      <c r="A17" s="179">
        <v>16</v>
      </c>
      <c r="B17" s="85" t="s">
        <v>35</v>
      </c>
      <c r="C17" s="86">
        <v>62.010800000000003</v>
      </c>
      <c r="D17" s="86">
        <v>57.704830000000001</v>
      </c>
      <c r="E17" s="90">
        <f>Table411131415161819278612[[#This Row],[IVR/2025]]/Table411131415161819278612[[#This Row],[IIIR/20252]]-1</f>
        <v>7.462061667974762E-2</v>
      </c>
    </row>
    <row r="18" spans="1:5" x14ac:dyDescent="0.25">
      <c r="A18" s="179">
        <v>17</v>
      </c>
      <c r="B18" s="6" t="s">
        <v>19</v>
      </c>
      <c r="C18" s="82">
        <v>61.713760000000001</v>
      </c>
      <c r="D18" s="82">
        <v>59.940159999999999</v>
      </c>
      <c r="E18" s="132">
        <f>Table411131415161819278612[[#This Row],[IVR/2025]]/Table411131415161819278612[[#This Row],[IIIR/20252]]-1</f>
        <v>2.958951060524373E-2</v>
      </c>
    </row>
    <row r="19" spans="1:5" x14ac:dyDescent="0.25">
      <c r="A19" s="179">
        <v>18</v>
      </c>
      <c r="B19" s="6" t="s">
        <v>5</v>
      </c>
      <c r="C19" s="86">
        <v>58.447960000000002</v>
      </c>
      <c r="D19" s="86">
        <v>58.841450000000002</v>
      </c>
      <c r="E19" s="90">
        <f>Table411131415161819278612[[#This Row],[IVR/2025]]/Table411131415161819278612[[#This Row],[IIIR/20252]]-1</f>
        <v>-6.6872927162739959E-3</v>
      </c>
    </row>
    <row r="20" spans="1:5" x14ac:dyDescent="0.25">
      <c r="A20" s="179">
        <v>19</v>
      </c>
      <c r="B20" s="85" t="s">
        <v>31</v>
      </c>
      <c r="C20" s="82">
        <v>42.294699999999999</v>
      </c>
      <c r="D20" s="82">
        <v>37.502499999999998</v>
      </c>
      <c r="E20" s="132">
        <f>Table411131415161819278612[[#This Row],[IVR/2025]]/Table411131415161819278612[[#This Row],[IIIR/20252]]-1</f>
        <v>0.12778348110125992</v>
      </c>
    </row>
    <row r="21" spans="1:5" x14ac:dyDescent="0.25">
      <c r="A21" s="179">
        <v>20</v>
      </c>
      <c r="B21" s="6" t="s">
        <v>4</v>
      </c>
      <c r="C21" s="86">
        <v>24.858000000000001</v>
      </c>
      <c r="D21" s="86">
        <v>25.126000000000001</v>
      </c>
      <c r="E21" s="90">
        <f>Table411131415161819278612[[#This Row],[IVR/2025]]/Table411131415161819278612[[#This Row],[IIIR/20252]]-1</f>
        <v>-1.0666242139616311E-2</v>
      </c>
    </row>
    <row r="22" spans="1:5" x14ac:dyDescent="0.25">
      <c r="A22" s="179">
        <v>21</v>
      </c>
      <c r="B22" s="6" t="s">
        <v>1</v>
      </c>
      <c r="C22" s="82">
        <v>22.16</v>
      </c>
      <c r="D22" s="82">
        <v>20.747</v>
      </c>
      <c r="E22" s="132">
        <f>Table411131415161819278612[[#This Row],[IVR/2025]]/Table411131415161819278612[[#This Row],[IIIR/20252]]-1</f>
        <v>6.8106232226345931E-2</v>
      </c>
    </row>
    <row r="23" spans="1:5" x14ac:dyDescent="0.25">
      <c r="A23" s="179">
        <v>22</v>
      </c>
      <c r="B23" s="73" t="s">
        <v>7</v>
      </c>
      <c r="C23" s="86">
        <v>0.13325000000000001</v>
      </c>
      <c r="D23" s="86">
        <v>0.14248</v>
      </c>
      <c r="E23" s="90">
        <f>Table411131415161819278612[[#This Row],[IVR/2025]]/Table411131415161819278612[[#This Row],[IIIR/20252]]-1</f>
        <v>-6.4781021897810098E-2</v>
      </c>
    </row>
  </sheetData>
  <hyperlinks>
    <hyperlink ref="G1" location="Mündəricat!A1" display="Mündəricat" xr:uid="{296187F0-F9F5-41EF-A7B5-5C07FB6D2090}"/>
  </hyperlinks>
  <pageMargins left="0.7" right="0.7" top="0.75" bottom="0.75" header="0.3" footer="0.3"/>
  <tableParts count="1">
    <tablePart r:id="rId1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10"/>
  <dimension ref="A1:J25"/>
  <sheetViews>
    <sheetView topLeftCell="A10" workbookViewId="0">
      <selection activeCell="F17" sqref="F17"/>
    </sheetView>
  </sheetViews>
  <sheetFormatPr defaultColWidth="9.28515625" defaultRowHeight="15" x14ac:dyDescent="0.25"/>
  <cols>
    <col min="1" max="1" width="9.28515625" customWidth="1"/>
    <col min="2" max="4" width="21" customWidth="1"/>
    <col min="5" max="5" width="9.140625" customWidth="1"/>
    <col min="6" max="6" width="14" customWidth="1"/>
    <col min="7" max="7" width="9.140625" style="5" customWidth="1"/>
    <col min="8" max="8" width="9" customWidth="1"/>
    <col min="9" max="11" width="9.140625" customWidth="1"/>
    <col min="12" max="12" width="9.28515625" customWidth="1"/>
  </cols>
  <sheetData>
    <row r="1" spans="1:10" x14ac:dyDescent="0.25">
      <c r="A1" s="16" t="s">
        <v>0</v>
      </c>
      <c r="B1" s="17" t="s">
        <v>21</v>
      </c>
      <c r="C1" s="24" t="s">
        <v>85</v>
      </c>
      <c r="D1" s="24" t="s">
        <v>80</v>
      </c>
      <c r="F1" s="37" t="s">
        <v>43</v>
      </c>
    </row>
    <row r="2" spans="1:10" x14ac:dyDescent="0.25">
      <c r="A2" s="95">
        <v>1</v>
      </c>
      <c r="B2" s="6" t="s">
        <v>60</v>
      </c>
      <c r="C2" s="82">
        <v>8892.88033</v>
      </c>
      <c r="D2" s="82">
        <v>8627.0466699999997</v>
      </c>
      <c r="H2" s="4"/>
    </row>
    <row r="3" spans="1:10" x14ac:dyDescent="0.25">
      <c r="A3" s="95">
        <v>2</v>
      </c>
      <c r="B3" s="85" t="s">
        <v>11</v>
      </c>
      <c r="C3" s="82">
        <v>8288.6540000000005</v>
      </c>
      <c r="D3" s="82">
        <v>8670.9210000000003</v>
      </c>
      <c r="H3" s="4"/>
    </row>
    <row r="4" spans="1:10" x14ac:dyDescent="0.25">
      <c r="A4" s="95">
        <v>3</v>
      </c>
      <c r="B4" s="85" t="s">
        <v>14</v>
      </c>
      <c r="C4" s="86">
        <v>7552.1090000000004</v>
      </c>
      <c r="D4" s="86">
        <v>6766.21</v>
      </c>
      <c r="H4" s="4"/>
    </row>
    <row r="5" spans="1:10" x14ac:dyDescent="0.25">
      <c r="A5" s="95">
        <v>4</v>
      </c>
      <c r="B5" s="85" t="s">
        <v>18</v>
      </c>
      <c r="C5" s="86">
        <v>1921.26442</v>
      </c>
      <c r="D5" s="86">
        <v>1842.5277000000001</v>
      </c>
      <c r="H5" s="46"/>
    </row>
    <row r="6" spans="1:10" x14ac:dyDescent="0.25">
      <c r="A6" s="95">
        <v>5</v>
      </c>
      <c r="B6" s="6" t="s">
        <v>3</v>
      </c>
      <c r="C6" s="86">
        <v>1554.18</v>
      </c>
      <c r="D6" s="86">
        <v>1187.9369999999999</v>
      </c>
      <c r="H6" s="4"/>
      <c r="J6" s="3"/>
    </row>
    <row r="7" spans="1:10" x14ac:dyDescent="0.25">
      <c r="A7" s="95">
        <v>6</v>
      </c>
      <c r="B7" s="100" t="s">
        <v>17</v>
      </c>
      <c r="C7" s="82">
        <v>1377.9372110100001</v>
      </c>
      <c r="D7" s="82">
        <v>1232.1030000000001</v>
      </c>
      <c r="H7" s="4"/>
    </row>
    <row r="8" spans="1:10" x14ac:dyDescent="0.25">
      <c r="A8" s="95">
        <v>7</v>
      </c>
      <c r="B8" s="100" t="s">
        <v>8</v>
      </c>
      <c r="C8" s="82">
        <v>1357.1581799999999</v>
      </c>
      <c r="D8" s="82">
        <v>1515.35259</v>
      </c>
      <c r="H8" s="4"/>
    </row>
    <row r="9" spans="1:10" x14ac:dyDescent="0.25">
      <c r="A9" s="95">
        <v>8</v>
      </c>
      <c r="B9" s="6" t="s">
        <v>1</v>
      </c>
      <c r="C9" s="82">
        <v>1132.3810000000001</v>
      </c>
      <c r="D9" s="82">
        <v>1045.107</v>
      </c>
      <c r="H9" s="4"/>
    </row>
    <row r="10" spans="1:10" x14ac:dyDescent="0.25">
      <c r="A10" s="95">
        <v>9</v>
      </c>
      <c r="B10" s="6" t="s">
        <v>37</v>
      </c>
      <c r="C10" s="82">
        <v>1094.3251600000001</v>
      </c>
      <c r="D10" s="82">
        <v>1039.5207600000001</v>
      </c>
      <c r="H10" s="4"/>
    </row>
    <row r="11" spans="1:10" x14ac:dyDescent="0.25">
      <c r="A11" s="95">
        <v>11</v>
      </c>
      <c r="B11" s="85" t="s">
        <v>15</v>
      </c>
      <c r="C11" s="82">
        <v>878.30010000000004</v>
      </c>
      <c r="D11" s="82">
        <v>792.91300000000001</v>
      </c>
      <c r="H11" s="4"/>
    </row>
    <row r="12" spans="1:10" x14ac:dyDescent="0.25">
      <c r="A12" s="95">
        <v>10</v>
      </c>
      <c r="B12" s="100" t="s">
        <v>35</v>
      </c>
      <c r="C12" s="82">
        <v>740.25654999999995</v>
      </c>
      <c r="D12" s="82">
        <v>698.60317999999995</v>
      </c>
      <c r="H12" s="4"/>
    </row>
    <row r="13" spans="1:10" x14ac:dyDescent="0.25">
      <c r="A13" s="95">
        <v>12</v>
      </c>
      <c r="B13" s="85" t="s">
        <v>31</v>
      </c>
      <c r="C13" s="86">
        <v>682.70180000000005</v>
      </c>
      <c r="D13" s="86">
        <v>628.81799999999998</v>
      </c>
      <c r="H13" s="4"/>
    </row>
    <row r="14" spans="1:10" x14ac:dyDescent="0.25">
      <c r="A14" s="95">
        <v>13</v>
      </c>
      <c r="B14" s="84" t="s">
        <v>19</v>
      </c>
      <c r="C14" s="86">
        <v>527.74332000000004</v>
      </c>
      <c r="D14" s="86">
        <v>439.00747999999999</v>
      </c>
      <c r="H14" s="4"/>
    </row>
    <row r="15" spans="1:10" x14ac:dyDescent="0.25">
      <c r="A15" s="95">
        <v>14</v>
      </c>
      <c r="B15" s="84" t="s">
        <v>4</v>
      </c>
      <c r="C15" s="86">
        <v>475.58060999999998</v>
      </c>
      <c r="D15" s="86">
        <v>474.47861</v>
      </c>
      <c r="H15" s="4"/>
    </row>
    <row r="16" spans="1:10" x14ac:dyDescent="0.25">
      <c r="A16" s="95">
        <v>15</v>
      </c>
      <c r="B16" s="100" t="s">
        <v>16</v>
      </c>
      <c r="C16" s="82">
        <v>468.53199999999998</v>
      </c>
      <c r="D16" s="82">
        <v>445.37</v>
      </c>
      <c r="H16" s="4"/>
    </row>
    <row r="17" spans="1:8" x14ac:dyDescent="0.25">
      <c r="A17" s="95">
        <v>16</v>
      </c>
      <c r="B17" s="85" t="s">
        <v>34</v>
      </c>
      <c r="C17" s="86">
        <v>394.173</v>
      </c>
      <c r="D17" s="86">
        <v>378.35300000000001</v>
      </c>
      <c r="H17" s="4"/>
    </row>
    <row r="18" spans="1:8" x14ac:dyDescent="0.25">
      <c r="A18" s="95">
        <v>17</v>
      </c>
      <c r="B18" s="85" t="s">
        <v>10</v>
      </c>
      <c r="C18" s="82">
        <v>311.428</v>
      </c>
      <c r="D18" s="82">
        <v>296.61</v>
      </c>
      <c r="H18" s="4"/>
    </row>
    <row r="19" spans="1:8" x14ac:dyDescent="0.25">
      <c r="A19" s="95">
        <v>18</v>
      </c>
      <c r="B19" s="6" t="s">
        <v>2</v>
      </c>
      <c r="C19" s="86">
        <v>226.3622</v>
      </c>
      <c r="D19" s="86">
        <v>139.79528999999999</v>
      </c>
      <c r="H19" s="4"/>
    </row>
    <row r="20" spans="1:8" x14ac:dyDescent="0.25">
      <c r="A20" s="95">
        <v>19</v>
      </c>
      <c r="B20" s="85" t="s">
        <v>6</v>
      </c>
      <c r="C20" s="82">
        <v>135.49799999999999</v>
      </c>
      <c r="D20" s="82">
        <v>167.87299999999999</v>
      </c>
      <c r="F20" s="54"/>
      <c r="G20" s="158"/>
      <c r="H20" s="4"/>
    </row>
    <row r="21" spans="1:8" x14ac:dyDescent="0.25">
      <c r="A21" s="95">
        <v>20</v>
      </c>
      <c r="B21" s="85" t="s">
        <v>9</v>
      </c>
      <c r="C21" s="82">
        <v>101.81399999999999</v>
      </c>
      <c r="D21" s="82">
        <v>103.015</v>
      </c>
      <c r="H21" s="4"/>
    </row>
    <row r="22" spans="1:8" x14ac:dyDescent="0.25">
      <c r="A22" s="95">
        <v>21</v>
      </c>
      <c r="B22" s="84" t="s">
        <v>5</v>
      </c>
      <c r="C22" s="82">
        <v>71.481480000000005</v>
      </c>
      <c r="D22" s="82">
        <v>60.63344</v>
      </c>
      <c r="H22" s="4"/>
    </row>
    <row r="23" spans="1:8" x14ac:dyDescent="0.25">
      <c r="A23" s="95">
        <v>22</v>
      </c>
      <c r="B23" s="73" t="s">
        <v>7</v>
      </c>
      <c r="C23" s="115">
        <v>37.100983710000001</v>
      </c>
      <c r="D23" s="115">
        <v>35.626224000000001</v>
      </c>
      <c r="H23" s="4"/>
    </row>
    <row r="24" spans="1:8" x14ac:dyDescent="0.25">
      <c r="H24" s="4"/>
    </row>
    <row r="25" spans="1:8" x14ac:dyDescent="0.25">
      <c r="H25" s="4"/>
    </row>
  </sheetData>
  <hyperlinks>
    <hyperlink ref="F1" location="Mündəricat!A1" display="Mündəricat" xr:uid="{00000000-0004-0000-0700-000000000000}"/>
  </hyperlinks>
  <pageMargins left="0.7" right="0.7" top="0.75" bottom="0.75" header="0.3" footer="0.3"/>
  <tableParts count="1">
    <tablePart r:id="rId1"/>
  </tablePart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1"/>
  <dimension ref="A1:F23"/>
  <sheetViews>
    <sheetView workbookViewId="0">
      <selection activeCell="E11" sqref="E11"/>
    </sheetView>
  </sheetViews>
  <sheetFormatPr defaultRowHeight="15" x14ac:dyDescent="0.25"/>
  <cols>
    <col min="1" max="1" width="8.7109375" style="182" customWidth="1"/>
    <col min="2" max="4" width="30.7109375" customWidth="1"/>
    <col min="6" max="6" width="19.5703125" customWidth="1"/>
  </cols>
  <sheetData>
    <row r="1" spans="1:6" ht="30" x14ac:dyDescent="0.25">
      <c r="A1" s="186" t="s">
        <v>0</v>
      </c>
      <c r="B1" s="19" t="s">
        <v>21</v>
      </c>
      <c r="C1" s="19" t="s">
        <v>92</v>
      </c>
      <c r="D1" s="20" t="s">
        <v>93</v>
      </c>
      <c r="F1" s="37" t="s">
        <v>43</v>
      </c>
    </row>
    <row r="2" spans="1:6" x14ac:dyDescent="0.25">
      <c r="A2" s="181">
        <v>1</v>
      </c>
      <c r="B2" s="6" t="s">
        <v>14</v>
      </c>
      <c r="C2" s="133">
        <v>0.11615054809117664</v>
      </c>
      <c r="D2" s="3">
        <v>785.89900000000034</v>
      </c>
    </row>
    <row r="3" spans="1:6" x14ac:dyDescent="0.25">
      <c r="A3" s="181">
        <v>2</v>
      </c>
      <c r="B3" s="6" t="s">
        <v>3</v>
      </c>
      <c r="C3" s="2">
        <v>0.30830170286808156</v>
      </c>
      <c r="D3" s="3">
        <v>366.24300000000017</v>
      </c>
    </row>
    <row r="4" spans="1:6" x14ac:dyDescent="0.25">
      <c r="A4" s="181">
        <v>3</v>
      </c>
      <c r="B4" s="6" t="s">
        <v>60</v>
      </c>
      <c r="C4" s="133">
        <v>3.0813981906973993E-2</v>
      </c>
      <c r="D4" s="3">
        <v>265.83366000000024</v>
      </c>
    </row>
    <row r="5" spans="1:6" x14ac:dyDescent="0.25">
      <c r="A5" s="181">
        <v>4</v>
      </c>
      <c r="B5" s="6" t="s">
        <v>17</v>
      </c>
      <c r="C5" s="2">
        <v>0.1183620289943292</v>
      </c>
      <c r="D5" s="3">
        <v>145.83421100999999</v>
      </c>
    </row>
    <row r="6" spans="1:6" x14ac:dyDescent="0.25">
      <c r="A6" s="181">
        <v>5</v>
      </c>
      <c r="B6" s="6" t="s">
        <v>19</v>
      </c>
      <c r="C6" s="133">
        <v>0.2021283099777709</v>
      </c>
      <c r="D6" s="3">
        <v>88.735840000000053</v>
      </c>
    </row>
    <row r="7" spans="1:6" x14ac:dyDescent="0.25">
      <c r="A7" s="181">
        <v>6</v>
      </c>
      <c r="B7" s="6" t="s">
        <v>1</v>
      </c>
      <c r="C7" s="2">
        <v>8.3507238971703493E-2</v>
      </c>
      <c r="D7" s="3">
        <v>87.274000000000115</v>
      </c>
    </row>
    <row r="8" spans="1:6" x14ac:dyDescent="0.25">
      <c r="A8" s="181">
        <v>7</v>
      </c>
      <c r="B8" s="6" t="s">
        <v>2</v>
      </c>
      <c r="C8" s="2">
        <v>0.61924053378336286</v>
      </c>
      <c r="D8" s="3">
        <v>86.566910000000007</v>
      </c>
    </row>
    <row r="9" spans="1:6" x14ac:dyDescent="0.25">
      <c r="A9" s="181">
        <v>8</v>
      </c>
      <c r="B9" s="6" t="s">
        <v>15</v>
      </c>
      <c r="C9" s="2">
        <v>0.10768785478356394</v>
      </c>
      <c r="D9" s="3">
        <v>85.387100000000032</v>
      </c>
    </row>
    <row r="10" spans="1:6" x14ac:dyDescent="0.25">
      <c r="A10" s="181">
        <v>9</v>
      </c>
      <c r="B10" s="6" t="s">
        <v>18</v>
      </c>
      <c r="C10" s="133">
        <v>4.2732991205505284E-2</v>
      </c>
      <c r="D10" s="3">
        <v>78.736719999999877</v>
      </c>
    </row>
    <row r="11" spans="1:6" x14ac:dyDescent="0.25">
      <c r="A11" s="181">
        <v>10</v>
      </c>
      <c r="B11" s="6" t="s">
        <v>37</v>
      </c>
      <c r="C11" s="2">
        <v>5.2720832626757717E-2</v>
      </c>
      <c r="D11" s="3">
        <v>54.804399999999987</v>
      </c>
    </row>
    <row r="12" spans="1:6" x14ac:dyDescent="0.25">
      <c r="A12" s="181">
        <v>11</v>
      </c>
      <c r="B12" s="6" t="s">
        <v>31</v>
      </c>
      <c r="C12" s="133">
        <v>8.5690613182192732E-2</v>
      </c>
      <c r="D12" s="185">
        <v>53.883800000000065</v>
      </c>
    </row>
    <row r="13" spans="1:6" x14ac:dyDescent="0.25">
      <c r="A13" s="181">
        <v>12</v>
      </c>
      <c r="B13" s="6" t="s">
        <v>35</v>
      </c>
      <c r="C13" s="2">
        <v>5.9623791005360152E-2</v>
      </c>
      <c r="D13" s="3">
        <v>41.653369999999995</v>
      </c>
    </row>
    <row r="14" spans="1:6" x14ac:dyDescent="0.25">
      <c r="A14" s="181">
        <v>13</v>
      </c>
      <c r="B14" s="6" t="s">
        <v>16</v>
      </c>
      <c r="C14" s="2">
        <v>5.2006197094550545E-2</v>
      </c>
      <c r="D14" s="3">
        <v>23.161999999999978</v>
      </c>
    </row>
    <row r="15" spans="1:6" x14ac:dyDescent="0.25">
      <c r="A15" s="181">
        <v>14</v>
      </c>
      <c r="B15" s="6" t="s">
        <v>34</v>
      </c>
      <c r="C15" s="2">
        <v>4.1812804444526654E-2</v>
      </c>
      <c r="D15" s="3">
        <v>15.819999999999993</v>
      </c>
    </row>
    <row r="16" spans="1:6" x14ac:dyDescent="0.25">
      <c r="A16" s="181">
        <v>15</v>
      </c>
      <c r="B16" s="6" t="s">
        <v>10</v>
      </c>
      <c r="C16" s="2">
        <v>4.9957857118775442E-2</v>
      </c>
      <c r="D16" s="3">
        <v>14.817999999999984</v>
      </c>
    </row>
    <row r="17" spans="1:4" x14ac:dyDescent="0.25">
      <c r="A17" s="181">
        <v>16</v>
      </c>
      <c r="B17" s="6" t="s">
        <v>5</v>
      </c>
      <c r="C17" s="2">
        <v>0.17891183478951556</v>
      </c>
      <c r="D17" s="3">
        <v>10.848040000000005</v>
      </c>
    </row>
    <row r="18" spans="1:4" x14ac:dyDescent="0.25">
      <c r="A18" s="181">
        <v>17</v>
      </c>
      <c r="B18" s="6" t="s">
        <v>7</v>
      </c>
      <c r="C18" s="2">
        <v>4.139534153268673E-2</v>
      </c>
      <c r="D18" s="3">
        <v>1.4747597100000007</v>
      </c>
    </row>
    <row r="19" spans="1:4" x14ac:dyDescent="0.25">
      <c r="A19" s="181">
        <v>18</v>
      </c>
      <c r="B19" s="6" t="s">
        <v>4</v>
      </c>
      <c r="C19" s="2">
        <v>2.3225493768833446E-3</v>
      </c>
      <c r="D19" s="3">
        <v>1.1019999999999754</v>
      </c>
    </row>
    <row r="20" spans="1:4" x14ac:dyDescent="0.25">
      <c r="A20" s="181">
        <v>19</v>
      </c>
      <c r="B20" s="6" t="s">
        <v>9</v>
      </c>
      <c r="C20" s="2">
        <v>-1.1658496335485198E-2</v>
      </c>
      <c r="D20" s="3">
        <v>-1.2010000000000076</v>
      </c>
    </row>
    <row r="21" spans="1:4" x14ac:dyDescent="0.25">
      <c r="A21" s="181">
        <v>20</v>
      </c>
      <c r="B21" s="6" t="s">
        <v>6</v>
      </c>
      <c r="C21" s="133">
        <v>-0.19285412186593437</v>
      </c>
      <c r="D21" s="185">
        <v>-32.375</v>
      </c>
    </row>
    <row r="22" spans="1:4" x14ac:dyDescent="0.25">
      <c r="A22" s="181">
        <v>21</v>
      </c>
      <c r="B22" s="6" t="s">
        <v>8</v>
      </c>
      <c r="C22" s="2">
        <v>-0.10439445647431801</v>
      </c>
      <c r="D22" s="3">
        <v>-158.19441000000006</v>
      </c>
    </row>
    <row r="23" spans="1:4" x14ac:dyDescent="0.25">
      <c r="A23" s="181">
        <v>22</v>
      </c>
      <c r="B23" s="13" t="s">
        <v>11</v>
      </c>
      <c r="C23" s="128">
        <v>-4.4086089586100462E-2</v>
      </c>
      <c r="D23" s="129">
        <v>-382.26699999999983</v>
      </c>
    </row>
  </sheetData>
  <conditionalFormatting sqref="C2:C14">
    <cfRule type="dataBar" priority="235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{59C805C9-AAF7-4ED6-92EE-4F81BE90AE1C}</x14:id>
        </ext>
      </extLst>
    </cfRule>
    <cfRule type="dataBar" priority="23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{08CECFE5-4DDB-4071-8848-722C2A60CFCE}</x14:id>
        </ext>
      </extLst>
    </cfRule>
    <cfRule type="dataBar" priority="237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{F0DA324D-2A42-4EAF-B6F6-46CA3FD48BB0}</x14:id>
        </ext>
      </extLst>
    </cfRule>
    <cfRule type="dataBar" priority="23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{31006D51-E1CB-4953-B004-231CA24123CD}</x14:id>
        </ext>
      </extLst>
    </cfRule>
  </conditionalFormatting>
  <conditionalFormatting sqref="C2:C19">
    <cfRule type="dataBar" priority="309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{F6E1A79C-2070-4855-B87F-890ABCCCC475}</x14:id>
        </ext>
      </extLst>
    </cfRule>
  </conditionalFormatting>
  <conditionalFormatting sqref="C2:C23">
    <cfRule type="dataBar" priority="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{5108FE77-9FBB-4CB2-999B-E4C1E7527139}</x14:id>
        </ext>
      </extLst>
    </cfRule>
  </conditionalFormatting>
  <conditionalFormatting sqref="C2:D14">
    <cfRule type="dataBar" priority="337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{0F9503D7-D048-478A-A52B-9AA27FE2D8DE}</x14:id>
        </ext>
      </extLst>
    </cfRule>
  </conditionalFormatting>
  <conditionalFormatting sqref="C2:D23">
    <cfRule type="dataBar" priority="33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{D1C5CB26-442E-41F4-A496-96CC8593FAC7}</x14:id>
        </ext>
      </extLst>
    </cfRule>
  </conditionalFormatting>
  <conditionalFormatting sqref="D2:D14">
    <cfRule type="dataBar" priority="339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{7A9B8E62-8257-4C44-93F8-7E2E2814F202}</x14:id>
        </ext>
      </extLst>
    </cfRule>
    <cfRule type="dataBar" priority="34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{5D41D887-9A38-4806-93FA-102314FCA9E9}</x14:id>
        </ext>
      </extLst>
    </cfRule>
  </conditionalFormatting>
  <conditionalFormatting sqref="D2:D19">
    <cfRule type="dataBar" priority="34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{A76EC67C-92BD-4F28-AD70-85EE7BDB2AB4}</x14:id>
        </ext>
      </extLst>
    </cfRule>
  </conditionalFormatting>
  <conditionalFormatting sqref="D3:D23">
    <cfRule type="dataBar" priority="34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{23A92DD7-2875-4CDD-BA81-787E6B2151FA}</x14:id>
        </ext>
      </extLst>
    </cfRule>
  </conditionalFormatting>
  <conditionalFormatting sqref="D2:D23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{E5D26B80-0C71-444D-8A95-E8C57963BAA0}</x14:id>
        </ext>
      </extLst>
    </cfRule>
  </conditionalFormatting>
  <hyperlinks>
    <hyperlink ref="F1" location="Mündəricat!A1" display="Mündəricat" xr:uid="{00000000-0004-0000-0800-000000000000}"/>
  </hyperlinks>
  <pageMargins left="0.7" right="0.7" top="0.75" bottom="0.75" header="0.3" footer="0.3"/>
  <tableParts count="1">
    <tablePart r:id="rId1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59C805C9-AAF7-4ED6-92EE-4F81BE90AE1C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08CECFE5-4DDB-4071-8848-722C2A60CFCE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F0DA324D-2A42-4EAF-B6F6-46CA3FD48BB0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31006D51-E1CB-4953-B004-231CA24123CD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C2:C14</xm:sqref>
        </x14:conditionalFormatting>
        <x14:conditionalFormatting xmlns:xm="http://schemas.microsoft.com/office/excel/2006/main">
          <x14:cfRule type="dataBar" id="{F6E1A79C-2070-4855-B87F-890ABCCCC475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C2:C19</xm:sqref>
        </x14:conditionalFormatting>
        <x14:conditionalFormatting xmlns:xm="http://schemas.microsoft.com/office/excel/2006/main">
          <x14:cfRule type="dataBar" id="{5108FE77-9FBB-4CB2-999B-E4C1E7527139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C2:C23</xm:sqref>
        </x14:conditionalFormatting>
        <x14:conditionalFormatting xmlns:xm="http://schemas.microsoft.com/office/excel/2006/main">
          <x14:cfRule type="dataBar" id="{0F9503D7-D048-478A-A52B-9AA27FE2D8DE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C2:D14</xm:sqref>
        </x14:conditionalFormatting>
        <x14:conditionalFormatting xmlns:xm="http://schemas.microsoft.com/office/excel/2006/main">
          <x14:cfRule type="dataBar" id="{D1C5CB26-442E-41F4-A496-96CC8593FAC7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C2:D23</xm:sqref>
        </x14:conditionalFormatting>
        <x14:conditionalFormatting xmlns:xm="http://schemas.microsoft.com/office/excel/2006/main">
          <x14:cfRule type="dataBar" id="{7A9B8E62-8257-4C44-93F8-7E2E2814F202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5D41D887-9A38-4806-93FA-102314FCA9E9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D2:D14</xm:sqref>
        </x14:conditionalFormatting>
        <x14:conditionalFormatting xmlns:xm="http://schemas.microsoft.com/office/excel/2006/main">
          <x14:cfRule type="dataBar" id="{A76EC67C-92BD-4F28-AD70-85EE7BDB2AB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D2:D19</xm:sqref>
        </x14:conditionalFormatting>
        <x14:conditionalFormatting xmlns:xm="http://schemas.microsoft.com/office/excel/2006/main">
          <x14:cfRule type="dataBar" id="{23A92DD7-2875-4CDD-BA81-787E6B2151F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D3:D23</xm:sqref>
        </x14:conditionalFormatting>
        <x14:conditionalFormatting xmlns:xm="http://schemas.microsoft.com/office/excel/2006/main">
          <x14:cfRule type="dataBar" id="{E5D26B80-0C71-444D-8A95-E8C57963BAA0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D2:D23</xm:sqref>
        </x14:conditionalFormatting>
      </x14:conditionalFormattings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898A9E-D073-455A-8DC3-14761F0F6BF1}">
  <dimension ref="A1:G23"/>
  <sheetViews>
    <sheetView workbookViewId="0">
      <selection activeCell="D6" sqref="D6"/>
    </sheetView>
  </sheetViews>
  <sheetFormatPr defaultRowHeight="15" x14ac:dyDescent="0.25"/>
  <cols>
    <col min="1" max="1" width="6.5703125" style="194" customWidth="1"/>
    <col min="2" max="2" width="16.28515625" customWidth="1"/>
    <col min="3" max="5" width="16.85546875" customWidth="1"/>
    <col min="7" max="7" width="13.28515625" customWidth="1"/>
  </cols>
  <sheetData>
    <row r="1" spans="1:7" x14ac:dyDescent="0.25">
      <c r="A1" s="180" t="s">
        <v>0</v>
      </c>
      <c r="B1" s="17" t="s">
        <v>21</v>
      </c>
      <c r="C1" s="24" t="s">
        <v>85</v>
      </c>
      <c r="D1" s="24" t="s">
        <v>80</v>
      </c>
      <c r="E1" s="17" t="s">
        <v>68</v>
      </c>
      <c r="G1" s="47" t="s">
        <v>43</v>
      </c>
    </row>
    <row r="2" spans="1:7" x14ac:dyDescent="0.25">
      <c r="A2" s="193">
        <v>1</v>
      </c>
      <c r="B2" s="6" t="s">
        <v>60</v>
      </c>
      <c r="C2" s="82">
        <v>3404.2772</v>
      </c>
      <c r="D2" s="82">
        <v>3146.95478</v>
      </c>
      <c r="E2" s="134">
        <f>Table411131415161819278616[[#This Row],[IVR/2025]]/Table411131415161819278616[[#This Row],[IIIR/2025]]-1</f>
        <v>8.1768705936092312E-2</v>
      </c>
    </row>
    <row r="3" spans="1:7" x14ac:dyDescent="0.25">
      <c r="A3" s="193">
        <v>2</v>
      </c>
      <c r="B3" s="6" t="s">
        <v>11</v>
      </c>
      <c r="C3" s="82">
        <v>3136.8240000000001</v>
      </c>
      <c r="D3" s="82">
        <v>3092.5479999999998</v>
      </c>
      <c r="E3" s="134">
        <f>Table411131415161819278616[[#This Row],[IVR/2025]]/Table411131415161819278616[[#This Row],[IIIR/2025]]-1</f>
        <v>1.4316996858254161E-2</v>
      </c>
    </row>
    <row r="4" spans="1:7" x14ac:dyDescent="0.25">
      <c r="A4" s="193">
        <v>3</v>
      </c>
      <c r="B4" s="6" t="s">
        <v>14</v>
      </c>
      <c r="C4" s="82">
        <v>1956.4480000000001</v>
      </c>
      <c r="D4" s="82">
        <v>1759.694</v>
      </c>
      <c r="E4" s="134">
        <f>Table411131415161819278616[[#This Row],[IVR/2025]]/Table411131415161819278616[[#This Row],[IIIR/2025]]-1</f>
        <v>0.11181148540598551</v>
      </c>
    </row>
    <row r="5" spans="1:7" x14ac:dyDescent="0.25">
      <c r="A5" s="193">
        <v>4</v>
      </c>
      <c r="B5" s="6" t="s">
        <v>17</v>
      </c>
      <c r="C5" s="82">
        <v>1089.0671450100001</v>
      </c>
      <c r="D5" s="82">
        <v>1005.4349999999999</v>
      </c>
      <c r="E5" s="134">
        <f>Table411131415161819278616[[#This Row],[IVR/2025]]/Table411131415161819278616[[#This Row],[IIIR/2025]]-1</f>
        <v>8.3180061376419312E-2</v>
      </c>
    </row>
    <row r="6" spans="1:7" x14ac:dyDescent="0.25">
      <c r="A6" s="193">
        <v>5</v>
      </c>
      <c r="B6" s="85" t="s">
        <v>37</v>
      </c>
      <c r="C6" s="82">
        <v>930.54264000000001</v>
      </c>
      <c r="D6" s="82">
        <v>879.40468999999996</v>
      </c>
      <c r="E6" s="134">
        <f>Table411131415161819278616[[#This Row],[IVR/2025]]/Table411131415161819278616[[#This Row],[IIIR/2025]]-1</f>
        <v>5.8150645068768103E-2</v>
      </c>
    </row>
    <row r="7" spans="1:7" x14ac:dyDescent="0.25">
      <c r="A7" s="193">
        <v>6</v>
      </c>
      <c r="B7" s="6" t="s">
        <v>1</v>
      </c>
      <c r="C7" s="82">
        <v>893.18700000000001</v>
      </c>
      <c r="D7" s="82">
        <v>860.755</v>
      </c>
      <c r="E7" s="134">
        <f>Table411131415161819278616[[#This Row],[IVR/2025]]/Table411131415161819278616[[#This Row],[IIIR/2025]]-1</f>
        <v>3.7678549645369541E-2</v>
      </c>
    </row>
    <row r="8" spans="1:7" x14ac:dyDescent="0.25">
      <c r="A8" s="193">
        <v>7</v>
      </c>
      <c r="B8" s="6" t="s">
        <v>35</v>
      </c>
      <c r="C8" s="82">
        <v>669.36021000000005</v>
      </c>
      <c r="D8" s="82">
        <v>638.90355</v>
      </c>
      <c r="E8" s="134">
        <f>Table411131415161819278616[[#This Row],[IVR/2025]]/Table411131415161819278616[[#This Row],[IIIR/2025]]-1</f>
        <v>4.767019998558486E-2</v>
      </c>
    </row>
    <row r="9" spans="1:7" x14ac:dyDescent="0.25">
      <c r="A9" s="193">
        <v>8</v>
      </c>
      <c r="B9" s="6" t="s">
        <v>15</v>
      </c>
      <c r="C9" s="82">
        <v>631.54655000000002</v>
      </c>
      <c r="D9" s="82">
        <v>550.85500000000002</v>
      </c>
      <c r="E9" s="134">
        <f>Table411131415161819278616[[#This Row],[IVR/2025]]/Table411131415161819278616[[#This Row],[IIIR/2025]]-1</f>
        <v>0.14648419275489921</v>
      </c>
    </row>
    <row r="10" spans="1:7" x14ac:dyDescent="0.25">
      <c r="A10" s="193">
        <v>9</v>
      </c>
      <c r="B10" s="6" t="s">
        <v>8</v>
      </c>
      <c r="C10" s="82">
        <v>603.72604000000001</v>
      </c>
      <c r="D10" s="82">
        <v>602.47618</v>
      </c>
      <c r="E10" s="134">
        <f>Table411131415161819278616[[#This Row],[IVR/2025]]/Table411131415161819278616[[#This Row],[IIIR/2025]]-1</f>
        <v>2.0745384489724294E-3</v>
      </c>
    </row>
    <row r="11" spans="1:7" x14ac:dyDescent="0.25">
      <c r="A11" s="193">
        <v>10</v>
      </c>
      <c r="B11" s="6" t="s">
        <v>16</v>
      </c>
      <c r="C11" s="82">
        <v>389.28899999999999</v>
      </c>
      <c r="D11" s="82">
        <v>386.31400000000002</v>
      </c>
      <c r="E11" s="134">
        <f>Table411131415161819278616[[#This Row],[IVR/2025]]/Table411131415161819278616[[#This Row],[IIIR/2025]]-1</f>
        <v>7.7009893506316818E-3</v>
      </c>
    </row>
    <row r="12" spans="1:7" x14ac:dyDescent="0.25">
      <c r="A12" s="193">
        <v>11</v>
      </c>
      <c r="B12" s="85" t="s">
        <v>4</v>
      </c>
      <c r="C12" s="82">
        <v>313.97665000000001</v>
      </c>
      <c r="D12" s="82">
        <v>309.92595999999998</v>
      </c>
      <c r="E12" s="134">
        <f>Table411131415161819278616[[#This Row],[IVR/2025]]/Table411131415161819278616[[#This Row],[IIIR/2025]]-1</f>
        <v>1.3069863524823866E-2</v>
      </c>
    </row>
    <row r="13" spans="1:7" x14ac:dyDescent="0.25">
      <c r="A13" s="193">
        <v>12</v>
      </c>
      <c r="B13" s="6" t="s">
        <v>34</v>
      </c>
      <c r="C13" s="82">
        <v>305.09300000000002</v>
      </c>
      <c r="D13" s="82">
        <v>302.041</v>
      </c>
      <c r="E13" s="134">
        <f>Table411131415161819278616[[#This Row],[IVR/2025]]/Table411131415161819278616[[#This Row],[IIIR/2025]]-1</f>
        <v>1.0104588449912466E-2</v>
      </c>
    </row>
    <row r="14" spans="1:7" x14ac:dyDescent="0.25">
      <c r="A14" s="193">
        <v>13</v>
      </c>
      <c r="B14" s="85" t="s">
        <v>10</v>
      </c>
      <c r="C14" s="168">
        <v>259.74700000000001</v>
      </c>
      <c r="D14" s="168">
        <v>254.494</v>
      </c>
      <c r="E14" s="134">
        <f>Table411131415161819278616[[#This Row],[IVR/2025]]/Table411131415161819278616[[#This Row],[IIIR/2025]]-1</f>
        <v>2.0640958136537657E-2</v>
      </c>
    </row>
    <row r="15" spans="1:7" x14ac:dyDescent="0.25">
      <c r="A15" s="193">
        <v>14</v>
      </c>
      <c r="B15" s="6" t="s">
        <v>3</v>
      </c>
      <c r="C15" s="82">
        <v>232.00700000000001</v>
      </c>
      <c r="D15" s="82">
        <v>203.50800000000001</v>
      </c>
      <c r="E15" s="134">
        <f>Table411131415161819278616[[#This Row],[IVR/2025]]/Table411131415161819278616[[#This Row],[IIIR/2025]]-1</f>
        <v>0.14003872083652724</v>
      </c>
    </row>
    <row r="16" spans="1:7" x14ac:dyDescent="0.25">
      <c r="A16" s="193">
        <v>15</v>
      </c>
      <c r="B16" s="85" t="s">
        <v>31</v>
      </c>
      <c r="C16" s="82">
        <v>191.92684</v>
      </c>
      <c r="D16" s="82">
        <v>183.36216999999999</v>
      </c>
      <c r="E16" s="134">
        <f>Table411131415161819278616[[#This Row],[IVR/2025]]/Table411131415161819278616[[#This Row],[IIIR/2025]]-1</f>
        <v>4.670903491161793E-2</v>
      </c>
    </row>
    <row r="17" spans="1:5" x14ac:dyDescent="0.25">
      <c r="A17" s="193">
        <v>16</v>
      </c>
      <c r="B17" s="85" t="s">
        <v>6</v>
      </c>
      <c r="C17" s="82">
        <v>133.511</v>
      </c>
      <c r="D17" s="82">
        <v>140.21630999999999</v>
      </c>
      <c r="E17" s="134">
        <f>Table411131415161819278616[[#This Row],[IVR/2025]]/Table411131415161819278616[[#This Row],[IIIR/2025]]-1</f>
        <v>-4.7821184283055262E-2</v>
      </c>
    </row>
    <row r="18" spans="1:5" x14ac:dyDescent="0.25">
      <c r="A18" s="193">
        <v>17</v>
      </c>
      <c r="B18" s="85" t="s">
        <v>2</v>
      </c>
      <c r="C18" s="82">
        <v>114.17283</v>
      </c>
      <c r="D18" s="82">
        <v>72.687780000000004</v>
      </c>
      <c r="E18" s="134">
        <f>Table411131415161819278616[[#This Row],[IVR/2025]]/Table411131415161819278616[[#This Row],[IIIR/2025]]-1</f>
        <v>0.5707293578095245</v>
      </c>
    </row>
    <row r="19" spans="1:5" x14ac:dyDescent="0.25">
      <c r="A19" s="193">
        <v>18</v>
      </c>
      <c r="B19" s="6" t="s">
        <v>19</v>
      </c>
      <c r="C19" s="82">
        <v>96.410089999999997</v>
      </c>
      <c r="D19" s="82">
        <v>88.863659999999996</v>
      </c>
      <c r="E19" s="134">
        <f>Table411131415161819278616[[#This Row],[IVR/2025]]/Table411131415161819278616[[#This Row],[IIIR/2025]]-1</f>
        <v>8.4921440327801134E-2</v>
      </c>
    </row>
    <row r="20" spans="1:5" x14ac:dyDescent="0.25">
      <c r="A20" s="193">
        <v>19</v>
      </c>
      <c r="B20" s="85" t="s">
        <v>9</v>
      </c>
      <c r="C20" s="142">
        <v>75.262</v>
      </c>
      <c r="D20" s="142">
        <v>76.775999999999996</v>
      </c>
      <c r="E20" s="134">
        <f>Table411131415161819278616[[#This Row],[IVR/2025]]/Table411131415161819278616[[#This Row],[IIIR/2025]]-1</f>
        <v>-1.971970407418977E-2</v>
      </c>
    </row>
    <row r="21" spans="1:5" x14ac:dyDescent="0.25">
      <c r="A21" s="193">
        <v>20</v>
      </c>
      <c r="B21" s="85" t="s">
        <v>5</v>
      </c>
      <c r="C21" s="82">
        <v>61.347720000000002</v>
      </c>
      <c r="D21" s="82">
        <v>55.331609999999998</v>
      </c>
      <c r="E21" s="134">
        <f>Table411131415161819278616[[#This Row],[IVR/2025]]/Table411131415161819278616[[#This Row],[IIIR/2025]]-1</f>
        <v>0.10872826581406181</v>
      </c>
    </row>
    <row r="22" spans="1:5" x14ac:dyDescent="0.25">
      <c r="A22" s="193">
        <v>21</v>
      </c>
      <c r="B22" s="85" t="s">
        <v>7</v>
      </c>
      <c r="C22" s="135" t="s">
        <v>94</v>
      </c>
      <c r="D22" s="135" t="s">
        <v>94</v>
      </c>
      <c r="E22" s="135" t="s">
        <v>94</v>
      </c>
    </row>
    <row r="23" spans="1:5" x14ac:dyDescent="0.25">
      <c r="A23" s="193">
        <v>22</v>
      </c>
      <c r="B23" s="13" t="s">
        <v>18</v>
      </c>
      <c r="C23" s="135" t="s">
        <v>94</v>
      </c>
      <c r="D23" s="135" t="s">
        <v>94</v>
      </c>
      <c r="E23" s="135" t="s">
        <v>94</v>
      </c>
    </row>
  </sheetData>
  <hyperlinks>
    <hyperlink ref="G1" location="Mündəricat!A1" display="Mündəricat" xr:uid="{33C93527-E384-4B5A-A518-3AF0051FC618}"/>
  </hyperlinks>
  <pageMargins left="0.7" right="0.7" top="0.75" bottom="0.75" header="0.3" footer="0.3"/>
  <tableParts count="1">
    <tablePart r:id="rId1"/>
  </tablePart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3"/>
  <dimension ref="A1:I26"/>
  <sheetViews>
    <sheetView workbookViewId="0">
      <selection activeCell="J1" sqref="J1:K1048576"/>
    </sheetView>
  </sheetViews>
  <sheetFormatPr defaultColWidth="9.28515625" defaultRowHeight="15" x14ac:dyDescent="0.25"/>
  <cols>
    <col min="2" max="2" width="41.42578125" customWidth="1"/>
    <col min="3" max="3" width="20.7109375" customWidth="1"/>
    <col min="4" max="4" width="21.42578125" customWidth="1"/>
    <col min="5" max="5" width="12.7109375" customWidth="1"/>
    <col min="6" max="6" width="21" customWidth="1"/>
    <col min="7" max="7" width="9.28515625" customWidth="1"/>
    <col min="8" max="8" width="6.85546875" bestFit="1" customWidth="1"/>
    <col min="9" max="9" width="6.28515625" bestFit="1" customWidth="1"/>
  </cols>
  <sheetData>
    <row r="1" spans="1:9" x14ac:dyDescent="0.25">
      <c r="A1" s="22" t="s">
        <v>0</v>
      </c>
      <c r="B1" s="23" t="s">
        <v>21</v>
      </c>
      <c r="C1" s="24" t="s">
        <v>85</v>
      </c>
      <c r="D1" s="24" t="s">
        <v>80</v>
      </c>
      <c r="F1" s="37" t="s">
        <v>43</v>
      </c>
    </row>
    <row r="2" spans="1:9" x14ac:dyDescent="0.25">
      <c r="A2" s="95">
        <v>1</v>
      </c>
      <c r="B2" s="6" t="s">
        <v>60</v>
      </c>
      <c r="C2" s="82">
        <v>2204.6853299999998</v>
      </c>
      <c r="D2" s="82">
        <v>2110.9969599999999</v>
      </c>
      <c r="G2" s="3"/>
      <c r="H2" s="54"/>
      <c r="I2" s="3"/>
    </row>
    <row r="3" spans="1:9" x14ac:dyDescent="0.25">
      <c r="A3" s="95">
        <v>2</v>
      </c>
      <c r="B3" s="85" t="s">
        <v>11</v>
      </c>
      <c r="C3" s="82">
        <v>1178.338</v>
      </c>
      <c r="D3" s="82">
        <v>1090.0899999999999</v>
      </c>
      <c r="G3" s="3"/>
      <c r="H3" s="54"/>
      <c r="I3" s="3"/>
    </row>
    <row r="4" spans="1:9" x14ac:dyDescent="0.25">
      <c r="A4" s="95">
        <v>3</v>
      </c>
      <c r="B4" s="85" t="s">
        <v>14</v>
      </c>
      <c r="C4" s="86">
        <v>917.76499999999999</v>
      </c>
      <c r="D4" s="86">
        <v>996.15899999999999</v>
      </c>
      <c r="G4" s="3"/>
      <c r="H4" s="54"/>
      <c r="I4" s="3"/>
    </row>
    <row r="5" spans="1:9" x14ac:dyDescent="0.25">
      <c r="A5" s="95">
        <v>4</v>
      </c>
      <c r="B5" s="85" t="s">
        <v>18</v>
      </c>
      <c r="C5" s="86">
        <v>542.45182999999997</v>
      </c>
      <c r="D5" s="86">
        <v>534.17454999999995</v>
      </c>
      <c r="G5" s="3"/>
      <c r="H5" s="54"/>
      <c r="I5" s="3"/>
    </row>
    <row r="6" spans="1:9" x14ac:dyDescent="0.25">
      <c r="A6" s="95">
        <v>5</v>
      </c>
      <c r="B6" s="100" t="s">
        <v>8</v>
      </c>
      <c r="C6" s="82">
        <v>249.40459000000001</v>
      </c>
      <c r="D6" s="82">
        <v>230.87853000000001</v>
      </c>
      <c r="G6" s="3"/>
      <c r="H6" s="54"/>
      <c r="I6" s="3"/>
    </row>
    <row r="7" spans="1:9" x14ac:dyDescent="0.25">
      <c r="A7" s="95">
        <v>6</v>
      </c>
      <c r="B7" s="6" t="s">
        <v>1</v>
      </c>
      <c r="C7" s="82">
        <v>232.71100000000001</v>
      </c>
      <c r="D7" s="82">
        <v>218.13800000000001</v>
      </c>
      <c r="G7" s="3"/>
      <c r="H7" s="54"/>
      <c r="I7" s="3"/>
    </row>
    <row r="8" spans="1:9" x14ac:dyDescent="0.25">
      <c r="A8" s="95">
        <v>7</v>
      </c>
      <c r="B8" s="85" t="s">
        <v>34</v>
      </c>
      <c r="C8" s="86">
        <v>197.39099999999999</v>
      </c>
      <c r="D8" s="86">
        <v>196.721</v>
      </c>
      <c r="G8" s="3"/>
      <c r="H8" s="54"/>
      <c r="I8" s="3"/>
    </row>
    <row r="9" spans="1:9" x14ac:dyDescent="0.25">
      <c r="A9" s="95">
        <v>8</v>
      </c>
      <c r="B9" s="100" t="s">
        <v>17</v>
      </c>
      <c r="C9" s="82">
        <v>192.79635984044</v>
      </c>
      <c r="D9" s="82">
        <v>181.923</v>
      </c>
      <c r="G9" s="3"/>
      <c r="H9" s="54"/>
      <c r="I9" s="3"/>
    </row>
    <row r="10" spans="1:9" x14ac:dyDescent="0.25">
      <c r="A10" s="95">
        <v>10</v>
      </c>
      <c r="B10" s="6" t="s">
        <v>37</v>
      </c>
      <c r="C10" s="82">
        <v>176.49341000000001</v>
      </c>
      <c r="D10" s="82">
        <v>169.67376999999999</v>
      </c>
      <c r="G10" s="3"/>
      <c r="H10" s="54"/>
      <c r="I10" s="3"/>
    </row>
    <row r="11" spans="1:9" x14ac:dyDescent="0.25">
      <c r="A11" s="95">
        <v>9</v>
      </c>
      <c r="B11" s="100" t="s">
        <v>35</v>
      </c>
      <c r="C11" s="82">
        <v>175.77104</v>
      </c>
      <c r="D11" s="82">
        <v>168.90996999999999</v>
      </c>
      <c r="G11" s="3"/>
      <c r="H11" s="54"/>
      <c r="I11" s="3"/>
    </row>
    <row r="12" spans="1:9" x14ac:dyDescent="0.25">
      <c r="A12" s="95">
        <v>12</v>
      </c>
      <c r="B12" s="85" t="s">
        <v>31</v>
      </c>
      <c r="C12" s="86">
        <v>160.66905</v>
      </c>
      <c r="D12" s="86">
        <v>154.34424000000001</v>
      </c>
      <c r="G12" s="3"/>
      <c r="H12" s="54"/>
      <c r="I12" s="3"/>
    </row>
    <row r="13" spans="1:9" x14ac:dyDescent="0.25">
      <c r="A13" s="95">
        <v>13</v>
      </c>
      <c r="B13" s="85" t="s">
        <v>15</v>
      </c>
      <c r="C13" s="82">
        <v>131.52895000000001</v>
      </c>
      <c r="D13" s="82">
        <v>132.4</v>
      </c>
      <c r="G13" s="3"/>
      <c r="H13" s="54"/>
      <c r="I13" s="3"/>
    </row>
    <row r="14" spans="1:9" x14ac:dyDescent="0.25">
      <c r="A14" s="95">
        <v>14</v>
      </c>
      <c r="B14" s="84" t="s">
        <v>4</v>
      </c>
      <c r="C14" s="169">
        <v>128.32586000000001</v>
      </c>
      <c r="D14" s="169">
        <v>126.60742</v>
      </c>
      <c r="G14" s="3"/>
      <c r="H14" s="54"/>
      <c r="I14" s="3"/>
    </row>
    <row r="15" spans="1:9" x14ac:dyDescent="0.25">
      <c r="A15" s="95">
        <v>11</v>
      </c>
      <c r="B15" s="85" t="s">
        <v>10</v>
      </c>
      <c r="C15" s="82">
        <v>126.35599999999999</v>
      </c>
      <c r="D15" s="82">
        <v>135.89500000000001</v>
      </c>
      <c r="G15" s="3"/>
      <c r="H15" s="54"/>
      <c r="I15" s="3"/>
    </row>
    <row r="16" spans="1:9" x14ac:dyDescent="0.25">
      <c r="A16" s="95">
        <v>15</v>
      </c>
      <c r="B16" s="84" t="s">
        <v>19</v>
      </c>
      <c r="C16" s="86">
        <v>123.57343</v>
      </c>
      <c r="D16" s="86">
        <v>121.00064999999999</v>
      </c>
      <c r="G16" s="3"/>
      <c r="H16" s="54"/>
      <c r="I16" s="3"/>
    </row>
    <row r="17" spans="1:9" x14ac:dyDescent="0.25">
      <c r="A17" s="95">
        <v>16</v>
      </c>
      <c r="B17" s="6" t="s">
        <v>3</v>
      </c>
      <c r="C17" s="86">
        <v>117.44799999999999</v>
      </c>
      <c r="D17" s="86">
        <v>116.45</v>
      </c>
      <c r="G17" s="3"/>
      <c r="H17" s="54"/>
      <c r="I17" s="3"/>
    </row>
    <row r="18" spans="1:9" x14ac:dyDescent="0.25">
      <c r="A18" s="95">
        <v>17</v>
      </c>
      <c r="B18" s="85" t="s">
        <v>9</v>
      </c>
      <c r="C18" s="168">
        <v>109.931</v>
      </c>
      <c r="D18" s="168">
        <v>111.485</v>
      </c>
      <c r="G18" s="3"/>
      <c r="H18" s="54"/>
      <c r="I18" s="3"/>
    </row>
    <row r="19" spans="1:9" x14ac:dyDescent="0.25">
      <c r="A19" s="95">
        <v>18</v>
      </c>
      <c r="B19" s="100" t="s">
        <v>16</v>
      </c>
      <c r="C19" s="168">
        <v>104.806</v>
      </c>
      <c r="D19" s="168">
        <v>104.57899999999999</v>
      </c>
      <c r="G19" s="3"/>
      <c r="H19" s="54"/>
      <c r="I19" s="3"/>
    </row>
    <row r="20" spans="1:9" x14ac:dyDescent="0.25">
      <c r="A20" s="95">
        <v>19</v>
      </c>
      <c r="B20" s="84" t="s">
        <v>5</v>
      </c>
      <c r="C20" s="82">
        <v>89.984589999999997</v>
      </c>
      <c r="D20" s="82">
        <v>90.260589999999993</v>
      </c>
      <c r="G20" s="3"/>
      <c r="H20" s="54"/>
      <c r="I20" s="3"/>
    </row>
    <row r="21" spans="1:9" x14ac:dyDescent="0.25">
      <c r="A21" s="95">
        <v>20</v>
      </c>
      <c r="B21" s="6" t="s">
        <v>2</v>
      </c>
      <c r="C21" s="86">
        <v>77.730710000000002</v>
      </c>
      <c r="D21" s="86">
        <v>75.322559999999996</v>
      </c>
      <c r="G21" s="3"/>
      <c r="H21" s="54"/>
      <c r="I21" s="3"/>
    </row>
    <row r="22" spans="1:9" x14ac:dyDescent="0.25">
      <c r="A22" s="95">
        <v>22</v>
      </c>
      <c r="B22" s="85" t="s">
        <v>7</v>
      </c>
      <c r="C22" s="86">
        <v>53.352595630000003</v>
      </c>
      <c r="D22" s="86">
        <v>53.3196127</v>
      </c>
      <c r="G22" s="3"/>
      <c r="H22" s="54"/>
      <c r="I22" s="3"/>
    </row>
    <row r="23" spans="1:9" x14ac:dyDescent="0.25">
      <c r="A23" s="95">
        <v>21</v>
      </c>
      <c r="B23" s="73" t="s">
        <v>6</v>
      </c>
      <c r="C23" s="114">
        <v>50.924999999999997</v>
      </c>
      <c r="D23" s="114">
        <v>50.854999999999997</v>
      </c>
      <c r="G23" s="3"/>
      <c r="H23" s="54"/>
      <c r="I23" s="3"/>
    </row>
    <row r="24" spans="1:9" x14ac:dyDescent="0.25">
      <c r="G24" s="3"/>
    </row>
    <row r="25" spans="1:9" x14ac:dyDescent="0.25">
      <c r="G25" s="3"/>
    </row>
    <row r="26" spans="1:9" x14ac:dyDescent="0.25">
      <c r="B26" s="59"/>
    </row>
  </sheetData>
  <hyperlinks>
    <hyperlink ref="F1" location="Mündəricat!A1" display="Mündəricat" xr:uid="{00000000-0004-0000-0900-000000000000}"/>
  </hyperlinks>
  <pageMargins left="0.7" right="0.7" top="0.75" bottom="0.75" header="0.3" footer="0.3"/>
  <tableParts count="1">
    <tablePart r:id="rId1"/>
  </tablePart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4"/>
  <dimension ref="A1:F26"/>
  <sheetViews>
    <sheetView workbookViewId="0">
      <selection activeCell="D6" sqref="D6"/>
    </sheetView>
  </sheetViews>
  <sheetFormatPr defaultRowHeight="15" x14ac:dyDescent="0.25"/>
  <cols>
    <col min="2" max="2" width="40.28515625" customWidth="1"/>
    <col min="3" max="3" width="31.28515625" customWidth="1"/>
    <col min="4" max="4" width="29.7109375" customWidth="1"/>
    <col min="6" max="6" width="17.7109375" customWidth="1"/>
  </cols>
  <sheetData>
    <row r="1" spans="1:6" ht="30" x14ac:dyDescent="0.25">
      <c r="A1" s="18" t="s">
        <v>0</v>
      </c>
      <c r="B1" s="19" t="s">
        <v>21</v>
      </c>
      <c r="C1" s="19" t="s">
        <v>92</v>
      </c>
      <c r="D1" s="20" t="s">
        <v>93</v>
      </c>
      <c r="F1" s="37" t="s">
        <v>43</v>
      </c>
    </row>
    <row r="2" spans="1:6" x14ac:dyDescent="0.25">
      <c r="A2" s="95">
        <v>2</v>
      </c>
      <c r="B2" s="6" t="s">
        <v>60</v>
      </c>
      <c r="C2" s="63">
        <v>4.4381101335171917E-2</v>
      </c>
      <c r="D2" s="65">
        <v>93.68836999999985</v>
      </c>
    </row>
    <row r="3" spans="1:6" x14ac:dyDescent="0.25">
      <c r="A3" s="95">
        <v>1</v>
      </c>
      <c r="B3" s="6" t="s">
        <v>11</v>
      </c>
      <c r="C3" s="63">
        <v>8.0954783549982159E-2</v>
      </c>
      <c r="D3" s="65">
        <v>88.248000000000047</v>
      </c>
    </row>
    <row r="4" spans="1:6" x14ac:dyDescent="0.25">
      <c r="A4" s="95">
        <v>16</v>
      </c>
      <c r="B4" s="6" t="s">
        <v>8</v>
      </c>
      <c r="C4" s="63">
        <v>8.0241588509767453E-2</v>
      </c>
      <c r="D4" s="65">
        <v>18.526060000000001</v>
      </c>
    </row>
    <row r="5" spans="1:6" x14ac:dyDescent="0.25">
      <c r="A5" s="95">
        <v>5</v>
      </c>
      <c r="B5" s="6" t="s">
        <v>1</v>
      </c>
      <c r="C5" s="63">
        <v>6.6806333605332432E-2</v>
      </c>
      <c r="D5" s="65">
        <v>14.573000000000008</v>
      </c>
    </row>
    <row r="6" spans="1:6" x14ac:dyDescent="0.25">
      <c r="A6" s="95">
        <v>12</v>
      </c>
      <c r="B6" s="6" t="s">
        <v>17</v>
      </c>
      <c r="C6" s="63">
        <v>5.9769022281074974E-2</v>
      </c>
      <c r="D6" s="65">
        <v>10.873359840440003</v>
      </c>
    </row>
    <row r="7" spans="1:6" x14ac:dyDescent="0.25">
      <c r="A7" s="95">
        <v>6</v>
      </c>
      <c r="B7" s="6" t="s">
        <v>18</v>
      </c>
      <c r="C7" s="63">
        <v>1.5495459302581937E-2</v>
      </c>
      <c r="D7" s="65">
        <v>8.2772800000000188</v>
      </c>
    </row>
    <row r="8" spans="1:6" x14ac:dyDescent="0.25">
      <c r="A8" s="95">
        <v>7</v>
      </c>
      <c r="B8" s="6" t="s">
        <v>35</v>
      </c>
      <c r="C8" s="63">
        <v>4.0619686333494776E-2</v>
      </c>
      <c r="D8" s="65">
        <v>6.8610700000000122</v>
      </c>
    </row>
    <row r="9" spans="1:6" x14ac:dyDescent="0.25">
      <c r="A9" s="95">
        <v>4</v>
      </c>
      <c r="B9" s="6" t="s">
        <v>37</v>
      </c>
      <c r="C9" s="62">
        <v>4.019265912462499E-2</v>
      </c>
      <c r="D9" s="64">
        <v>6.819640000000021</v>
      </c>
    </row>
    <row r="10" spans="1:6" x14ac:dyDescent="0.25">
      <c r="A10" s="95">
        <v>9</v>
      </c>
      <c r="B10" s="6" t="s">
        <v>31</v>
      </c>
      <c r="C10" s="63">
        <v>4.0978594342101687E-2</v>
      </c>
      <c r="D10" s="65">
        <v>6.3248099999999852</v>
      </c>
    </row>
    <row r="11" spans="1:6" x14ac:dyDescent="0.25">
      <c r="A11" s="95">
        <v>13</v>
      </c>
      <c r="B11" s="6" t="s">
        <v>19</v>
      </c>
      <c r="C11" s="62">
        <v>2.1262530407894577E-2</v>
      </c>
      <c r="D11" s="64">
        <v>2.5727800000000087</v>
      </c>
    </row>
    <row r="12" spans="1:6" x14ac:dyDescent="0.25">
      <c r="A12" s="95">
        <v>15</v>
      </c>
      <c r="B12" s="6" t="s">
        <v>2</v>
      </c>
      <c r="C12" s="63">
        <v>3.1971165079891159E-2</v>
      </c>
      <c r="D12" s="65">
        <v>2.4081500000000062</v>
      </c>
    </row>
    <row r="13" spans="1:6" x14ac:dyDescent="0.25">
      <c r="A13" s="95">
        <v>22</v>
      </c>
      <c r="B13" s="6" t="s">
        <v>4</v>
      </c>
      <c r="C13" s="63">
        <v>1.3572980161826226E-2</v>
      </c>
      <c r="D13" s="65">
        <v>1.7184400000000011</v>
      </c>
    </row>
    <row r="14" spans="1:6" x14ac:dyDescent="0.25">
      <c r="A14" s="95">
        <v>10</v>
      </c>
      <c r="B14" s="6" t="s">
        <v>3</v>
      </c>
      <c r="C14" s="63">
        <v>8.5702018033489945E-3</v>
      </c>
      <c r="D14" s="65">
        <v>0.99799999999999045</v>
      </c>
    </row>
    <row r="15" spans="1:6" x14ac:dyDescent="0.25">
      <c r="A15" s="95">
        <v>14</v>
      </c>
      <c r="B15" s="6" t="s">
        <v>34</v>
      </c>
      <c r="C15" s="62">
        <v>3.4058387259112526E-3</v>
      </c>
      <c r="D15" s="64">
        <v>0.66999999999998749</v>
      </c>
    </row>
    <row r="16" spans="1:6" x14ac:dyDescent="0.25">
      <c r="A16" s="95">
        <v>19</v>
      </c>
      <c r="B16" s="6" t="s">
        <v>16</v>
      </c>
      <c r="C16" s="63">
        <v>2.1706078658239596E-3</v>
      </c>
      <c r="D16" s="65">
        <v>0.22700000000000387</v>
      </c>
    </row>
    <row r="17" spans="1:4" x14ac:dyDescent="0.25">
      <c r="A17" s="95">
        <v>20</v>
      </c>
      <c r="B17" s="6" t="s">
        <v>6</v>
      </c>
      <c r="C17" s="63">
        <v>1.376462491397115E-3</v>
      </c>
      <c r="D17" s="65">
        <v>7.0000000000000284E-2</v>
      </c>
    </row>
    <row r="18" spans="1:4" x14ac:dyDescent="0.25">
      <c r="A18" s="95">
        <v>18</v>
      </c>
      <c r="B18" s="6" t="s">
        <v>7</v>
      </c>
      <c r="C18" s="63">
        <v>6.1858907688582768E-4</v>
      </c>
      <c r="D18" s="65">
        <v>3.2982930000002852E-2</v>
      </c>
    </row>
    <row r="19" spans="1:4" x14ac:dyDescent="0.25">
      <c r="A19" s="95">
        <v>17</v>
      </c>
      <c r="B19" s="6" t="s">
        <v>5</v>
      </c>
      <c r="C19" s="63">
        <v>-3.0578129391797271E-3</v>
      </c>
      <c r="D19" s="65">
        <v>-0.27599999999999625</v>
      </c>
    </row>
    <row r="20" spans="1:4" x14ac:dyDescent="0.25">
      <c r="A20" s="95">
        <v>8</v>
      </c>
      <c r="B20" s="6" t="s">
        <v>15</v>
      </c>
      <c r="C20" s="63">
        <v>-6.5789274924471048E-3</v>
      </c>
      <c r="D20" s="65">
        <v>-0.87104999999999677</v>
      </c>
    </row>
    <row r="21" spans="1:4" x14ac:dyDescent="0.25">
      <c r="A21" s="95">
        <v>11</v>
      </c>
      <c r="B21" s="6" t="s">
        <v>9</v>
      </c>
      <c r="C21" s="62">
        <v>-1.3939094945508382E-2</v>
      </c>
      <c r="D21" s="64">
        <v>-1.554000000000002</v>
      </c>
    </row>
    <row r="22" spans="1:4" x14ac:dyDescent="0.25">
      <c r="A22" s="95">
        <v>21</v>
      </c>
      <c r="B22" s="6" t="s">
        <v>10</v>
      </c>
      <c r="C22" s="62">
        <v>-7.0193899701975898E-2</v>
      </c>
      <c r="D22" s="64">
        <v>-9.5390000000000157</v>
      </c>
    </row>
    <row r="23" spans="1:4" x14ac:dyDescent="0.25">
      <c r="A23" s="95">
        <v>3</v>
      </c>
      <c r="B23" s="13" t="s">
        <v>14</v>
      </c>
      <c r="C23" s="187">
        <v>-7.8696272382220114E-2</v>
      </c>
      <c r="D23" s="188">
        <v>-78.394000000000005</v>
      </c>
    </row>
    <row r="26" spans="1:4" x14ac:dyDescent="0.25">
      <c r="B26" s="59"/>
    </row>
  </sheetData>
  <conditionalFormatting sqref="C2:C16">
    <cfRule type="dataBar" priority="31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{F234CA5E-2612-4E7F-BA53-C433DDA4AA64}</x14:id>
        </ext>
      </extLst>
    </cfRule>
  </conditionalFormatting>
  <conditionalFormatting sqref="C2:C23"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{C01BF3A5-3954-4D58-81B7-4EC5895AEA20}</x14:id>
        </ext>
      </extLst>
    </cfRule>
  </conditionalFormatting>
  <conditionalFormatting sqref="C2:D16">
    <cfRule type="dataBar" priority="32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{2EF63BA7-DD44-4DA8-AB8A-A413810F965F}</x14:id>
        </ext>
      </extLst>
    </cfRule>
  </conditionalFormatting>
  <conditionalFormatting sqref="C2:D23">
    <cfRule type="dataBar" priority="32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{71D42750-8D11-42E7-987D-73B3299CA086}</x14:id>
        </ext>
      </extLst>
    </cfRule>
  </conditionalFormatting>
  <conditionalFormatting sqref="C21:D21 C2:C23">
    <cfRule type="dataBar" priority="1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{CE791CAE-0E0D-4EEC-B854-959AA5E99EC5}</x14:id>
        </ext>
      </extLst>
    </cfRule>
  </conditionalFormatting>
  <conditionalFormatting sqref="D2:D16">
    <cfRule type="dataBar" priority="32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{03E6F8CF-2411-4D83-9D2B-B058CACAD8F8}</x14:id>
        </ext>
      </extLst>
    </cfRule>
  </conditionalFormatting>
  <conditionalFormatting sqref="D2:D23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{473457AE-2ADD-4FE8-8CB7-48342F51233C}</x14:id>
        </ext>
      </extLst>
    </cfRule>
  </conditionalFormatting>
  <hyperlinks>
    <hyperlink ref="F1" location="Mündəricat!A1" display="Mündəricat" xr:uid="{00000000-0004-0000-0A00-000000000000}"/>
  </hyperlinks>
  <pageMargins left="0.7" right="0.7" top="0.75" bottom="0.75" header="0.3" footer="0.3"/>
  <tableParts count="1">
    <tablePart r:id="rId1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F234CA5E-2612-4E7F-BA53-C433DDA4AA6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C2:C16</xm:sqref>
        </x14:conditionalFormatting>
        <x14:conditionalFormatting xmlns:xm="http://schemas.microsoft.com/office/excel/2006/main">
          <x14:cfRule type="dataBar" id="{C01BF3A5-3954-4D58-81B7-4EC5895AEA20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C2:C23</xm:sqref>
        </x14:conditionalFormatting>
        <x14:conditionalFormatting xmlns:xm="http://schemas.microsoft.com/office/excel/2006/main">
          <x14:cfRule type="dataBar" id="{2EF63BA7-DD44-4DA8-AB8A-A413810F965F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C2:D16</xm:sqref>
        </x14:conditionalFormatting>
        <x14:conditionalFormatting xmlns:xm="http://schemas.microsoft.com/office/excel/2006/main">
          <x14:cfRule type="dataBar" id="{71D42750-8D11-42E7-987D-73B3299CA086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C2:D23</xm:sqref>
        </x14:conditionalFormatting>
        <x14:conditionalFormatting xmlns:xm="http://schemas.microsoft.com/office/excel/2006/main">
          <x14:cfRule type="dataBar" id="{CE791CAE-0E0D-4EEC-B854-959AA5E99EC5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C21:D21 C2:C23</xm:sqref>
        </x14:conditionalFormatting>
        <x14:conditionalFormatting xmlns:xm="http://schemas.microsoft.com/office/excel/2006/main">
          <x14:cfRule type="dataBar" id="{03E6F8CF-2411-4D83-9D2B-B058CACAD8F8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D2:D16</xm:sqref>
        </x14:conditionalFormatting>
        <x14:conditionalFormatting xmlns:xm="http://schemas.microsoft.com/office/excel/2006/main">
          <x14:cfRule type="dataBar" id="{473457AE-2ADD-4FE8-8CB7-48342F51233C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D2:D23</xm:sqref>
        </x14:conditionalFormatting>
      </x14:conditionalFormattings>
    </ext>
  </extLst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5"/>
  <dimension ref="A1:G23"/>
  <sheetViews>
    <sheetView workbookViewId="0">
      <selection activeCell="F13" sqref="F13"/>
    </sheetView>
  </sheetViews>
  <sheetFormatPr defaultRowHeight="15" x14ac:dyDescent="0.25"/>
  <cols>
    <col min="1" max="1" width="9.28515625" style="191" customWidth="1"/>
    <col min="2" max="2" width="22.28515625" customWidth="1"/>
    <col min="3" max="5" width="25.7109375" customWidth="1"/>
    <col min="7" max="7" width="17.7109375" customWidth="1"/>
  </cols>
  <sheetData>
    <row r="1" spans="1:7" ht="34.5" customHeight="1" x14ac:dyDescent="0.25">
      <c r="A1" s="192" t="s">
        <v>0</v>
      </c>
      <c r="B1" s="23" t="s">
        <v>21</v>
      </c>
      <c r="C1" s="28" t="s">
        <v>87</v>
      </c>
      <c r="D1" s="28" t="s">
        <v>81</v>
      </c>
      <c r="E1" s="29" t="s">
        <v>69</v>
      </c>
      <c r="G1" s="37" t="s">
        <v>43</v>
      </c>
    </row>
    <row r="2" spans="1:7" x14ac:dyDescent="0.25">
      <c r="A2" s="179">
        <v>1</v>
      </c>
      <c r="B2" s="6" t="s">
        <v>60</v>
      </c>
      <c r="C2" s="82">
        <v>1281.2713900000001</v>
      </c>
      <c r="D2" s="82">
        <v>1281.2713900000001</v>
      </c>
      <c r="E2" s="49">
        <f>Table8[[#This Row],[2025 IVR Nizamnamə Kapitalı (mln. manat)]]-Table8[[#This Row],[2025 IIIR Nizamnamə Kapitalı (mln. manat)]]</f>
        <v>0</v>
      </c>
    </row>
    <row r="3" spans="1:7" x14ac:dyDescent="0.25">
      <c r="A3" s="179">
        <v>2</v>
      </c>
      <c r="B3" s="85" t="s">
        <v>18</v>
      </c>
      <c r="C3" s="82">
        <v>446.59951000000001</v>
      </c>
      <c r="D3" s="86">
        <v>446.59951000000001</v>
      </c>
      <c r="E3" s="49">
        <f>Table8[[#This Row],[2025 IVR Nizamnamə Kapitalı (mln. manat)]]-Table8[[#This Row],[2025 IIIR Nizamnamə Kapitalı (mln. manat)]]</f>
        <v>0</v>
      </c>
    </row>
    <row r="4" spans="1:7" x14ac:dyDescent="0.25">
      <c r="A4" s="179">
        <v>3</v>
      </c>
      <c r="B4" s="6" t="s">
        <v>37</v>
      </c>
      <c r="C4" s="82">
        <v>378</v>
      </c>
      <c r="D4" s="82">
        <v>378</v>
      </c>
      <c r="E4" s="49">
        <f>Table8[[#This Row],[2025 IVR Nizamnamə Kapitalı (mln. manat)]]-Table8[[#This Row],[2025 IIIR Nizamnamə Kapitalı (mln. manat)]]</f>
        <v>0</v>
      </c>
    </row>
    <row r="5" spans="1:7" x14ac:dyDescent="0.25">
      <c r="A5" s="179">
        <v>4</v>
      </c>
      <c r="B5" s="85" t="s">
        <v>14</v>
      </c>
      <c r="C5" s="82">
        <v>354.512</v>
      </c>
      <c r="D5" s="82">
        <v>354.512</v>
      </c>
      <c r="E5" s="49">
        <f>Table8[[#This Row],[2025 IVR Nizamnamə Kapitalı (mln. manat)]]-Table8[[#This Row],[2025 IIIR Nizamnamə Kapitalı (mln. manat)]]</f>
        <v>0</v>
      </c>
    </row>
    <row r="6" spans="1:7" x14ac:dyDescent="0.25">
      <c r="A6" s="179">
        <v>5</v>
      </c>
      <c r="B6" s="85" t="s">
        <v>9</v>
      </c>
      <c r="C6" s="82">
        <v>315.815</v>
      </c>
      <c r="D6" s="82">
        <v>315.815</v>
      </c>
      <c r="E6" s="49">
        <f>Table8[[#This Row],[2025 IVR Nizamnamə Kapitalı (mln. manat)]]-Table8[[#This Row],[2025 IIIR Nizamnamə Kapitalı (mln. manat)]]</f>
        <v>0</v>
      </c>
    </row>
    <row r="7" spans="1:7" x14ac:dyDescent="0.25">
      <c r="A7" s="179">
        <v>6</v>
      </c>
      <c r="B7" s="85" t="s">
        <v>11</v>
      </c>
      <c r="C7" s="82">
        <v>265.85000000000002</v>
      </c>
      <c r="D7" s="82">
        <v>265.85000000000002</v>
      </c>
      <c r="E7" s="49">
        <f>Table8[[#This Row],[2025 IVR Nizamnamə Kapitalı (mln. manat)]]-Table8[[#This Row],[2025 IIIR Nizamnamə Kapitalı (mln. manat)]]</f>
        <v>0</v>
      </c>
    </row>
    <row r="8" spans="1:7" x14ac:dyDescent="0.25">
      <c r="A8" s="179">
        <v>7</v>
      </c>
      <c r="B8" s="85" t="s">
        <v>34</v>
      </c>
      <c r="C8" s="82">
        <v>174.601</v>
      </c>
      <c r="D8" s="82">
        <v>174.601</v>
      </c>
      <c r="E8" s="49">
        <f>Table8[[#This Row],[2025 IVR Nizamnamə Kapitalı (mln. manat)]]-Table8[[#This Row],[2025 IIIR Nizamnamə Kapitalı (mln. manat)]]</f>
        <v>0</v>
      </c>
    </row>
    <row r="9" spans="1:7" x14ac:dyDescent="0.25">
      <c r="A9" s="179">
        <v>8</v>
      </c>
      <c r="B9" s="100" t="s">
        <v>17</v>
      </c>
      <c r="C9" s="82">
        <v>138.20039295999999</v>
      </c>
      <c r="D9" s="82">
        <v>138.19999999999999</v>
      </c>
      <c r="E9" s="49">
        <f>Table8[[#This Row],[2025 IVR Nizamnamə Kapitalı (mln. manat)]]-Table8[[#This Row],[2025 IIIR Nizamnamə Kapitalı (mln. manat)]]</f>
        <v>3.929599999992206E-4</v>
      </c>
    </row>
    <row r="10" spans="1:7" x14ac:dyDescent="0.25">
      <c r="A10" s="179">
        <v>9</v>
      </c>
      <c r="B10" s="6" t="s">
        <v>1</v>
      </c>
      <c r="C10" s="82">
        <v>121.75</v>
      </c>
      <c r="D10" s="82">
        <v>121.75</v>
      </c>
      <c r="E10" s="49">
        <f>Table8[[#This Row],[2025 IVR Nizamnamə Kapitalı (mln. manat)]]-Table8[[#This Row],[2025 IIIR Nizamnamə Kapitalı (mln. manat)]]</f>
        <v>0</v>
      </c>
    </row>
    <row r="11" spans="1:7" x14ac:dyDescent="0.25">
      <c r="A11" s="179">
        <v>10</v>
      </c>
      <c r="B11" s="85" t="s">
        <v>10</v>
      </c>
      <c r="C11" s="82">
        <v>112.545</v>
      </c>
      <c r="D11" s="82">
        <v>112.545</v>
      </c>
      <c r="E11" s="49">
        <f>Table8[[#This Row],[2025 IVR Nizamnamə Kapitalı (mln. manat)]]-Table8[[#This Row],[2025 IIIR Nizamnamə Kapitalı (mln. manat)]]</f>
        <v>0</v>
      </c>
    </row>
    <row r="12" spans="1:7" x14ac:dyDescent="0.25">
      <c r="A12" s="179">
        <v>11</v>
      </c>
      <c r="B12" s="85" t="s">
        <v>15</v>
      </c>
      <c r="C12" s="82">
        <v>101.30007999999999</v>
      </c>
      <c r="D12" s="82">
        <v>101.3</v>
      </c>
      <c r="E12" s="49">
        <f>Table8[[#This Row],[2025 IVR Nizamnamə Kapitalı (mln. manat)]]-Table8[[#This Row],[2025 IIIR Nizamnamə Kapitalı (mln. manat)]]</f>
        <v>7.9999999996971383E-5</v>
      </c>
    </row>
    <row r="13" spans="1:7" x14ac:dyDescent="0.25">
      <c r="A13" s="179">
        <v>12</v>
      </c>
      <c r="B13" s="6" t="s">
        <v>3</v>
      </c>
      <c r="C13" s="82">
        <v>100.5</v>
      </c>
      <c r="D13" s="82">
        <v>79</v>
      </c>
      <c r="E13" s="144">
        <f>Table8[[#This Row],[2025 IVR Nizamnamə Kapitalı (mln. manat)]]-Table8[[#This Row],[2025 IIIR Nizamnamə Kapitalı (mln. manat)]]</f>
        <v>21.5</v>
      </c>
    </row>
    <row r="14" spans="1:7" x14ac:dyDescent="0.25">
      <c r="A14" s="179">
        <v>13</v>
      </c>
      <c r="B14" s="100" t="s">
        <v>16</v>
      </c>
      <c r="C14" s="82">
        <v>100.006</v>
      </c>
      <c r="D14" s="82">
        <v>100.006</v>
      </c>
      <c r="E14" s="49">
        <f>Table8[[#This Row],[2025 IVR Nizamnamə Kapitalı (mln. manat)]]-Table8[[#This Row],[2025 IIIR Nizamnamə Kapitalı (mln. manat)]]</f>
        <v>0</v>
      </c>
    </row>
    <row r="15" spans="1:7" x14ac:dyDescent="0.25">
      <c r="A15" s="179">
        <v>14</v>
      </c>
      <c r="B15" s="100" t="s">
        <v>8</v>
      </c>
      <c r="C15" s="82">
        <v>73.961089999999999</v>
      </c>
      <c r="D15" s="82">
        <v>73.961089999999999</v>
      </c>
      <c r="E15" s="49">
        <f>Table8[[#This Row],[2025 IVR Nizamnamə Kapitalı (mln. manat)]]-Table8[[#This Row],[2025 IIIR Nizamnamə Kapitalı (mln. manat)]]</f>
        <v>0</v>
      </c>
    </row>
    <row r="16" spans="1:7" x14ac:dyDescent="0.25">
      <c r="A16" s="179">
        <v>15</v>
      </c>
      <c r="B16" s="85" t="s">
        <v>7</v>
      </c>
      <c r="C16" s="82">
        <v>73.611171440000007</v>
      </c>
      <c r="D16" s="82">
        <v>73.611171440000007</v>
      </c>
      <c r="E16" s="49">
        <f>Table8[[#This Row],[2025 IVR Nizamnamə Kapitalı (mln. manat)]]-Table8[[#This Row],[2025 IIIR Nizamnamə Kapitalı (mln. manat)]]</f>
        <v>0</v>
      </c>
    </row>
    <row r="17" spans="1:5" x14ac:dyDescent="0.25">
      <c r="A17" s="179">
        <v>16</v>
      </c>
      <c r="B17" s="84" t="s">
        <v>5</v>
      </c>
      <c r="C17" s="82">
        <v>71.8</v>
      </c>
      <c r="D17" s="82">
        <v>71.8</v>
      </c>
      <c r="E17" s="49">
        <f>Table8[[#This Row],[2025 IVR Nizamnamə Kapitalı (mln. manat)]]-Table8[[#This Row],[2025 IIIR Nizamnamə Kapitalı (mln. manat)]]</f>
        <v>0</v>
      </c>
    </row>
    <row r="18" spans="1:5" x14ac:dyDescent="0.25">
      <c r="A18" s="179">
        <v>17</v>
      </c>
      <c r="B18" s="85" t="s">
        <v>6</v>
      </c>
      <c r="C18" s="82">
        <v>71.45</v>
      </c>
      <c r="D18" s="82">
        <v>71.45</v>
      </c>
      <c r="E18" s="49">
        <f>Table8[[#This Row],[2025 IVR Nizamnamə Kapitalı (mln. manat)]]-Table8[[#This Row],[2025 IIIR Nizamnamə Kapitalı (mln. manat)]]</f>
        <v>0</v>
      </c>
    </row>
    <row r="19" spans="1:5" x14ac:dyDescent="0.25">
      <c r="A19" s="179">
        <v>18</v>
      </c>
      <c r="B19" s="6" t="s">
        <v>2</v>
      </c>
      <c r="C19" s="82">
        <v>70.393460000000005</v>
      </c>
      <c r="D19" s="48">
        <v>70.393460000000005</v>
      </c>
      <c r="E19" s="49">
        <f>Table8[[#This Row],[2025 IVR Nizamnamə Kapitalı (mln. manat)]]-Table8[[#This Row],[2025 IIIR Nizamnamə Kapitalı (mln. manat)]]</f>
        <v>0</v>
      </c>
    </row>
    <row r="20" spans="1:5" x14ac:dyDescent="0.25">
      <c r="A20" s="179">
        <v>19</v>
      </c>
      <c r="B20" s="85" t="s">
        <v>31</v>
      </c>
      <c r="C20" s="82">
        <v>65.5</v>
      </c>
      <c r="D20" s="82">
        <v>65.5</v>
      </c>
      <c r="E20" s="49">
        <f>Table8[[#This Row],[2025 IVR Nizamnamə Kapitalı (mln. manat)]]-Table8[[#This Row],[2025 IIIR Nizamnamə Kapitalı (mln. manat)]]</f>
        <v>0</v>
      </c>
    </row>
    <row r="21" spans="1:5" x14ac:dyDescent="0.25">
      <c r="A21" s="179">
        <v>20</v>
      </c>
      <c r="B21" s="84" t="s">
        <v>4</v>
      </c>
      <c r="C21" s="82">
        <v>60</v>
      </c>
      <c r="D21" s="82">
        <v>60</v>
      </c>
      <c r="E21" s="49">
        <f>Table8[[#This Row],[2025 IVR Nizamnamə Kapitalı (mln. manat)]]-Table8[[#This Row],[2025 IIIR Nizamnamə Kapitalı (mln. manat)]]</f>
        <v>0</v>
      </c>
    </row>
    <row r="22" spans="1:5" x14ac:dyDescent="0.25">
      <c r="A22" s="179">
        <v>21</v>
      </c>
      <c r="B22" s="84" t="s">
        <v>19</v>
      </c>
      <c r="C22" s="82">
        <v>55.380699999999997</v>
      </c>
      <c r="D22" s="82">
        <v>55.380699999999997</v>
      </c>
      <c r="E22" s="49">
        <f>Table8[[#This Row],[2025 IVR Nizamnamə Kapitalı (mln. manat)]]-Table8[[#This Row],[2025 IIIR Nizamnamə Kapitalı (mln. manat)]]</f>
        <v>0</v>
      </c>
    </row>
    <row r="23" spans="1:5" x14ac:dyDescent="0.25">
      <c r="A23" s="179">
        <v>22</v>
      </c>
      <c r="B23" s="143" t="s">
        <v>35</v>
      </c>
      <c r="C23" s="82">
        <v>52.87</v>
      </c>
      <c r="D23" s="114">
        <v>52.87</v>
      </c>
      <c r="E23" s="49">
        <f>Table8[[#This Row],[2025 IVR Nizamnamə Kapitalı (mln. manat)]]-Table8[[#This Row],[2025 IIIR Nizamnamə Kapitalı (mln. manat)]]</f>
        <v>0</v>
      </c>
    </row>
  </sheetData>
  <hyperlinks>
    <hyperlink ref="G1" location="Mündəricat!A1" display="Mündəricat" xr:uid="{00000000-0004-0000-0B00-000000000000}"/>
  </hyperlinks>
  <pageMargins left="0.7" right="0.7" top="0.75" bottom="0.75" header="0.3" footer="0.3"/>
  <pageSetup orientation="portrait" r:id="rId1"/>
  <tableParts count="1">
    <tablePart r:id="rId2"/>
  </tablePart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27"/>
  <dimension ref="A1:AL24"/>
  <sheetViews>
    <sheetView workbookViewId="0">
      <selection activeCell="C9" sqref="C9"/>
    </sheetView>
  </sheetViews>
  <sheetFormatPr defaultColWidth="9.28515625" defaultRowHeight="15" x14ac:dyDescent="0.25"/>
  <cols>
    <col min="2" max="2" width="42.7109375" customWidth="1"/>
    <col min="3" max="4" width="15.7109375" customWidth="1"/>
    <col min="5" max="5" width="22.7109375" customWidth="1"/>
    <col min="6" max="6" width="18.7109375" customWidth="1"/>
  </cols>
  <sheetData>
    <row r="1" spans="1:38" x14ac:dyDescent="0.25">
      <c r="A1" s="30" t="s">
        <v>0</v>
      </c>
      <c r="B1" s="31" t="s">
        <v>21</v>
      </c>
      <c r="C1" s="40" t="s">
        <v>85</v>
      </c>
      <c r="D1" s="40" t="s">
        <v>80</v>
      </c>
      <c r="F1" s="37" t="s">
        <v>43</v>
      </c>
    </row>
    <row r="2" spans="1:38" x14ac:dyDescent="0.25">
      <c r="A2" s="95">
        <v>1</v>
      </c>
      <c r="B2" s="6" t="s">
        <v>60</v>
      </c>
      <c r="C2" s="8">
        <v>335.69324999999998</v>
      </c>
      <c r="D2" s="8">
        <v>261.32258000000002</v>
      </c>
    </row>
    <row r="3" spans="1:38" x14ac:dyDescent="0.25">
      <c r="A3" s="95">
        <v>2</v>
      </c>
      <c r="B3" s="85" t="s">
        <v>11</v>
      </c>
      <c r="C3" s="8">
        <v>315.01299999999998</v>
      </c>
      <c r="D3" s="8">
        <v>229.12899999999999</v>
      </c>
    </row>
    <row r="4" spans="1:38" x14ac:dyDescent="0.25">
      <c r="A4" s="95">
        <v>3</v>
      </c>
      <c r="B4" s="85" t="s">
        <v>14</v>
      </c>
      <c r="C4" s="8">
        <v>148.89599999999999</v>
      </c>
      <c r="D4" s="12">
        <v>132.83699999999999</v>
      </c>
    </row>
    <row r="5" spans="1:38" x14ac:dyDescent="0.25">
      <c r="A5" s="95">
        <v>4</v>
      </c>
      <c r="B5" s="85" t="s">
        <v>18</v>
      </c>
      <c r="C5" s="12">
        <v>61.08</v>
      </c>
      <c r="D5" s="12">
        <v>51.541310000000003</v>
      </c>
    </row>
    <row r="6" spans="1:38" x14ac:dyDescent="0.25">
      <c r="A6" s="95">
        <v>5</v>
      </c>
      <c r="B6" s="100" t="s">
        <v>8</v>
      </c>
      <c r="C6" s="8">
        <v>60.593640000000001</v>
      </c>
      <c r="D6" s="8">
        <v>43.167720000000003</v>
      </c>
    </row>
    <row r="7" spans="1:38" x14ac:dyDescent="0.25">
      <c r="A7" s="95">
        <v>6</v>
      </c>
      <c r="B7" s="6" t="s">
        <v>1</v>
      </c>
      <c r="C7" s="8">
        <v>49.052</v>
      </c>
      <c r="D7" s="8">
        <v>35.622</v>
      </c>
    </row>
    <row r="8" spans="1:38" x14ac:dyDescent="0.25">
      <c r="A8" s="95">
        <v>7</v>
      </c>
      <c r="B8" s="6" t="s">
        <v>37</v>
      </c>
      <c r="C8" s="8">
        <v>31.27589</v>
      </c>
      <c r="D8" s="8">
        <v>24.824829999999999</v>
      </c>
    </row>
    <row r="9" spans="1:38" x14ac:dyDescent="0.25">
      <c r="A9" s="95">
        <v>8</v>
      </c>
      <c r="B9" s="100" t="s">
        <v>35</v>
      </c>
      <c r="C9" s="8">
        <v>30.594760000000001</v>
      </c>
      <c r="D9" s="8">
        <v>24.020240000000001</v>
      </c>
    </row>
    <row r="10" spans="1:38" x14ac:dyDescent="0.25">
      <c r="A10" s="95">
        <v>9</v>
      </c>
      <c r="B10" s="100" t="s">
        <v>17</v>
      </c>
      <c r="C10" s="8">
        <v>25.7812684399997</v>
      </c>
      <c r="D10" s="8">
        <v>15.420999999999999</v>
      </c>
    </row>
    <row r="11" spans="1:38" x14ac:dyDescent="0.25">
      <c r="A11" s="95">
        <v>10</v>
      </c>
      <c r="B11" s="85" t="s">
        <v>31</v>
      </c>
      <c r="C11" s="8">
        <v>23.253699999999998</v>
      </c>
      <c r="D11" s="12">
        <v>18.3626</v>
      </c>
    </row>
    <row r="12" spans="1:38" x14ac:dyDescent="0.25">
      <c r="A12" s="95">
        <v>11</v>
      </c>
      <c r="B12" s="85" t="s">
        <v>34</v>
      </c>
      <c r="C12" s="8">
        <v>11.356</v>
      </c>
      <c r="D12" s="12">
        <v>9.0920000000000005</v>
      </c>
    </row>
    <row r="13" spans="1:38" s="51" customFormat="1" x14ac:dyDescent="0.25">
      <c r="A13" s="95">
        <v>12</v>
      </c>
      <c r="B13" s="85" t="s">
        <v>15</v>
      </c>
      <c r="C13" s="8">
        <v>11.331</v>
      </c>
      <c r="D13" s="8">
        <v>13.249000000000001</v>
      </c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</row>
    <row r="14" spans="1:38" x14ac:dyDescent="0.25">
      <c r="A14" s="95">
        <v>13</v>
      </c>
      <c r="B14" s="6" t="s">
        <v>3</v>
      </c>
      <c r="C14" s="8">
        <v>10.131</v>
      </c>
      <c r="D14" s="12">
        <v>9.3759999999999994</v>
      </c>
    </row>
    <row r="15" spans="1:38" x14ac:dyDescent="0.25">
      <c r="A15" s="95">
        <v>14</v>
      </c>
      <c r="B15" s="84" t="s">
        <v>19</v>
      </c>
      <c r="C15" s="8">
        <v>9.9745699999999999</v>
      </c>
      <c r="D15" s="12">
        <v>7.7120199999999999</v>
      </c>
    </row>
    <row r="16" spans="1:38" x14ac:dyDescent="0.25">
      <c r="A16" s="95">
        <v>15</v>
      </c>
      <c r="B16" s="85" t="s">
        <v>9</v>
      </c>
      <c r="C16" s="8">
        <v>9.1110000000000007</v>
      </c>
      <c r="D16" s="8">
        <v>10.49</v>
      </c>
    </row>
    <row r="17" spans="1:4" x14ac:dyDescent="0.25">
      <c r="A17" s="95">
        <v>16</v>
      </c>
      <c r="B17" s="85" t="s">
        <v>10</v>
      </c>
      <c r="C17" s="8">
        <v>7.3058399999999999</v>
      </c>
      <c r="D17" s="8">
        <v>6.0221900000000002</v>
      </c>
    </row>
    <row r="18" spans="1:4" x14ac:dyDescent="0.25">
      <c r="A18" s="95">
        <v>17</v>
      </c>
      <c r="B18" s="84" t="s">
        <v>4</v>
      </c>
      <c r="C18" s="8">
        <v>6.6267100000000001</v>
      </c>
      <c r="D18" s="12">
        <v>5.1547900000000002</v>
      </c>
    </row>
    <row r="19" spans="1:4" x14ac:dyDescent="0.25">
      <c r="A19" s="95">
        <v>18</v>
      </c>
      <c r="B19" s="84" t="s">
        <v>5</v>
      </c>
      <c r="C19" s="8">
        <v>5.08108</v>
      </c>
      <c r="D19" s="8">
        <v>5.7056199999999997</v>
      </c>
    </row>
    <row r="20" spans="1:4" x14ac:dyDescent="0.25">
      <c r="A20" s="95">
        <v>19</v>
      </c>
      <c r="B20" s="85" t="s">
        <v>7</v>
      </c>
      <c r="C20" s="8">
        <v>4.4115204800000001</v>
      </c>
      <c r="D20" s="12">
        <v>4.3783380000000003</v>
      </c>
    </row>
    <row r="21" spans="1:4" x14ac:dyDescent="0.25">
      <c r="A21" s="95">
        <v>20</v>
      </c>
      <c r="B21" s="6" t="s">
        <v>2</v>
      </c>
      <c r="C21" s="8">
        <v>4.2570100000000002</v>
      </c>
      <c r="D21" s="12">
        <v>2.2632699999999999</v>
      </c>
    </row>
    <row r="22" spans="1:4" x14ac:dyDescent="0.25">
      <c r="A22" s="95">
        <v>21</v>
      </c>
      <c r="B22" s="100" t="s">
        <v>16</v>
      </c>
      <c r="C22" s="12">
        <v>1.2230000000000001</v>
      </c>
      <c r="D22" s="12">
        <v>1.6020000000000001</v>
      </c>
    </row>
    <row r="23" spans="1:4" x14ac:dyDescent="0.25">
      <c r="A23" s="95">
        <v>22</v>
      </c>
      <c r="B23" s="73" t="s">
        <v>6</v>
      </c>
      <c r="C23" s="153">
        <v>-0.40400000000000003</v>
      </c>
      <c r="D23" s="153">
        <v>-0.64100000000000001</v>
      </c>
    </row>
    <row r="24" spans="1:4" x14ac:dyDescent="0.25">
      <c r="B24" s="59"/>
    </row>
  </sheetData>
  <hyperlinks>
    <hyperlink ref="F1" location="Mündəricat!A1" display="Mündəricat" xr:uid="{00000000-0004-0000-0C00-000000000000}"/>
  </hyperlinks>
  <pageMargins left="0.7" right="0.7" top="0.75" bottom="0.75" header="0.3" footer="0.3"/>
  <pageSetup paperSize="9" orientation="portrait" horizontalDpi="4294967295" verticalDpi="4294967295" r:id="rId1"/>
  <tableParts count="1">
    <tablePart r:id="rId2"/>
  </tablePart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7"/>
  <dimension ref="A1:F26"/>
  <sheetViews>
    <sheetView workbookViewId="0">
      <selection activeCell="A2" sqref="A2:A23"/>
    </sheetView>
  </sheetViews>
  <sheetFormatPr defaultColWidth="9.28515625" defaultRowHeight="15" x14ac:dyDescent="0.25"/>
  <cols>
    <col min="2" max="2" width="42.7109375" customWidth="1"/>
    <col min="3" max="3" width="17" customWidth="1"/>
    <col min="4" max="4" width="19" customWidth="1"/>
    <col min="6" max="6" width="16.28515625" customWidth="1"/>
  </cols>
  <sheetData>
    <row r="1" spans="1:6" x14ac:dyDescent="0.25">
      <c r="A1" s="30" t="s">
        <v>0</v>
      </c>
      <c r="B1" s="31" t="s">
        <v>21</v>
      </c>
      <c r="C1" s="40" t="s">
        <v>85</v>
      </c>
      <c r="D1" s="40" t="s">
        <v>80</v>
      </c>
      <c r="F1" s="37" t="s">
        <v>43</v>
      </c>
    </row>
    <row r="2" spans="1:6" x14ac:dyDescent="0.25">
      <c r="A2" s="95">
        <v>1</v>
      </c>
      <c r="B2" s="6" t="s">
        <v>60</v>
      </c>
      <c r="C2" s="8">
        <v>532.24198000000001</v>
      </c>
      <c r="D2" s="8">
        <v>408.79601999999994</v>
      </c>
    </row>
    <row r="3" spans="1:6" x14ac:dyDescent="0.25">
      <c r="A3" s="95">
        <v>2</v>
      </c>
      <c r="B3" s="85" t="s">
        <v>11</v>
      </c>
      <c r="C3" s="8">
        <v>526.29600000000005</v>
      </c>
      <c r="D3" s="8">
        <v>375.16999999999996</v>
      </c>
    </row>
    <row r="4" spans="1:6" x14ac:dyDescent="0.25">
      <c r="A4" s="95">
        <v>3</v>
      </c>
      <c r="B4" s="85" t="s">
        <v>14</v>
      </c>
      <c r="C4" s="12">
        <v>250.31799999999987</v>
      </c>
      <c r="D4" s="12">
        <v>189.88699999999994</v>
      </c>
    </row>
    <row r="5" spans="1:6" x14ac:dyDescent="0.25">
      <c r="A5" s="95">
        <v>4</v>
      </c>
      <c r="B5" s="100" t="s">
        <v>8</v>
      </c>
      <c r="C5" s="8">
        <v>82.282819999999973</v>
      </c>
      <c r="D5" s="8">
        <v>58.627120000000005</v>
      </c>
    </row>
    <row r="6" spans="1:6" x14ac:dyDescent="0.25">
      <c r="A6" s="95">
        <v>5</v>
      </c>
      <c r="B6" s="6" t="s">
        <v>1</v>
      </c>
      <c r="C6" s="8">
        <v>76.335999999999984</v>
      </c>
      <c r="D6" s="8">
        <v>54.677000000000021</v>
      </c>
    </row>
    <row r="7" spans="1:6" x14ac:dyDescent="0.25">
      <c r="A7" s="95">
        <v>6</v>
      </c>
      <c r="B7" s="100" t="s">
        <v>17</v>
      </c>
      <c r="C7" s="8">
        <v>76.138825649999944</v>
      </c>
      <c r="D7" s="8">
        <v>46.922000000000025</v>
      </c>
    </row>
    <row r="8" spans="1:6" x14ac:dyDescent="0.25">
      <c r="A8" s="95">
        <v>7</v>
      </c>
      <c r="B8" s="85" t="s">
        <v>18</v>
      </c>
      <c r="C8" s="12">
        <v>68.518169999999998</v>
      </c>
      <c r="D8" s="12">
        <v>60.104720000000015</v>
      </c>
    </row>
    <row r="9" spans="1:6" x14ac:dyDescent="0.25">
      <c r="A9" s="95">
        <v>8</v>
      </c>
      <c r="B9" s="85" t="s">
        <v>31</v>
      </c>
      <c r="C9" s="12">
        <v>44.099500000000006</v>
      </c>
      <c r="D9" s="12">
        <v>29.229599999999991</v>
      </c>
    </row>
    <row r="10" spans="1:6" x14ac:dyDescent="0.25">
      <c r="A10" s="95">
        <v>9</v>
      </c>
      <c r="B10" s="6" t="s">
        <v>37</v>
      </c>
      <c r="C10" s="8">
        <v>41.874319999999983</v>
      </c>
      <c r="D10" s="8">
        <v>30.378150000000005</v>
      </c>
    </row>
    <row r="11" spans="1:6" x14ac:dyDescent="0.25">
      <c r="A11" s="95">
        <v>10</v>
      </c>
      <c r="B11" s="100" t="s">
        <v>35</v>
      </c>
      <c r="C11" s="8">
        <v>40.119350000000011</v>
      </c>
      <c r="D11" s="8">
        <v>30.68357000000001</v>
      </c>
    </row>
    <row r="12" spans="1:6" x14ac:dyDescent="0.25">
      <c r="A12" s="95">
        <v>11</v>
      </c>
      <c r="B12" s="85" t="s">
        <v>15</v>
      </c>
      <c r="C12" s="8">
        <v>27.683900000000008</v>
      </c>
      <c r="D12" s="8">
        <v>20.60199999999999</v>
      </c>
    </row>
    <row r="13" spans="1:6" x14ac:dyDescent="0.25">
      <c r="A13" s="95">
        <v>12</v>
      </c>
      <c r="B13" s="100" t="s">
        <v>16</v>
      </c>
      <c r="C13" s="8">
        <v>27.47</v>
      </c>
      <c r="D13" s="8">
        <v>21.42199999999999</v>
      </c>
    </row>
    <row r="14" spans="1:6" x14ac:dyDescent="0.25">
      <c r="A14" s="95">
        <v>13</v>
      </c>
      <c r="B14" s="6" t="s">
        <v>3</v>
      </c>
      <c r="C14" s="12">
        <v>21.894999999999996</v>
      </c>
      <c r="D14" s="12">
        <v>17.596999999999994</v>
      </c>
    </row>
    <row r="15" spans="1:6" x14ac:dyDescent="0.25">
      <c r="A15" s="95">
        <v>14</v>
      </c>
      <c r="B15" s="84" t="s">
        <v>19</v>
      </c>
      <c r="C15" s="12">
        <v>21.441359999999996</v>
      </c>
      <c r="D15" s="12">
        <v>14.469669999999994</v>
      </c>
    </row>
    <row r="16" spans="1:6" x14ac:dyDescent="0.25">
      <c r="A16" s="95">
        <v>15</v>
      </c>
      <c r="B16" s="85" t="s">
        <v>10</v>
      </c>
      <c r="C16" s="8">
        <v>19.473610000000001</v>
      </c>
      <c r="D16" s="8">
        <v>15.319000000000003</v>
      </c>
    </row>
    <row r="17" spans="1:4" x14ac:dyDescent="0.25">
      <c r="A17" s="95">
        <v>16</v>
      </c>
      <c r="B17" s="85" t="s">
        <v>34</v>
      </c>
      <c r="C17" s="12">
        <v>13.512000000000004</v>
      </c>
      <c r="D17" s="12">
        <v>9.7910000000000004</v>
      </c>
    </row>
    <row r="18" spans="1:4" x14ac:dyDescent="0.25">
      <c r="A18" s="95">
        <v>17</v>
      </c>
      <c r="B18" s="85" t="s">
        <v>9</v>
      </c>
      <c r="C18" s="8">
        <v>11.104999999999997</v>
      </c>
      <c r="D18" s="8">
        <v>9.9009999999999962</v>
      </c>
    </row>
    <row r="19" spans="1:4" x14ac:dyDescent="0.25">
      <c r="A19" s="95">
        <v>18</v>
      </c>
      <c r="B19" s="84" t="s">
        <v>4</v>
      </c>
      <c r="C19" s="12">
        <v>9.0095000000000063</v>
      </c>
      <c r="D19" s="12">
        <v>7.0134800000000013</v>
      </c>
    </row>
    <row r="20" spans="1:4" x14ac:dyDescent="0.25">
      <c r="A20" s="95">
        <v>19</v>
      </c>
      <c r="B20" s="84" t="s">
        <v>5</v>
      </c>
      <c r="C20" s="8">
        <v>6.6441300000000023</v>
      </c>
      <c r="D20" s="8">
        <v>5.3623399999999997</v>
      </c>
    </row>
    <row r="21" spans="1:4" x14ac:dyDescent="0.25">
      <c r="A21" s="95">
        <v>20</v>
      </c>
      <c r="B21" s="85" t="s">
        <v>6</v>
      </c>
      <c r="C21" s="8">
        <v>5.3959999999999972</v>
      </c>
      <c r="D21" s="8">
        <v>4.3960000000000008</v>
      </c>
    </row>
    <row r="22" spans="1:4" x14ac:dyDescent="0.25">
      <c r="A22" s="95">
        <v>21</v>
      </c>
      <c r="B22" s="85" t="s">
        <v>7</v>
      </c>
      <c r="C22" s="12">
        <v>3.8579177000000007</v>
      </c>
      <c r="D22" s="12">
        <v>3.1670186700000005</v>
      </c>
    </row>
    <row r="23" spans="1:4" x14ac:dyDescent="0.25">
      <c r="A23" s="95">
        <v>22</v>
      </c>
      <c r="B23" s="145" t="s">
        <v>2</v>
      </c>
      <c r="C23" s="153">
        <v>0.97006999999999621</v>
      </c>
      <c r="D23" s="153">
        <v>1.0483000000000011</v>
      </c>
    </row>
    <row r="24" spans="1:4" ht="22.5" customHeight="1" x14ac:dyDescent="0.25"/>
    <row r="26" spans="1:4" x14ac:dyDescent="0.25">
      <c r="B26" s="59"/>
    </row>
  </sheetData>
  <hyperlinks>
    <hyperlink ref="F1" location="Mündəricat!A1" display="Mündəricat" xr:uid="{00000000-0004-0000-0D00-000000000000}"/>
  </hyperlinks>
  <pageMargins left="0.7" right="0.7" top="0.75" bottom="0.75" header="0.3" footer="0.3"/>
  <pageSetup paperSize="9" orientation="portrait" horizontalDpi="4294967295" verticalDpi="4294967295" r:id="rId1"/>
  <tableParts count="1">
    <tablePart r:id="rId2"/>
  </tablePart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8"/>
  <dimension ref="A1:I23"/>
  <sheetViews>
    <sheetView topLeftCell="A7" workbookViewId="0">
      <selection activeCell="D17" sqref="D17"/>
    </sheetView>
  </sheetViews>
  <sheetFormatPr defaultColWidth="9.28515625" defaultRowHeight="15" x14ac:dyDescent="0.25"/>
  <cols>
    <col min="1" max="1" width="9.140625" style="191" customWidth="1"/>
    <col min="2" max="4" width="18.7109375" customWidth="1"/>
    <col min="5" max="5" width="13" customWidth="1"/>
    <col min="6" max="6" width="14.42578125" customWidth="1"/>
  </cols>
  <sheetData>
    <row r="1" spans="1:9" x14ac:dyDescent="0.25">
      <c r="A1" s="190" t="s">
        <v>0</v>
      </c>
      <c r="B1" s="31" t="s">
        <v>21</v>
      </c>
      <c r="C1" s="40" t="s">
        <v>85</v>
      </c>
      <c r="D1" s="40" t="s">
        <v>80</v>
      </c>
      <c r="F1" s="37" t="s">
        <v>43</v>
      </c>
      <c r="I1" t="s">
        <v>32</v>
      </c>
    </row>
    <row r="2" spans="1:9" x14ac:dyDescent="0.25">
      <c r="A2" s="179">
        <v>1</v>
      </c>
      <c r="B2" s="85" t="s">
        <v>11</v>
      </c>
      <c r="C2" s="8">
        <v>1180.0809999999999</v>
      </c>
      <c r="D2" s="8">
        <v>874.721</v>
      </c>
    </row>
    <row r="3" spans="1:9" x14ac:dyDescent="0.25">
      <c r="A3" s="179">
        <v>2</v>
      </c>
      <c r="B3" s="6" t="s">
        <v>60</v>
      </c>
      <c r="C3" s="8">
        <v>1095.60223</v>
      </c>
      <c r="D3" s="8">
        <v>805.6105</v>
      </c>
    </row>
    <row r="4" spans="1:9" x14ac:dyDescent="0.25">
      <c r="A4" s="179">
        <v>3</v>
      </c>
      <c r="B4" s="85" t="s">
        <v>14</v>
      </c>
      <c r="C4" s="12">
        <v>542.05499999999995</v>
      </c>
      <c r="D4" s="12">
        <v>396.72399999999999</v>
      </c>
    </row>
    <row r="5" spans="1:9" x14ac:dyDescent="0.25">
      <c r="A5" s="179">
        <v>4</v>
      </c>
      <c r="B5" s="100" t="s">
        <v>8</v>
      </c>
      <c r="C5" s="8">
        <v>299.57880999999998</v>
      </c>
      <c r="D5" s="8">
        <v>217.7372</v>
      </c>
    </row>
    <row r="6" spans="1:9" x14ac:dyDescent="0.25">
      <c r="A6" s="179">
        <v>5</v>
      </c>
      <c r="B6" s="6" t="s">
        <v>1</v>
      </c>
      <c r="C6" s="8">
        <v>256.17599999999999</v>
      </c>
      <c r="D6" s="8">
        <v>187.149</v>
      </c>
    </row>
    <row r="7" spans="1:9" x14ac:dyDescent="0.25">
      <c r="A7" s="179">
        <v>6</v>
      </c>
      <c r="B7" s="100" t="s">
        <v>17</v>
      </c>
      <c r="C7" s="8">
        <v>251.23276089999999</v>
      </c>
      <c r="D7" s="8">
        <v>183.59700000000001</v>
      </c>
    </row>
    <row r="8" spans="1:9" x14ac:dyDescent="0.25">
      <c r="A8" s="179">
        <v>7</v>
      </c>
      <c r="B8" s="85" t="s">
        <v>18</v>
      </c>
      <c r="C8" s="12">
        <v>228.64099999999999</v>
      </c>
      <c r="D8" s="12">
        <v>164.96824000000001</v>
      </c>
    </row>
    <row r="9" spans="1:9" x14ac:dyDescent="0.25">
      <c r="A9" s="179">
        <v>8</v>
      </c>
      <c r="B9" s="6" t="s">
        <v>37</v>
      </c>
      <c r="C9" s="8">
        <v>180.42196999999999</v>
      </c>
      <c r="D9" s="8">
        <v>130.79524000000001</v>
      </c>
    </row>
    <row r="10" spans="1:9" x14ac:dyDescent="0.25">
      <c r="A10" s="179">
        <v>9</v>
      </c>
      <c r="B10" s="100" t="s">
        <v>35</v>
      </c>
      <c r="C10" s="8">
        <v>177.2715</v>
      </c>
      <c r="D10" s="8">
        <v>129.19326000000001</v>
      </c>
    </row>
    <row r="11" spans="1:9" x14ac:dyDescent="0.25">
      <c r="A11" s="179">
        <v>10</v>
      </c>
      <c r="B11" s="85" t="s">
        <v>15</v>
      </c>
      <c r="C11" s="8">
        <v>137.58568</v>
      </c>
      <c r="D11" s="8">
        <v>99.48</v>
      </c>
    </row>
    <row r="12" spans="1:9" x14ac:dyDescent="0.25">
      <c r="A12" s="179">
        <v>11</v>
      </c>
      <c r="B12" s="6" t="s">
        <v>3</v>
      </c>
      <c r="C12" s="12">
        <v>126.75</v>
      </c>
      <c r="D12" s="12">
        <v>97.41</v>
      </c>
    </row>
    <row r="13" spans="1:9" x14ac:dyDescent="0.25">
      <c r="A13" s="179">
        <v>12</v>
      </c>
      <c r="B13" s="100" t="s">
        <v>16</v>
      </c>
      <c r="C13" s="8">
        <v>102.642</v>
      </c>
      <c r="D13" s="8">
        <v>75.108999999999995</v>
      </c>
    </row>
    <row r="14" spans="1:9" x14ac:dyDescent="0.25">
      <c r="A14" s="179">
        <v>13</v>
      </c>
      <c r="B14" s="85" t="s">
        <v>31</v>
      </c>
      <c r="C14" s="12">
        <v>84.431100000000001</v>
      </c>
      <c r="D14" s="12">
        <v>56.274999999999999</v>
      </c>
    </row>
    <row r="15" spans="1:9" x14ac:dyDescent="0.25">
      <c r="A15" s="179">
        <v>14</v>
      </c>
      <c r="B15" s="85" t="s">
        <v>10</v>
      </c>
      <c r="C15" s="8">
        <v>82.727059999999994</v>
      </c>
      <c r="D15" s="8">
        <v>60.656999999999996</v>
      </c>
    </row>
    <row r="16" spans="1:9" x14ac:dyDescent="0.25">
      <c r="A16" s="179">
        <v>15</v>
      </c>
      <c r="B16" s="84" t="s">
        <v>19</v>
      </c>
      <c r="C16" s="12">
        <v>53.006300000000003</v>
      </c>
      <c r="D16" s="12">
        <v>37.303759999999997</v>
      </c>
    </row>
    <row r="17" spans="1:4" x14ac:dyDescent="0.25">
      <c r="A17" s="179">
        <v>16</v>
      </c>
      <c r="B17" s="85" t="s">
        <v>9</v>
      </c>
      <c r="C17" s="8">
        <v>40.445999999999998</v>
      </c>
      <c r="D17" s="8">
        <v>31.081</v>
      </c>
    </row>
    <row r="18" spans="1:4" x14ac:dyDescent="0.25">
      <c r="A18" s="179">
        <v>17</v>
      </c>
      <c r="B18" s="84" t="s">
        <v>4</v>
      </c>
      <c r="C18" s="12">
        <v>39.83952</v>
      </c>
      <c r="D18" s="12">
        <v>28.691739999999999</v>
      </c>
    </row>
    <row r="19" spans="1:4" x14ac:dyDescent="0.25">
      <c r="A19" s="179">
        <v>18</v>
      </c>
      <c r="B19" s="85" t="s">
        <v>34</v>
      </c>
      <c r="C19" s="12">
        <v>36.984000000000002</v>
      </c>
      <c r="D19" s="12">
        <v>27.442</v>
      </c>
    </row>
    <row r="20" spans="1:4" x14ac:dyDescent="0.25">
      <c r="A20" s="179">
        <v>19</v>
      </c>
      <c r="B20" s="85" t="s">
        <v>6</v>
      </c>
      <c r="C20" s="8">
        <v>32.674999999999997</v>
      </c>
      <c r="D20" s="8">
        <v>24.445</v>
      </c>
    </row>
    <row r="21" spans="1:4" x14ac:dyDescent="0.25">
      <c r="A21" s="179">
        <v>20</v>
      </c>
      <c r="B21" s="6" t="s">
        <v>2</v>
      </c>
      <c r="C21" s="12">
        <v>26.096139999999998</v>
      </c>
      <c r="D21" s="12">
        <v>17.24728</v>
      </c>
    </row>
    <row r="22" spans="1:4" x14ac:dyDescent="0.25">
      <c r="A22" s="179">
        <v>21</v>
      </c>
      <c r="B22" s="84" t="s">
        <v>5</v>
      </c>
      <c r="C22" s="8">
        <v>16.515820000000001</v>
      </c>
      <c r="D22" s="8">
        <v>12.205019999999999</v>
      </c>
    </row>
    <row r="23" spans="1:4" x14ac:dyDescent="0.25">
      <c r="A23" s="179">
        <v>22</v>
      </c>
      <c r="B23" s="73" t="s">
        <v>7</v>
      </c>
      <c r="C23" s="153">
        <v>5.6665945300000002</v>
      </c>
      <c r="D23" s="153">
        <v>4.2969069900000001</v>
      </c>
    </row>
  </sheetData>
  <hyperlinks>
    <hyperlink ref="F1" location="Mündəricat!A1" display="Mündəricat" xr:uid="{00000000-0004-0000-0E00-000000000000}"/>
  </hyperlinks>
  <pageMargins left="0.7" right="0.7" top="0.75" bottom="0.75" header="0.3" footer="0.3"/>
  <tableParts count="1">
    <tablePart r:id="rId1"/>
  </tablePart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9"/>
  <dimension ref="A1:F23"/>
  <sheetViews>
    <sheetView topLeftCell="A7" workbookViewId="0">
      <selection activeCell="C23" sqref="C23:D23"/>
    </sheetView>
  </sheetViews>
  <sheetFormatPr defaultColWidth="9.28515625" defaultRowHeight="15" x14ac:dyDescent="0.25"/>
  <cols>
    <col min="1" max="1" width="8" style="170" customWidth="1"/>
    <col min="2" max="4" width="19" customWidth="1"/>
    <col min="6" max="6" width="18.5703125" customWidth="1"/>
    <col min="8" max="14" width="0" hidden="1" customWidth="1"/>
  </cols>
  <sheetData>
    <row r="1" spans="1:6" x14ac:dyDescent="0.25">
      <c r="A1" s="30" t="s">
        <v>0</v>
      </c>
      <c r="B1" s="31" t="s">
        <v>21</v>
      </c>
      <c r="C1" s="40" t="s">
        <v>85</v>
      </c>
      <c r="D1" s="40" t="s">
        <v>80</v>
      </c>
      <c r="F1" s="37" t="s">
        <v>43</v>
      </c>
    </row>
    <row r="2" spans="1:6" x14ac:dyDescent="0.25">
      <c r="A2" s="179">
        <v>1</v>
      </c>
      <c r="B2" s="26" t="s">
        <v>60</v>
      </c>
      <c r="C2" s="8">
        <v>387.41437000000002</v>
      </c>
      <c r="D2" s="8">
        <v>283.42518000000001</v>
      </c>
    </row>
    <row r="3" spans="1:6" x14ac:dyDescent="0.25">
      <c r="A3" s="179">
        <v>2</v>
      </c>
      <c r="B3" s="26" t="s">
        <v>11</v>
      </c>
      <c r="C3" s="8">
        <v>368.36500000000001</v>
      </c>
      <c r="D3" s="8">
        <v>277.13099999999997</v>
      </c>
    </row>
    <row r="4" spans="1:6" x14ac:dyDescent="0.25">
      <c r="A4" s="179">
        <v>3</v>
      </c>
      <c r="B4" s="26" t="s">
        <v>14</v>
      </c>
      <c r="C4" s="12">
        <v>197.577</v>
      </c>
      <c r="D4" s="12">
        <v>141.49700000000001</v>
      </c>
    </row>
    <row r="5" spans="1:6" x14ac:dyDescent="0.25">
      <c r="A5" s="179">
        <v>4</v>
      </c>
      <c r="B5" s="26" t="s">
        <v>8</v>
      </c>
      <c r="C5" s="8">
        <v>129.84782000000001</v>
      </c>
      <c r="D5" s="8">
        <v>90.839349999999996</v>
      </c>
    </row>
    <row r="6" spans="1:6" x14ac:dyDescent="0.25">
      <c r="A6" s="179">
        <v>5</v>
      </c>
      <c r="B6" s="26" t="s">
        <v>17</v>
      </c>
      <c r="C6" s="8">
        <v>101.9209974</v>
      </c>
      <c r="D6" s="8">
        <v>73.61</v>
      </c>
    </row>
    <row r="7" spans="1:6" x14ac:dyDescent="0.25">
      <c r="A7" s="179">
        <v>6</v>
      </c>
      <c r="B7" s="26" t="s">
        <v>1</v>
      </c>
      <c r="C7" s="8">
        <v>100.208</v>
      </c>
      <c r="D7" s="8">
        <v>72.951999999999998</v>
      </c>
    </row>
    <row r="8" spans="1:6" x14ac:dyDescent="0.25">
      <c r="A8" s="179">
        <v>7</v>
      </c>
      <c r="B8" s="26" t="s">
        <v>18</v>
      </c>
      <c r="C8" s="12">
        <v>97.362840000000006</v>
      </c>
      <c r="D8" s="12">
        <v>66.009770000000003</v>
      </c>
    </row>
    <row r="9" spans="1:6" x14ac:dyDescent="0.25">
      <c r="A9" s="179">
        <v>8</v>
      </c>
      <c r="B9" s="26" t="s">
        <v>35</v>
      </c>
      <c r="C9" s="8">
        <v>71.785089999999997</v>
      </c>
      <c r="D9" s="8">
        <v>51.044119999999999</v>
      </c>
    </row>
    <row r="10" spans="1:6" x14ac:dyDescent="0.25">
      <c r="A10" s="179">
        <v>9</v>
      </c>
      <c r="B10" s="50" t="s">
        <v>37</v>
      </c>
      <c r="C10" s="8">
        <v>67.550449999999998</v>
      </c>
      <c r="D10" s="8">
        <v>47.624270000000003</v>
      </c>
    </row>
    <row r="11" spans="1:6" x14ac:dyDescent="0.25">
      <c r="A11" s="179">
        <v>10</v>
      </c>
      <c r="B11" s="26" t="s">
        <v>3</v>
      </c>
      <c r="C11" s="12">
        <v>64.855000000000004</v>
      </c>
      <c r="D11" s="12">
        <v>51.076000000000001</v>
      </c>
    </row>
    <row r="12" spans="1:6" x14ac:dyDescent="0.25">
      <c r="A12" s="179">
        <v>11</v>
      </c>
      <c r="B12" s="26" t="s">
        <v>15</v>
      </c>
      <c r="C12" s="8">
        <v>57.90522</v>
      </c>
      <c r="D12" s="8">
        <v>40.219000000000001</v>
      </c>
    </row>
    <row r="13" spans="1:6" x14ac:dyDescent="0.25">
      <c r="A13" s="179">
        <v>12</v>
      </c>
      <c r="B13" s="26" t="s">
        <v>16</v>
      </c>
      <c r="C13" s="8">
        <v>55.168999999999997</v>
      </c>
      <c r="D13" s="8">
        <v>39.386000000000003</v>
      </c>
    </row>
    <row r="14" spans="1:6" x14ac:dyDescent="0.25">
      <c r="A14" s="179">
        <v>13</v>
      </c>
      <c r="B14" s="50" t="s">
        <v>31</v>
      </c>
      <c r="C14" s="12">
        <v>36.590800000000002</v>
      </c>
      <c r="D14" s="12">
        <v>24.856000000000002</v>
      </c>
    </row>
    <row r="15" spans="1:6" x14ac:dyDescent="0.25">
      <c r="A15" s="179">
        <v>14</v>
      </c>
      <c r="B15" s="50" t="s">
        <v>10</v>
      </c>
      <c r="C15" s="8">
        <v>29.113779999999998</v>
      </c>
      <c r="D15" s="8">
        <v>21.06307</v>
      </c>
    </row>
    <row r="16" spans="1:6" x14ac:dyDescent="0.25">
      <c r="A16" s="179">
        <v>15</v>
      </c>
      <c r="B16" s="26" t="s">
        <v>4</v>
      </c>
      <c r="C16" s="12">
        <v>20.86345</v>
      </c>
      <c r="D16" s="12">
        <v>14.31903</v>
      </c>
    </row>
    <row r="17" spans="1:4" x14ac:dyDescent="0.25">
      <c r="A17" s="179">
        <v>16</v>
      </c>
      <c r="B17" s="50" t="s">
        <v>6</v>
      </c>
      <c r="C17" s="8">
        <v>18.968</v>
      </c>
      <c r="D17" s="8">
        <v>14.339</v>
      </c>
    </row>
    <row r="18" spans="1:4" x14ac:dyDescent="0.25">
      <c r="A18" s="179">
        <v>17</v>
      </c>
      <c r="B18" s="26" t="s">
        <v>19</v>
      </c>
      <c r="C18" s="12">
        <v>13.461499999999999</v>
      </c>
      <c r="D18" s="12">
        <v>8.3665500000000002</v>
      </c>
    </row>
    <row r="19" spans="1:4" x14ac:dyDescent="0.25">
      <c r="A19" s="179">
        <v>18</v>
      </c>
      <c r="B19" s="26" t="s">
        <v>34</v>
      </c>
      <c r="C19" s="12">
        <v>11.51</v>
      </c>
      <c r="D19" s="12">
        <v>8.6210000000000004</v>
      </c>
    </row>
    <row r="20" spans="1:4" x14ac:dyDescent="0.25">
      <c r="A20" s="179">
        <v>19</v>
      </c>
      <c r="B20" s="26" t="s">
        <v>9</v>
      </c>
      <c r="C20" s="8">
        <v>10.089</v>
      </c>
      <c r="D20" s="8">
        <v>7.4160000000000004</v>
      </c>
    </row>
    <row r="21" spans="1:4" x14ac:dyDescent="0.25">
      <c r="A21" s="179">
        <v>20</v>
      </c>
      <c r="B21" s="26" t="s">
        <v>2</v>
      </c>
      <c r="C21" s="12">
        <v>9.1814800000000005</v>
      </c>
      <c r="D21" s="12">
        <v>5.5136599999999998</v>
      </c>
    </row>
    <row r="22" spans="1:4" x14ac:dyDescent="0.25">
      <c r="A22" s="179">
        <v>21</v>
      </c>
      <c r="B22" s="26" t="s">
        <v>5</v>
      </c>
      <c r="C22" s="8">
        <v>2.4762</v>
      </c>
      <c r="D22" s="8">
        <v>1.80532</v>
      </c>
    </row>
    <row r="23" spans="1:4" x14ac:dyDescent="0.25">
      <c r="A23" s="179">
        <v>22</v>
      </c>
      <c r="B23" s="27" t="s">
        <v>7</v>
      </c>
      <c r="C23" s="153">
        <v>0</v>
      </c>
      <c r="D23" s="153">
        <v>0</v>
      </c>
    </row>
  </sheetData>
  <hyperlinks>
    <hyperlink ref="F1" location="Mündəricat!A1" display="Mündəricat" xr:uid="{00000000-0004-0000-0F00-000000000000}"/>
  </hyperlinks>
  <pageMargins left="0.7" right="0.7" top="0.75" bottom="0.75" header="0.3" footer="0.3"/>
  <tableParts count="1">
    <tablePart r:id="rId1"/>
  </tablePart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20"/>
  <dimension ref="A1:F23"/>
  <sheetViews>
    <sheetView topLeftCell="A7" workbookViewId="0">
      <selection activeCell="D14" sqref="D14"/>
    </sheetView>
  </sheetViews>
  <sheetFormatPr defaultColWidth="9.28515625" defaultRowHeight="15" x14ac:dyDescent="0.25"/>
  <cols>
    <col min="1" max="4" width="18.28515625" customWidth="1"/>
    <col min="6" max="6" width="16.28515625" customWidth="1"/>
  </cols>
  <sheetData>
    <row r="1" spans="1:6" x14ac:dyDescent="0.25">
      <c r="A1" s="189" t="s">
        <v>0</v>
      </c>
      <c r="B1" s="31" t="s">
        <v>21</v>
      </c>
      <c r="C1" s="40" t="s">
        <v>85</v>
      </c>
      <c r="D1" s="40" t="s">
        <v>80</v>
      </c>
      <c r="F1" s="37" t="s">
        <v>43</v>
      </c>
    </row>
    <row r="2" spans="1:6" x14ac:dyDescent="0.25">
      <c r="A2" s="95">
        <v>1</v>
      </c>
      <c r="B2" s="26" t="s">
        <v>11</v>
      </c>
      <c r="C2" s="8">
        <v>701.59199999999998</v>
      </c>
      <c r="D2" s="8">
        <v>463.55700000000002</v>
      </c>
    </row>
    <row r="3" spans="1:6" x14ac:dyDescent="0.25">
      <c r="A3" s="95">
        <v>2</v>
      </c>
      <c r="B3" s="26" t="s">
        <v>60</v>
      </c>
      <c r="C3" s="8">
        <v>451.50583999999998</v>
      </c>
      <c r="D3" s="8">
        <v>326.48797000000002</v>
      </c>
    </row>
    <row r="4" spans="1:6" x14ac:dyDescent="0.25">
      <c r="A4" s="95">
        <v>3</v>
      </c>
      <c r="B4" s="26" t="s">
        <v>14</v>
      </c>
      <c r="C4" s="8">
        <v>265.91199999999998</v>
      </c>
      <c r="D4" s="12">
        <v>200.57599999999999</v>
      </c>
    </row>
    <row r="5" spans="1:6" x14ac:dyDescent="0.25">
      <c r="A5" s="95">
        <v>4</v>
      </c>
      <c r="B5" s="26" t="s">
        <v>17</v>
      </c>
      <c r="C5" s="8">
        <v>146.28950585999999</v>
      </c>
      <c r="D5" s="8">
        <v>93.656000000000006</v>
      </c>
    </row>
    <row r="6" spans="1:6" x14ac:dyDescent="0.25">
      <c r="A6" s="95">
        <v>5</v>
      </c>
      <c r="B6" s="26" t="s">
        <v>18</v>
      </c>
      <c r="C6" s="8">
        <v>52.336910000000003</v>
      </c>
      <c r="D6" s="12">
        <v>39.810560000000002</v>
      </c>
    </row>
    <row r="7" spans="1:6" x14ac:dyDescent="0.25">
      <c r="A7" s="95">
        <v>6</v>
      </c>
      <c r="B7" s="26" t="s">
        <v>15</v>
      </c>
      <c r="C7" s="8">
        <v>48.561160000000001</v>
      </c>
      <c r="D7" s="8">
        <v>34.957999999999998</v>
      </c>
    </row>
    <row r="8" spans="1:6" x14ac:dyDescent="0.25">
      <c r="A8" s="95">
        <v>7</v>
      </c>
      <c r="B8" s="26" t="s">
        <v>8</v>
      </c>
      <c r="C8" s="8">
        <v>40.240270000000002</v>
      </c>
      <c r="D8" s="8">
        <v>30.208829999999999</v>
      </c>
    </row>
    <row r="9" spans="1:6" x14ac:dyDescent="0.25">
      <c r="A9" s="95">
        <v>8</v>
      </c>
      <c r="B9" s="26" t="s">
        <v>3</v>
      </c>
      <c r="C9" s="8">
        <v>38.329000000000001</v>
      </c>
      <c r="D9" s="12">
        <v>27.914999999999999</v>
      </c>
    </row>
    <row r="10" spans="1:6" x14ac:dyDescent="0.25">
      <c r="A10" s="95">
        <v>9</v>
      </c>
      <c r="B10" s="26" t="s">
        <v>19</v>
      </c>
      <c r="C10" s="8">
        <v>28.699359999999999</v>
      </c>
      <c r="D10" s="12">
        <v>21.03613</v>
      </c>
    </row>
    <row r="11" spans="1:6" x14ac:dyDescent="0.25">
      <c r="A11" s="95">
        <v>10</v>
      </c>
      <c r="B11" s="50" t="s">
        <v>31</v>
      </c>
      <c r="C11" s="8">
        <v>25.5322</v>
      </c>
      <c r="D11" s="12">
        <v>18.900300000000001</v>
      </c>
    </row>
    <row r="12" spans="1:6" x14ac:dyDescent="0.25">
      <c r="A12" s="95">
        <v>11</v>
      </c>
      <c r="B12" s="26" t="s">
        <v>16</v>
      </c>
      <c r="C12" s="8">
        <v>24.015000000000001</v>
      </c>
      <c r="D12" s="8">
        <v>17.231999999999999</v>
      </c>
    </row>
    <row r="13" spans="1:6" x14ac:dyDescent="0.25">
      <c r="A13" s="95">
        <v>12</v>
      </c>
      <c r="B13" s="26" t="s">
        <v>35</v>
      </c>
      <c r="C13" s="8">
        <v>21.134599999999999</v>
      </c>
      <c r="D13" s="8">
        <v>15.124359999999999</v>
      </c>
    </row>
    <row r="14" spans="1:6" x14ac:dyDescent="0.25">
      <c r="A14" s="95">
        <v>13</v>
      </c>
      <c r="B14" s="50" t="s">
        <v>37</v>
      </c>
      <c r="C14" s="8">
        <v>20.319769999999998</v>
      </c>
      <c r="D14" s="8">
        <v>11.964079999999999</v>
      </c>
    </row>
    <row r="15" spans="1:6" x14ac:dyDescent="0.25">
      <c r="A15" s="95">
        <v>14</v>
      </c>
      <c r="B15" s="50" t="s">
        <v>10</v>
      </c>
      <c r="C15" s="8">
        <v>18.996230000000001</v>
      </c>
      <c r="D15" s="8">
        <v>14.404590000000001</v>
      </c>
    </row>
    <row r="16" spans="1:6" x14ac:dyDescent="0.25">
      <c r="A16" s="95">
        <v>15</v>
      </c>
      <c r="B16" s="26" t="s">
        <v>1</v>
      </c>
      <c r="C16" s="8">
        <v>18.545999999999999</v>
      </c>
      <c r="D16" s="8">
        <v>13.259</v>
      </c>
    </row>
    <row r="17" spans="1:4" x14ac:dyDescent="0.25">
      <c r="A17" s="95">
        <v>16</v>
      </c>
      <c r="B17" s="26" t="s">
        <v>34</v>
      </c>
      <c r="C17" s="8">
        <v>16.716000000000001</v>
      </c>
      <c r="D17" s="12">
        <v>11.786</v>
      </c>
    </row>
    <row r="18" spans="1:4" x14ac:dyDescent="0.25">
      <c r="A18" s="95">
        <v>17</v>
      </c>
      <c r="B18" s="26" t="s">
        <v>4</v>
      </c>
      <c r="C18" s="8">
        <v>16.194700000000001</v>
      </c>
      <c r="D18" s="12">
        <v>11.69149</v>
      </c>
    </row>
    <row r="19" spans="1:4" x14ac:dyDescent="0.25">
      <c r="A19" s="95">
        <v>18</v>
      </c>
      <c r="B19" s="26" t="s">
        <v>9</v>
      </c>
      <c r="C19" s="8">
        <v>14.896000000000001</v>
      </c>
      <c r="D19" s="8">
        <v>11.388</v>
      </c>
    </row>
    <row r="20" spans="1:4" x14ac:dyDescent="0.25">
      <c r="A20" s="95">
        <v>19</v>
      </c>
      <c r="B20" s="26" t="s">
        <v>2</v>
      </c>
      <c r="C20" s="8">
        <v>9.8377599999999994</v>
      </c>
      <c r="D20" s="12">
        <v>6.8718599999999999</v>
      </c>
    </row>
    <row r="21" spans="1:4" x14ac:dyDescent="0.25">
      <c r="A21" s="95">
        <v>20</v>
      </c>
      <c r="B21" s="50" t="s">
        <v>6</v>
      </c>
      <c r="C21" s="8">
        <v>7.274</v>
      </c>
      <c r="D21" s="8">
        <v>5.6749999999999998</v>
      </c>
    </row>
    <row r="22" spans="1:4" x14ac:dyDescent="0.25">
      <c r="A22" s="95">
        <v>21</v>
      </c>
      <c r="B22" s="26" t="s">
        <v>5</v>
      </c>
      <c r="C22" s="8">
        <v>3.0882399999999999</v>
      </c>
      <c r="D22" s="8">
        <v>2.2288700000000001</v>
      </c>
    </row>
    <row r="23" spans="1:4" x14ac:dyDescent="0.25">
      <c r="A23" s="95">
        <v>22</v>
      </c>
      <c r="B23" s="27" t="s">
        <v>7</v>
      </c>
      <c r="C23" s="8">
        <v>0.26794187000000003</v>
      </c>
      <c r="D23" s="153">
        <f>0.17780779+0.0258409+0.01714171+0.00380568</f>
        <v>0.22459608</v>
      </c>
    </row>
  </sheetData>
  <hyperlinks>
    <hyperlink ref="F1" location="Mündəricat!A1" display="Mündəricat" xr:uid="{00000000-0004-0000-1000-000000000000}"/>
  </hyperlinks>
  <pageMargins left="0.7" right="0.7" top="0.75" bottom="0.75" header="0.3" footer="0.3"/>
  <tableParts count="1">
    <tablePart r:id="rId1"/>
  </tablePart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21"/>
  <dimension ref="A1:F23"/>
  <sheetViews>
    <sheetView workbookViewId="0">
      <selection activeCell="C3" sqref="C3"/>
    </sheetView>
  </sheetViews>
  <sheetFormatPr defaultColWidth="9.28515625" defaultRowHeight="15" x14ac:dyDescent="0.25"/>
  <cols>
    <col min="1" max="1" width="8.85546875" style="170" customWidth="1"/>
    <col min="2" max="3" width="23.28515625" customWidth="1"/>
    <col min="4" max="4" width="17.7109375" customWidth="1"/>
    <col min="6" max="6" width="16.28515625" customWidth="1"/>
    <col min="12" max="13" width="9.28515625" customWidth="1"/>
  </cols>
  <sheetData>
    <row r="1" spans="1:6" x14ac:dyDescent="0.25">
      <c r="A1" s="189" t="s">
        <v>0</v>
      </c>
      <c r="B1" s="31" t="s">
        <v>21</v>
      </c>
      <c r="C1" s="40" t="s">
        <v>85</v>
      </c>
      <c r="D1" s="40" t="s">
        <v>80</v>
      </c>
      <c r="F1" s="37" t="s">
        <v>43</v>
      </c>
    </row>
    <row r="2" spans="1:6" x14ac:dyDescent="0.25">
      <c r="A2" s="179">
        <v>1</v>
      </c>
      <c r="B2" s="26" t="s">
        <v>11</v>
      </c>
      <c r="C2" s="8">
        <v>987.01199999999994</v>
      </c>
      <c r="D2" s="8">
        <v>685.97699999999998</v>
      </c>
    </row>
    <row r="3" spans="1:6" x14ac:dyDescent="0.25">
      <c r="A3" s="179">
        <v>2</v>
      </c>
      <c r="B3" s="26" t="s">
        <v>60</v>
      </c>
      <c r="C3" s="8">
        <v>627.45172000000002</v>
      </c>
      <c r="D3" s="8">
        <v>439.87727000000001</v>
      </c>
    </row>
    <row r="4" spans="1:6" x14ac:dyDescent="0.25">
      <c r="A4" s="179">
        <v>3</v>
      </c>
      <c r="B4" s="26" t="s">
        <v>14</v>
      </c>
      <c r="C4" s="12">
        <v>360.072</v>
      </c>
      <c r="D4" s="12">
        <v>265.916</v>
      </c>
    </row>
    <row r="5" spans="1:6" x14ac:dyDescent="0.25">
      <c r="A5" s="179">
        <v>4</v>
      </c>
      <c r="B5" s="26" t="s">
        <v>17</v>
      </c>
      <c r="C5" s="8">
        <v>219.46244371</v>
      </c>
      <c r="D5" s="8">
        <v>156.721</v>
      </c>
    </row>
    <row r="6" spans="1:6" x14ac:dyDescent="0.25">
      <c r="A6" s="179">
        <v>5</v>
      </c>
      <c r="B6" s="26" t="s">
        <v>8</v>
      </c>
      <c r="C6" s="8">
        <v>127.68844</v>
      </c>
      <c r="D6" s="8">
        <v>98.479560000000006</v>
      </c>
    </row>
    <row r="7" spans="1:6" x14ac:dyDescent="0.25">
      <c r="A7" s="179">
        <v>6</v>
      </c>
      <c r="B7" s="26" t="s">
        <v>18</v>
      </c>
      <c r="C7" s="12">
        <v>115.09690000000001</v>
      </c>
      <c r="D7" s="12">
        <v>78.66431</v>
      </c>
    </row>
    <row r="8" spans="1:6" x14ac:dyDescent="0.25">
      <c r="A8" s="179">
        <v>8</v>
      </c>
      <c r="B8" s="26" t="s">
        <v>15</v>
      </c>
      <c r="C8" s="8">
        <v>100.55772</v>
      </c>
      <c r="D8" s="8">
        <v>73.617000000000004</v>
      </c>
    </row>
    <row r="9" spans="1:6" x14ac:dyDescent="0.25">
      <c r="A9" s="179">
        <v>7</v>
      </c>
      <c r="B9" s="26" t="s">
        <v>1</v>
      </c>
      <c r="C9" s="8">
        <v>98.177999999999997</v>
      </c>
      <c r="D9" s="8">
        <v>72.778999999999996</v>
      </c>
    </row>
    <row r="10" spans="1:6" x14ac:dyDescent="0.25">
      <c r="A10" s="179">
        <v>9</v>
      </c>
      <c r="B10" s="26" t="s">
        <v>37</v>
      </c>
      <c r="C10" s="8">
        <v>91.316969999999998</v>
      </c>
      <c r="D10" s="8">
        <v>64.756900000000002</v>
      </c>
    </row>
    <row r="11" spans="1:6" x14ac:dyDescent="0.25">
      <c r="A11" s="179">
        <v>10</v>
      </c>
      <c r="B11" s="26" t="s">
        <v>35</v>
      </c>
      <c r="C11" s="8">
        <v>86.501660000000001</v>
      </c>
      <c r="D11" s="8">
        <v>62.589930000000003</v>
      </c>
    </row>
    <row r="12" spans="1:6" x14ac:dyDescent="0.25">
      <c r="A12" s="179">
        <v>11</v>
      </c>
      <c r="B12" s="26" t="s">
        <v>3</v>
      </c>
      <c r="C12" s="12">
        <v>78.328999999999994</v>
      </c>
      <c r="D12" s="12">
        <v>56.652000000000001</v>
      </c>
    </row>
    <row r="13" spans="1:6" x14ac:dyDescent="0.25">
      <c r="A13" s="179">
        <v>12</v>
      </c>
      <c r="B13" s="26" t="s">
        <v>10</v>
      </c>
      <c r="C13" s="8">
        <v>53.135899999999999</v>
      </c>
      <c r="D13" s="8">
        <v>38.679519999999997</v>
      </c>
    </row>
    <row r="14" spans="1:6" x14ac:dyDescent="0.25">
      <c r="A14" s="179">
        <v>13</v>
      </c>
      <c r="B14" s="50" t="s">
        <v>19</v>
      </c>
      <c r="C14" s="12">
        <v>46.802799999999998</v>
      </c>
      <c r="D14" s="12">
        <v>35.50367</v>
      </c>
    </row>
    <row r="15" spans="1:6" x14ac:dyDescent="0.25">
      <c r="A15" s="179">
        <v>14</v>
      </c>
      <c r="B15" s="26" t="s">
        <v>16</v>
      </c>
      <c r="C15" s="8">
        <v>44.018000000000001</v>
      </c>
      <c r="D15" s="8">
        <v>31.533000000000001</v>
      </c>
    </row>
    <row r="16" spans="1:6" x14ac:dyDescent="0.25">
      <c r="A16" s="179">
        <v>15</v>
      </c>
      <c r="B16" s="26" t="s">
        <v>9</v>
      </c>
      <c r="C16" s="8">
        <v>34.148000000000003</v>
      </c>
      <c r="D16" s="8">
        <v>25.152000000000001</v>
      </c>
    </row>
    <row r="17" spans="1:4" x14ac:dyDescent="0.25">
      <c r="A17" s="179">
        <v>16</v>
      </c>
      <c r="B17" s="26" t="s">
        <v>31</v>
      </c>
      <c r="C17" s="12">
        <v>29.273</v>
      </c>
      <c r="D17" s="12">
        <v>21.089700000000001</v>
      </c>
    </row>
    <row r="18" spans="1:4" x14ac:dyDescent="0.25">
      <c r="A18" s="179">
        <v>17</v>
      </c>
      <c r="B18" s="26" t="s">
        <v>34</v>
      </c>
      <c r="C18" s="12">
        <v>28.678000000000001</v>
      </c>
      <c r="D18" s="12">
        <v>20.815999999999999</v>
      </c>
    </row>
    <row r="19" spans="1:4" x14ac:dyDescent="0.25">
      <c r="A19" s="179">
        <v>18</v>
      </c>
      <c r="B19" s="26" t="s">
        <v>4</v>
      </c>
      <c r="C19" s="12">
        <v>26.161269999999998</v>
      </c>
      <c r="D19" s="12">
        <v>19.050719999999998</v>
      </c>
    </row>
    <row r="20" spans="1:4" x14ac:dyDescent="0.25">
      <c r="A20" s="179">
        <v>19</v>
      </c>
      <c r="B20" s="26" t="s">
        <v>2</v>
      </c>
      <c r="C20" s="12">
        <v>25.782350000000001</v>
      </c>
      <c r="D20" s="12">
        <v>17.557179999999999</v>
      </c>
    </row>
    <row r="21" spans="1:4" x14ac:dyDescent="0.25">
      <c r="A21" s="179">
        <v>20</v>
      </c>
      <c r="B21" s="50" t="s">
        <v>6</v>
      </c>
      <c r="C21" s="8">
        <v>15.585000000000001</v>
      </c>
      <c r="D21" s="8">
        <v>11.385</v>
      </c>
    </row>
    <row r="22" spans="1:4" x14ac:dyDescent="0.25">
      <c r="A22" s="179">
        <v>21</v>
      </c>
      <c r="B22" s="26" t="s">
        <v>5</v>
      </c>
      <c r="C22" s="8">
        <v>10.48373</v>
      </c>
      <c r="D22" s="8">
        <v>7.2662300000000002</v>
      </c>
    </row>
    <row r="23" spans="1:4" x14ac:dyDescent="0.25">
      <c r="A23" s="179">
        <v>22</v>
      </c>
      <c r="B23" s="27" t="s">
        <v>7</v>
      </c>
      <c r="C23" s="153">
        <v>2.0766187</v>
      </c>
      <c r="D23" s="153">
        <f>1.26104891+0.09343549</f>
        <v>1.3544844</v>
      </c>
    </row>
  </sheetData>
  <hyperlinks>
    <hyperlink ref="F1" location="Mündəricat!A1" display="Mündəricat" xr:uid="{00000000-0004-0000-1100-000000000000}"/>
  </hyperlinks>
  <pageMargins left="0.7" right="0.7" top="0.75" bottom="0.75" header="0.3" footer="0.3"/>
  <tableParts count="1">
    <tablePart r:id="rId1"/>
  </tablePart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22"/>
  <dimension ref="A1:F23"/>
  <sheetViews>
    <sheetView workbookViewId="0">
      <selection sqref="A1:A1048576"/>
    </sheetView>
  </sheetViews>
  <sheetFormatPr defaultColWidth="9.28515625" defaultRowHeight="15" x14ac:dyDescent="0.25"/>
  <cols>
    <col min="1" max="1" width="8.7109375" style="170" customWidth="1"/>
    <col min="2" max="4" width="18.5703125" customWidth="1"/>
    <col min="6" max="6" width="15.28515625" customWidth="1"/>
  </cols>
  <sheetData>
    <row r="1" spans="1:6" x14ac:dyDescent="0.25">
      <c r="A1" s="30" t="s">
        <v>0</v>
      </c>
      <c r="B1" s="31" t="s">
        <v>21</v>
      </c>
      <c r="C1" s="40" t="s">
        <v>85</v>
      </c>
      <c r="D1" s="40" t="s">
        <v>80</v>
      </c>
      <c r="F1" s="37" t="s">
        <v>43</v>
      </c>
    </row>
    <row r="2" spans="1:6" x14ac:dyDescent="0.25">
      <c r="A2" s="179">
        <v>1</v>
      </c>
      <c r="B2" s="26" t="s">
        <v>11</v>
      </c>
      <c r="C2" s="101">
        <v>114.596</v>
      </c>
      <c r="D2" s="101">
        <v>75.679000000000002</v>
      </c>
    </row>
    <row r="3" spans="1:6" x14ac:dyDescent="0.25">
      <c r="A3" s="179">
        <v>2</v>
      </c>
      <c r="B3" s="26" t="s">
        <v>60</v>
      </c>
      <c r="C3" s="101">
        <v>103.04250999999999</v>
      </c>
      <c r="D3" s="101">
        <v>84.252309999999994</v>
      </c>
    </row>
    <row r="4" spans="1:6" x14ac:dyDescent="0.25">
      <c r="A4" s="179">
        <v>3</v>
      </c>
      <c r="B4" s="26" t="s">
        <v>14</v>
      </c>
      <c r="C4" s="101">
        <v>48.814999999999998</v>
      </c>
      <c r="D4" s="101">
        <v>12.997999999999999</v>
      </c>
    </row>
    <row r="5" spans="1:6" x14ac:dyDescent="0.25">
      <c r="A5" s="179">
        <v>4</v>
      </c>
      <c r="B5" s="26" t="s">
        <v>17</v>
      </c>
      <c r="C5" s="101">
        <v>35.273997096545997</v>
      </c>
      <c r="D5" s="101">
        <v>22.527999999999999</v>
      </c>
    </row>
    <row r="6" spans="1:6" x14ac:dyDescent="0.25">
      <c r="A6" s="179">
        <v>5</v>
      </c>
      <c r="B6" s="26" t="s">
        <v>16</v>
      </c>
      <c r="C6" s="101">
        <v>26.126000000000001</v>
      </c>
      <c r="D6" s="101">
        <v>19.725999999999999</v>
      </c>
    </row>
    <row r="7" spans="1:6" x14ac:dyDescent="0.25">
      <c r="A7" s="179">
        <v>6</v>
      </c>
      <c r="B7" s="26" t="s">
        <v>1</v>
      </c>
      <c r="C7" s="101">
        <v>16.253</v>
      </c>
      <c r="D7" s="101">
        <v>11.542</v>
      </c>
    </row>
    <row r="8" spans="1:6" x14ac:dyDescent="0.25">
      <c r="A8" s="179">
        <v>7</v>
      </c>
      <c r="B8" s="50" t="s">
        <v>31</v>
      </c>
      <c r="C8" s="101">
        <v>14.555099999999999</v>
      </c>
      <c r="D8" s="101">
        <v>5.8489000000000004</v>
      </c>
    </row>
    <row r="9" spans="1:6" x14ac:dyDescent="0.25">
      <c r="A9" s="179">
        <v>8</v>
      </c>
      <c r="B9" s="26" t="s">
        <v>15</v>
      </c>
      <c r="C9" s="101">
        <v>11.79716</v>
      </c>
      <c r="D9" s="101">
        <v>7.3540000000000001</v>
      </c>
    </row>
    <row r="10" spans="1:6" x14ac:dyDescent="0.25">
      <c r="A10" s="179">
        <v>9</v>
      </c>
      <c r="B10" s="26" t="s">
        <v>19</v>
      </c>
      <c r="C10" s="101">
        <v>9.7042800000000007</v>
      </c>
      <c r="D10" s="101">
        <v>5.4428599999999996</v>
      </c>
    </row>
    <row r="11" spans="1:6" x14ac:dyDescent="0.25">
      <c r="A11" s="179">
        <v>10</v>
      </c>
      <c r="B11" s="50" t="s">
        <v>10</v>
      </c>
      <c r="C11" s="101">
        <v>9.5650099999999991</v>
      </c>
      <c r="D11" s="101">
        <v>7.6293300000000004</v>
      </c>
    </row>
    <row r="12" spans="1:6" x14ac:dyDescent="0.25">
      <c r="A12" s="179">
        <v>11</v>
      </c>
      <c r="B12" s="26" t="s">
        <v>3</v>
      </c>
      <c r="C12" s="101">
        <v>8.2850000000000001</v>
      </c>
      <c r="D12" s="101">
        <v>5.9009999999999998</v>
      </c>
    </row>
    <row r="13" spans="1:6" x14ac:dyDescent="0.25">
      <c r="A13" s="179">
        <v>12</v>
      </c>
      <c r="B13" s="26" t="s">
        <v>8</v>
      </c>
      <c r="C13" s="101">
        <v>5.5391899999999996</v>
      </c>
      <c r="D13" s="101">
        <v>3.95939</v>
      </c>
    </row>
    <row r="14" spans="1:6" x14ac:dyDescent="0.25">
      <c r="A14" s="179">
        <v>13</v>
      </c>
      <c r="B14" s="50" t="s">
        <v>6</v>
      </c>
      <c r="C14" s="101">
        <v>3.4380000000000002</v>
      </c>
      <c r="D14" s="101">
        <v>2.2650000000000001</v>
      </c>
    </row>
    <row r="15" spans="1:6" x14ac:dyDescent="0.25">
      <c r="A15" s="179">
        <v>14</v>
      </c>
      <c r="B15" s="50" t="s">
        <v>37</v>
      </c>
      <c r="C15" s="101">
        <v>1.3573500000000001</v>
      </c>
      <c r="D15" s="101">
        <v>-0.61021000000000003</v>
      </c>
    </row>
    <row r="16" spans="1:6" x14ac:dyDescent="0.25">
      <c r="A16" s="179">
        <v>15</v>
      </c>
      <c r="B16" s="26" t="s">
        <v>5</v>
      </c>
      <c r="C16" s="101">
        <v>0.76612999999999998</v>
      </c>
      <c r="D16" s="101">
        <v>-1.0768599999999999</v>
      </c>
    </row>
    <row r="17" spans="1:4" x14ac:dyDescent="0.25">
      <c r="A17" s="179">
        <v>16</v>
      </c>
      <c r="B17" s="26" t="s">
        <v>4</v>
      </c>
      <c r="C17" s="101">
        <v>0.72226999999999997</v>
      </c>
      <c r="D17" s="101">
        <v>0.56264000000000003</v>
      </c>
    </row>
    <row r="18" spans="1:4" x14ac:dyDescent="0.25">
      <c r="A18" s="179">
        <v>17</v>
      </c>
      <c r="B18" s="26" t="s">
        <v>35</v>
      </c>
      <c r="C18" s="101">
        <v>-0.42831000000000002</v>
      </c>
      <c r="D18" s="101">
        <v>-1.49607</v>
      </c>
    </row>
    <row r="19" spans="1:4" x14ac:dyDescent="0.25">
      <c r="A19" s="179">
        <v>18</v>
      </c>
      <c r="B19" s="26" t="s">
        <v>34</v>
      </c>
      <c r="C19" s="101">
        <v>-0.98699999999999999</v>
      </c>
      <c r="D19" s="101">
        <v>0.7</v>
      </c>
    </row>
    <row r="20" spans="1:4" x14ac:dyDescent="0.25">
      <c r="A20" s="179">
        <v>19</v>
      </c>
      <c r="B20" s="26" t="s">
        <v>7</v>
      </c>
      <c r="C20" s="101">
        <v>-1.4779934400000001</v>
      </c>
      <c r="D20" s="101">
        <v>-1.21131984</v>
      </c>
    </row>
    <row r="21" spans="1:4" x14ac:dyDescent="0.25">
      <c r="A21" s="179">
        <v>20</v>
      </c>
      <c r="B21" s="26" t="s">
        <v>9</v>
      </c>
      <c r="C21" s="101">
        <v>-2.173</v>
      </c>
      <c r="D21" s="101">
        <v>-1.3140000000000001</v>
      </c>
    </row>
    <row r="22" spans="1:4" x14ac:dyDescent="0.25">
      <c r="A22" s="179">
        <v>21</v>
      </c>
      <c r="B22" s="26" t="s">
        <v>2</v>
      </c>
      <c r="C22" s="101">
        <v>-4.5386699999999998</v>
      </c>
      <c r="D22" s="101">
        <v>-1.2149700000000001</v>
      </c>
    </row>
    <row r="23" spans="1:4" x14ac:dyDescent="0.25">
      <c r="A23" s="179">
        <v>22</v>
      </c>
      <c r="B23" s="27" t="s">
        <v>18</v>
      </c>
      <c r="C23" s="146">
        <v>-6.34009</v>
      </c>
      <c r="D23" s="146">
        <v>-5.2729600000000003</v>
      </c>
    </row>
  </sheetData>
  <hyperlinks>
    <hyperlink ref="F1" location="Mündəricat!A1" display="Mündəricat" xr:uid="{00000000-0004-0000-1200-000000000000}"/>
  </hyperlinks>
  <pageMargins left="0.7" right="0.7" top="0.75" bottom="0.75" header="0.3" footer="0.3"/>
  <tableParts count="1">
    <tablePart r:id="rId1"/>
  </tablePart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C6EB21-5CED-4A75-A39C-ED83BEBFE137}">
  <dimension ref="A1:J25"/>
  <sheetViews>
    <sheetView workbookViewId="0">
      <selection activeCell="B9" sqref="B9"/>
    </sheetView>
  </sheetViews>
  <sheetFormatPr defaultRowHeight="15" x14ac:dyDescent="0.25"/>
  <cols>
    <col min="1" max="1" width="8.85546875" customWidth="1"/>
    <col min="2" max="2" width="40.28515625" customWidth="1"/>
    <col min="3" max="3" width="11" customWidth="1"/>
    <col min="8" max="8" width="22.28515625" customWidth="1"/>
    <col min="9" max="9" width="9.140625" customWidth="1"/>
    <col min="11" max="11" width="8.85546875" customWidth="1"/>
    <col min="13" max="13" width="11.7109375" customWidth="1"/>
  </cols>
  <sheetData>
    <row r="1" spans="1:10" ht="45.6" customHeight="1" x14ac:dyDescent="0.25">
      <c r="A1" s="110" t="s">
        <v>0</v>
      </c>
      <c r="B1" s="110" t="s">
        <v>21</v>
      </c>
      <c r="C1" s="99" t="s">
        <v>88</v>
      </c>
      <c r="H1" s="37" t="s">
        <v>43</v>
      </c>
    </row>
    <row r="2" spans="1:10" x14ac:dyDescent="0.25">
      <c r="A2" s="111">
        <v>1</v>
      </c>
      <c r="B2" s="26" t="s">
        <v>7</v>
      </c>
      <c r="C2" s="112">
        <v>3.6673713153814826E-2</v>
      </c>
      <c r="J2" s="3"/>
    </row>
    <row r="3" spans="1:10" x14ac:dyDescent="0.25">
      <c r="A3" s="111">
        <v>2</v>
      </c>
      <c r="B3" s="50" t="s">
        <v>9</v>
      </c>
      <c r="C3" s="112">
        <v>2.975292434900171E-2</v>
      </c>
      <c r="J3" s="3"/>
    </row>
    <row r="4" spans="1:10" x14ac:dyDescent="0.25">
      <c r="A4" s="111">
        <v>3</v>
      </c>
      <c r="B4" s="50" t="s">
        <v>11</v>
      </c>
      <c r="C4" s="112">
        <v>2.7825700293182445E-2</v>
      </c>
      <c r="J4" s="3"/>
    </row>
    <row r="5" spans="1:10" x14ac:dyDescent="0.25">
      <c r="A5" s="111">
        <v>4</v>
      </c>
      <c r="B5" s="26" t="s">
        <v>1</v>
      </c>
      <c r="C5" s="112">
        <v>2.7707218099729494E-2</v>
      </c>
      <c r="J5" s="3"/>
    </row>
    <row r="6" spans="1:10" x14ac:dyDescent="0.25">
      <c r="A6" s="111">
        <v>5</v>
      </c>
      <c r="B6" s="50" t="s">
        <v>35</v>
      </c>
      <c r="C6" s="112">
        <v>2.6546980480497265E-2</v>
      </c>
      <c r="J6" s="3"/>
    </row>
    <row r="7" spans="1:10" x14ac:dyDescent="0.25">
      <c r="A7" s="111">
        <v>6</v>
      </c>
      <c r="B7" s="50" t="s">
        <v>60</v>
      </c>
      <c r="C7" s="112">
        <v>2.4634595718837259E-2</v>
      </c>
      <c r="J7" s="3"/>
    </row>
    <row r="8" spans="1:10" x14ac:dyDescent="0.25">
      <c r="A8" s="111">
        <v>7</v>
      </c>
      <c r="B8" s="26" t="s">
        <v>5</v>
      </c>
      <c r="C8" s="112">
        <v>2.3686956323916847E-2</v>
      </c>
      <c r="J8" s="3"/>
    </row>
    <row r="9" spans="1:10" x14ac:dyDescent="0.25">
      <c r="A9" s="111">
        <v>8</v>
      </c>
      <c r="B9" s="50" t="s">
        <v>8</v>
      </c>
      <c r="C9" s="112">
        <v>2.2230698004919298E-2</v>
      </c>
      <c r="J9" s="3"/>
    </row>
    <row r="10" spans="1:10" x14ac:dyDescent="0.25">
      <c r="A10" s="111">
        <v>9</v>
      </c>
      <c r="B10" s="50" t="s">
        <v>37</v>
      </c>
      <c r="C10" s="112">
        <v>2.0640805143646544E-2</v>
      </c>
      <c r="J10" s="3"/>
    </row>
    <row r="11" spans="1:10" x14ac:dyDescent="0.25">
      <c r="A11" s="111">
        <v>10</v>
      </c>
      <c r="B11" s="50" t="s">
        <v>18</v>
      </c>
      <c r="C11" s="112">
        <v>1.9180605837523179E-2</v>
      </c>
      <c r="J11" s="3"/>
    </row>
    <row r="12" spans="1:10" x14ac:dyDescent="0.25">
      <c r="A12" s="111">
        <v>11</v>
      </c>
      <c r="B12" s="26" t="s">
        <v>31</v>
      </c>
      <c r="C12" s="112">
        <v>1.7001607057903104E-2</v>
      </c>
      <c r="J12" s="3"/>
    </row>
    <row r="13" spans="1:10" x14ac:dyDescent="0.25">
      <c r="A13" s="111">
        <v>12</v>
      </c>
      <c r="B13" s="26" t="s">
        <v>34</v>
      </c>
      <c r="C13" s="112">
        <v>1.6757443530691238E-2</v>
      </c>
      <c r="J13" s="3"/>
    </row>
    <row r="14" spans="1:10" x14ac:dyDescent="0.25">
      <c r="A14" s="111">
        <v>13</v>
      </c>
      <c r="B14" s="26" t="s">
        <v>14</v>
      </c>
      <c r="C14" s="112">
        <v>1.5827686396742618E-2</v>
      </c>
      <c r="J14" s="3"/>
    </row>
    <row r="15" spans="1:10" x14ac:dyDescent="0.25">
      <c r="A15" s="111">
        <v>14</v>
      </c>
      <c r="B15" s="50" t="s">
        <v>19</v>
      </c>
      <c r="C15" s="112">
        <v>1.2582588226983278E-2</v>
      </c>
      <c r="J15" s="3"/>
    </row>
    <row r="16" spans="1:10" x14ac:dyDescent="0.25">
      <c r="A16" s="111">
        <v>15</v>
      </c>
      <c r="B16" s="26" t="s">
        <v>17</v>
      </c>
      <c r="C16" s="112">
        <v>1.2087328498952233E-2</v>
      </c>
      <c r="J16" s="3"/>
    </row>
    <row r="17" spans="1:10" x14ac:dyDescent="0.25">
      <c r="A17" s="111">
        <v>16</v>
      </c>
      <c r="B17" s="50" t="s">
        <v>10</v>
      </c>
      <c r="C17" s="112">
        <v>1.0957554668986411E-2</v>
      </c>
      <c r="J17" s="3"/>
    </row>
    <row r="18" spans="1:10" x14ac:dyDescent="0.25">
      <c r="A18" s="111">
        <v>17</v>
      </c>
      <c r="B18" s="26" t="s">
        <v>2</v>
      </c>
      <c r="C18" s="112">
        <v>1.0063753266190897E-2</v>
      </c>
      <c r="J18" s="3"/>
    </row>
    <row r="19" spans="1:10" x14ac:dyDescent="0.25">
      <c r="A19" s="111">
        <v>18</v>
      </c>
      <c r="B19" s="26" t="s">
        <v>15</v>
      </c>
      <c r="C19" s="112">
        <v>8.0802975198207422E-3</v>
      </c>
      <c r="J19" s="3"/>
    </row>
    <row r="20" spans="1:10" x14ac:dyDescent="0.25">
      <c r="A20" s="111">
        <v>19</v>
      </c>
      <c r="B20" s="26" t="s">
        <v>4</v>
      </c>
      <c r="C20" s="112">
        <v>8.0208252830575311E-3</v>
      </c>
      <c r="J20" s="3"/>
    </row>
    <row r="21" spans="1:10" x14ac:dyDescent="0.25">
      <c r="A21" s="111">
        <v>20</v>
      </c>
      <c r="B21" s="26" t="s">
        <v>3</v>
      </c>
      <c r="C21" s="112">
        <v>4.6291959656404079E-3</v>
      </c>
      <c r="J21" s="3"/>
    </row>
    <row r="22" spans="1:10" x14ac:dyDescent="0.25">
      <c r="A22" s="111">
        <v>21</v>
      </c>
      <c r="B22" s="26" t="s">
        <v>16</v>
      </c>
      <c r="C22" s="112">
        <v>1.3481397215093873E-3</v>
      </c>
      <c r="J22" s="3"/>
    </row>
    <row r="23" spans="1:10" x14ac:dyDescent="0.25">
      <c r="A23" s="111">
        <v>22</v>
      </c>
      <c r="B23" s="50" t="s">
        <v>6</v>
      </c>
      <c r="C23" s="112">
        <v>-1.1322171839180321E-3</v>
      </c>
      <c r="J23" s="3"/>
    </row>
    <row r="25" spans="1:10" x14ac:dyDescent="0.25">
      <c r="B25" t="s">
        <v>79</v>
      </c>
      <c r="C25" t="s">
        <v>91</v>
      </c>
    </row>
  </sheetData>
  <hyperlinks>
    <hyperlink ref="H1" location="Mündəricat!A1" display="Mündəricat" xr:uid="{6B153A94-50B8-4712-BD38-75329E1922D7}"/>
  </hyperlinks>
  <pageMargins left="0.7" right="0.7" top="0.75" bottom="0.75" header="0.3" footer="0.3"/>
  <tableParts count="1">
    <tablePart r:id="rId1"/>
  </tablePart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37C1D1-D7BC-49FB-8B6B-3CDFD0911EA0}">
  <dimension ref="A1:I25"/>
  <sheetViews>
    <sheetView topLeftCell="A3" workbookViewId="0">
      <selection activeCell="C2" sqref="C2:C23"/>
    </sheetView>
  </sheetViews>
  <sheetFormatPr defaultRowHeight="15" x14ac:dyDescent="0.25"/>
  <cols>
    <col min="2" max="2" width="31.85546875" customWidth="1"/>
    <col min="3" max="3" width="13.7109375" customWidth="1"/>
    <col min="9" max="9" width="17.85546875" customWidth="1"/>
    <col min="10" max="13" width="9.140625" customWidth="1"/>
    <col min="14" max="14" width="7.140625" bestFit="1" customWidth="1"/>
  </cols>
  <sheetData>
    <row r="1" spans="1:9" ht="47.45" customHeight="1" x14ac:dyDescent="0.25">
      <c r="A1" s="94" t="s">
        <v>0</v>
      </c>
      <c r="B1" s="93" t="s">
        <v>21</v>
      </c>
      <c r="C1" s="99" t="s">
        <v>89</v>
      </c>
      <c r="I1" s="37" t="s">
        <v>43</v>
      </c>
    </row>
    <row r="2" spans="1:9" x14ac:dyDescent="0.25">
      <c r="A2" s="95">
        <v>1</v>
      </c>
      <c r="B2" s="50" t="s">
        <v>11</v>
      </c>
      <c r="C2" s="96">
        <v>0.2673367064458585</v>
      </c>
    </row>
    <row r="3" spans="1:9" x14ac:dyDescent="0.25">
      <c r="A3" s="95">
        <v>2</v>
      </c>
      <c r="B3" s="50" t="s">
        <v>8</v>
      </c>
      <c r="C3" s="96">
        <v>0.24295318702835419</v>
      </c>
    </row>
    <row r="4" spans="1:9" x14ac:dyDescent="0.25">
      <c r="A4" s="95">
        <v>3</v>
      </c>
      <c r="B4" s="26" t="s">
        <v>1</v>
      </c>
      <c r="C4" s="96">
        <v>0.2107850509859869</v>
      </c>
    </row>
    <row r="5" spans="1:9" x14ac:dyDescent="0.25">
      <c r="A5" s="95">
        <v>4</v>
      </c>
      <c r="B5" s="50" t="s">
        <v>37</v>
      </c>
      <c r="C5" s="96">
        <v>0.17720712631706759</v>
      </c>
    </row>
    <row r="6" spans="1:9" x14ac:dyDescent="0.25">
      <c r="A6" s="95">
        <v>5</v>
      </c>
      <c r="B6" s="50" t="s">
        <v>35</v>
      </c>
      <c r="C6" s="96">
        <v>0.1740603002633426</v>
      </c>
    </row>
    <row r="7" spans="1:9" x14ac:dyDescent="0.25">
      <c r="A7" s="95">
        <v>6</v>
      </c>
      <c r="B7" s="26" t="s">
        <v>14</v>
      </c>
      <c r="C7" s="96">
        <v>0.16223760984565763</v>
      </c>
    </row>
    <row r="8" spans="1:9" x14ac:dyDescent="0.25">
      <c r="A8" s="95">
        <v>7</v>
      </c>
      <c r="B8" s="50" t="s">
        <v>60</v>
      </c>
      <c r="C8" s="96">
        <v>0.15226356588493289</v>
      </c>
    </row>
    <row r="9" spans="1:9" x14ac:dyDescent="0.25">
      <c r="A9" s="95">
        <v>8</v>
      </c>
      <c r="B9" s="50" t="s">
        <v>31</v>
      </c>
      <c r="C9" s="96">
        <v>0.14473042567937011</v>
      </c>
    </row>
    <row r="10" spans="1:9" x14ac:dyDescent="0.25">
      <c r="A10" s="95">
        <v>9</v>
      </c>
      <c r="B10" s="26" t="s">
        <v>17</v>
      </c>
      <c r="C10" s="96">
        <v>0.13372279674438101</v>
      </c>
    </row>
    <row r="11" spans="1:9" x14ac:dyDescent="0.25">
      <c r="A11" s="95">
        <v>10</v>
      </c>
      <c r="B11" s="50" t="s">
        <v>18</v>
      </c>
      <c r="C11" s="96">
        <v>0.11259985978847191</v>
      </c>
    </row>
    <row r="12" spans="1:9" x14ac:dyDescent="0.25">
      <c r="A12" s="95">
        <v>11</v>
      </c>
      <c r="B12" s="26" t="s">
        <v>3</v>
      </c>
      <c r="C12" s="96">
        <v>8.6259450991076903E-2</v>
      </c>
    </row>
    <row r="13" spans="1:9" x14ac:dyDescent="0.25">
      <c r="A13" s="95">
        <v>12</v>
      </c>
      <c r="B13" s="26" t="s">
        <v>15</v>
      </c>
      <c r="C13" s="96">
        <v>8.6148334644198091E-2</v>
      </c>
    </row>
    <row r="14" spans="1:9" x14ac:dyDescent="0.25">
      <c r="A14" s="95">
        <v>13</v>
      </c>
      <c r="B14" s="50" t="s">
        <v>9</v>
      </c>
      <c r="C14" s="96">
        <v>8.2879260627120657E-2</v>
      </c>
    </row>
    <row r="15" spans="1:9" x14ac:dyDescent="0.25">
      <c r="A15" s="95">
        <v>14</v>
      </c>
      <c r="B15" s="26" t="s">
        <v>7</v>
      </c>
      <c r="C15" s="96">
        <v>8.2686145405068454E-2</v>
      </c>
    </row>
    <row r="16" spans="1:9" x14ac:dyDescent="0.25">
      <c r="A16" s="95">
        <v>15</v>
      </c>
      <c r="B16" s="50" t="s">
        <v>19</v>
      </c>
      <c r="C16" s="96">
        <v>8.071775623610998E-2</v>
      </c>
    </row>
    <row r="17" spans="1:3" x14ac:dyDescent="0.25">
      <c r="A17" s="95">
        <v>16</v>
      </c>
      <c r="B17" s="50" t="s">
        <v>10</v>
      </c>
      <c r="C17" s="96">
        <v>5.7819494127702681E-2</v>
      </c>
    </row>
    <row r="18" spans="1:3" x14ac:dyDescent="0.25">
      <c r="A18" s="95">
        <v>17</v>
      </c>
      <c r="B18" s="26" t="s">
        <v>34</v>
      </c>
      <c r="C18" s="96">
        <v>5.753048517916217E-2</v>
      </c>
    </row>
    <row r="19" spans="1:3" x14ac:dyDescent="0.25">
      <c r="A19" s="95">
        <v>18</v>
      </c>
      <c r="B19" s="26" t="s">
        <v>5</v>
      </c>
      <c r="C19" s="96">
        <v>5.6466112697740801E-2</v>
      </c>
    </row>
    <row r="20" spans="1:3" x14ac:dyDescent="0.25">
      <c r="A20" s="95">
        <v>19</v>
      </c>
      <c r="B20" s="26" t="s">
        <v>2</v>
      </c>
      <c r="C20" s="96">
        <v>5.4766127827727294E-2</v>
      </c>
    </row>
    <row r="21" spans="1:3" x14ac:dyDescent="0.25">
      <c r="A21" s="95">
        <v>20</v>
      </c>
      <c r="B21" s="26" t="s">
        <v>4</v>
      </c>
      <c r="C21" s="96">
        <v>5.1639708473412919E-2</v>
      </c>
    </row>
    <row r="22" spans="1:3" x14ac:dyDescent="0.25">
      <c r="A22" s="95">
        <v>21</v>
      </c>
      <c r="B22" s="26" t="s">
        <v>16</v>
      </c>
      <c r="C22" s="96">
        <v>1.1669179245463047E-2</v>
      </c>
    </row>
    <row r="23" spans="1:3" x14ac:dyDescent="0.25">
      <c r="A23" s="95">
        <v>22</v>
      </c>
      <c r="B23" s="50" t="s">
        <v>6</v>
      </c>
      <c r="C23" s="96">
        <v>-7.933235149729996E-3</v>
      </c>
    </row>
    <row r="25" spans="1:3" x14ac:dyDescent="0.25">
      <c r="B25" t="s">
        <v>79</v>
      </c>
      <c r="C25" t="s">
        <v>90</v>
      </c>
    </row>
  </sheetData>
  <hyperlinks>
    <hyperlink ref="I1" location="Mündəricat!A1" display="Mündəricat" xr:uid="{CD165857-FE1F-412F-8143-A9D1DDEF28A4}"/>
  </hyperlinks>
  <pageMargins left="0.7" right="0.7" top="0.75" bottom="0.75" header="0.3" footer="0.3"/>
  <tableParts count="1">
    <tablePart r:id="rId1"/>
  </tablePart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E29"/>
  <sheetViews>
    <sheetView workbookViewId="0"/>
  </sheetViews>
  <sheetFormatPr defaultRowHeight="15" x14ac:dyDescent="0.25"/>
  <cols>
    <col min="2" max="2" width="42.7109375" customWidth="1"/>
    <col min="3" max="3" width="43.7109375" customWidth="1"/>
    <col min="4" max="4" width="15.7109375" customWidth="1"/>
    <col min="5" max="5" width="47.28515625" customWidth="1"/>
  </cols>
  <sheetData>
    <row r="1" spans="1:5" ht="42.75" x14ac:dyDescent="0.25">
      <c r="A1" s="30" t="s">
        <v>0</v>
      </c>
      <c r="B1" s="31" t="s">
        <v>21</v>
      </c>
      <c r="C1" s="32" t="s">
        <v>62</v>
      </c>
      <c r="E1" s="56" t="s">
        <v>43</v>
      </c>
    </row>
    <row r="2" spans="1:5" x14ac:dyDescent="0.25">
      <c r="A2" s="25">
        <v>8</v>
      </c>
      <c r="B2" s="26" t="s">
        <v>60</v>
      </c>
      <c r="C2" s="55"/>
    </row>
    <row r="3" spans="1:5" x14ac:dyDescent="0.25">
      <c r="A3" s="25">
        <v>12</v>
      </c>
      <c r="B3" s="26" t="s">
        <v>1</v>
      </c>
      <c r="C3" s="55"/>
    </row>
    <row r="4" spans="1:5" x14ac:dyDescent="0.25">
      <c r="A4" s="25">
        <v>4</v>
      </c>
      <c r="B4" s="26" t="s">
        <v>2</v>
      </c>
      <c r="C4" s="55"/>
    </row>
    <row r="5" spans="1:5" x14ac:dyDescent="0.25">
      <c r="A5" s="25">
        <v>14</v>
      </c>
      <c r="B5" s="26" t="s">
        <v>3</v>
      </c>
      <c r="C5" s="55"/>
    </row>
    <row r="6" spans="1:5" x14ac:dyDescent="0.25">
      <c r="A6" s="25">
        <v>18</v>
      </c>
      <c r="B6" s="26" t="s">
        <v>4</v>
      </c>
      <c r="C6" s="55"/>
    </row>
    <row r="7" spans="1:5" x14ac:dyDescent="0.25">
      <c r="A7" s="25">
        <v>16</v>
      </c>
      <c r="B7" s="26" t="s">
        <v>5</v>
      </c>
      <c r="C7" s="61"/>
    </row>
    <row r="8" spans="1:5" x14ac:dyDescent="0.25">
      <c r="A8" s="25">
        <v>25</v>
      </c>
      <c r="B8" s="26" t="s">
        <v>6</v>
      </c>
      <c r="C8" s="55"/>
    </row>
    <row r="9" spans="1:5" x14ac:dyDescent="0.25">
      <c r="A9" s="25">
        <v>7</v>
      </c>
      <c r="B9" s="26" t="s">
        <v>7</v>
      </c>
      <c r="C9" s="55"/>
    </row>
    <row r="10" spans="1:5" x14ac:dyDescent="0.25">
      <c r="A10" s="25">
        <v>1</v>
      </c>
      <c r="B10" s="26" t="s">
        <v>35</v>
      </c>
      <c r="C10" s="61"/>
    </row>
    <row r="11" spans="1:5" x14ac:dyDescent="0.25">
      <c r="A11" s="25">
        <v>10</v>
      </c>
      <c r="B11" s="26" t="s">
        <v>8</v>
      </c>
      <c r="C11" s="61"/>
    </row>
    <row r="12" spans="1:5" x14ac:dyDescent="0.25">
      <c r="A12" s="25">
        <v>2</v>
      </c>
      <c r="B12" s="26" t="s">
        <v>9</v>
      </c>
      <c r="C12" s="55"/>
    </row>
    <row r="13" spans="1:5" x14ac:dyDescent="0.25">
      <c r="A13" s="25">
        <v>6</v>
      </c>
      <c r="B13" s="26" t="s">
        <v>10</v>
      </c>
      <c r="C13" s="61"/>
    </row>
    <row r="14" spans="1:5" x14ac:dyDescent="0.25">
      <c r="A14" s="25">
        <v>22</v>
      </c>
      <c r="B14" s="26" t="s">
        <v>20</v>
      </c>
      <c r="C14" s="55"/>
    </row>
    <row r="15" spans="1:5" x14ac:dyDescent="0.25">
      <c r="A15" s="25">
        <v>3</v>
      </c>
      <c r="B15" s="26" t="s">
        <v>11</v>
      </c>
      <c r="C15" s="55"/>
    </row>
    <row r="16" spans="1:5" x14ac:dyDescent="0.25">
      <c r="A16" s="25">
        <v>24</v>
      </c>
      <c r="B16" s="26" t="s">
        <v>12</v>
      </c>
      <c r="C16" s="55"/>
    </row>
    <row r="17" spans="1:3" x14ac:dyDescent="0.25">
      <c r="A17" s="25">
        <v>5</v>
      </c>
      <c r="B17" s="26" t="s">
        <v>13</v>
      </c>
      <c r="C17" s="61"/>
    </row>
    <row r="18" spans="1:3" x14ac:dyDescent="0.25">
      <c r="A18" s="25">
        <v>9</v>
      </c>
      <c r="B18" s="26" t="s">
        <v>14</v>
      </c>
      <c r="C18" s="55"/>
    </row>
    <row r="19" spans="1:3" x14ac:dyDescent="0.25">
      <c r="A19" s="25">
        <v>17</v>
      </c>
      <c r="B19" s="26" t="s">
        <v>34</v>
      </c>
      <c r="C19" s="55"/>
    </row>
    <row r="20" spans="1:3" x14ac:dyDescent="0.25">
      <c r="A20" s="25">
        <v>13</v>
      </c>
      <c r="B20" s="26" t="s">
        <v>15</v>
      </c>
      <c r="C20" s="55"/>
    </row>
    <row r="21" spans="1:3" x14ac:dyDescent="0.25">
      <c r="A21" s="25">
        <v>21</v>
      </c>
      <c r="B21" s="26" t="s">
        <v>16</v>
      </c>
      <c r="C21" s="55"/>
    </row>
    <row r="22" spans="1:3" x14ac:dyDescent="0.25">
      <c r="A22" s="25">
        <v>23</v>
      </c>
      <c r="B22" s="26" t="s">
        <v>17</v>
      </c>
      <c r="C22" s="61"/>
    </row>
    <row r="23" spans="1:3" x14ac:dyDescent="0.25">
      <c r="A23" s="25">
        <v>15</v>
      </c>
      <c r="B23" s="26" t="s">
        <v>18</v>
      </c>
      <c r="C23" s="55"/>
    </row>
    <row r="24" spans="1:3" x14ac:dyDescent="0.25">
      <c r="A24" s="25">
        <v>20</v>
      </c>
      <c r="B24" s="26" t="s">
        <v>19</v>
      </c>
      <c r="C24" s="55"/>
    </row>
    <row r="25" spans="1:3" x14ac:dyDescent="0.25">
      <c r="A25" s="25">
        <v>19</v>
      </c>
      <c r="B25" s="26" t="s">
        <v>37</v>
      </c>
      <c r="C25" s="55"/>
    </row>
    <row r="26" spans="1:3" x14ac:dyDescent="0.25">
      <c r="A26" s="25">
        <v>11</v>
      </c>
      <c r="B26" s="27" t="s">
        <v>31</v>
      </c>
      <c r="C26" s="61"/>
    </row>
    <row r="29" spans="1:3" x14ac:dyDescent="0.25">
      <c r="B29" s="59"/>
    </row>
  </sheetData>
  <conditionalFormatting sqref="B16">
    <cfRule type="dataBar" priority="1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{3E289E8C-EB07-4871-A76D-542BC845C9DB}</x14:id>
        </ext>
      </extLst>
    </cfRule>
  </conditionalFormatting>
  <hyperlinks>
    <hyperlink ref="E1" location="Mündəricat!A1" display="Mündəricat" xr:uid="{00000000-0004-0000-1300-000000000000}"/>
  </hyperlinks>
  <pageMargins left="0.7" right="0.7" top="0.75" bottom="0.75" header="0.3" footer="0.3"/>
  <tableParts count="1">
    <tablePart r:id="rId1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3E289E8C-EB07-4871-A76D-542BC845C9DB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B16</xm:sqref>
        </x14:conditionalFormatting>
      </x14:conditionalFormattings>
    </ext>
  </extLst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E29"/>
  <sheetViews>
    <sheetView workbookViewId="0"/>
  </sheetViews>
  <sheetFormatPr defaultRowHeight="15" x14ac:dyDescent="0.25"/>
  <cols>
    <col min="2" max="2" width="42.7109375" customWidth="1"/>
    <col min="3" max="3" width="48.5703125" customWidth="1"/>
    <col min="5" max="5" width="44.7109375" customWidth="1"/>
    <col min="11" max="11" width="9.28515625" customWidth="1"/>
  </cols>
  <sheetData>
    <row r="1" spans="1:5" ht="43.5" customHeight="1" x14ac:dyDescent="0.25">
      <c r="A1" s="30" t="s">
        <v>0</v>
      </c>
      <c r="B1" s="31" t="s">
        <v>21</v>
      </c>
      <c r="C1" s="32" t="s">
        <v>63</v>
      </c>
      <c r="E1" s="56" t="s">
        <v>43</v>
      </c>
    </row>
    <row r="2" spans="1:5" x14ac:dyDescent="0.25">
      <c r="A2" s="25">
        <v>6</v>
      </c>
      <c r="B2" s="26" t="s">
        <v>60</v>
      </c>
      <c r="C2" s="60"/>
    </row>
    <row r="3" spans="1:5" x14ac:dyDescent="0.25">
      <c r="A3" s="25">
        <v>8</v>
      </c>
      <c r="B3" s="26" t="s">
        <v>1</v>
      </c>
      <c r="C3" s="61"/>
    </row>
    <row r="4" spans="1:5" x14ac:dyDescent="0.25">
      <c r="A4" s="25">
        <v>9</v>
      </c>
      <c r="B4" s="26" t="s">
        <v>2</v>
      </c>
      <c r="C4" s="60"/>
    </row>
    <row r="5" spans="1:5" x14ac:dyDescent="0.25">
      <c r="A5" s="25">
        <v>5</v>
      </c>
      <c r="B5" s="26" t="s">
        <v>3</v>
      </c>
      <c r="C5" s="60"/>
    </row>
    <row r="6" spans="1:5" x14ac:dyDescent="0.25">
      <c r="A6" s="25">
        <v>16</v>
      </c>
      <c r="B6" s="26" t="s">
        <v>4</v>
      </c>
      <c r="C6" s="61"/>
    </row>
    <row r="7" spans="1:5" x14ac:dyDescent="0.25">
      <c r="A7" s="25">
        <v>19</v>
      </c>
      <c r="B7" s="26" t="s">
        <v>5</v>
      </c>
      <c r="C7" s="60"/>
    </row>
    <row r="8" spans="1:5" x14ac:dyDescent="0.25">
      <c r="A8" s="25">
        <v>25</v>
      </c>
      <c r="B8" s="26" t="s">
        <v>6</v>
      </c>
      <c r="C8" s="60"/>
    </row>
    <row r="9" spans="1:5" x14ac:dyDescent="0.25">
      <c r="A9" s="25">
        <v>17</v>
      </c>
      <c r="B9" s="26" t="s">
        <v>7</v>
      </c>
      <c r="C9" s="60"/>
    </row>
    <row r="10" spans="1:5" x14ac:dyDescent="0.25">
      <c r="A10" s="25">
        <v>2</v>
      </c>
      <c r="B10" s="26" t="s">
        <v>35</v>
      </c>
      <c r="C10" s="61"/>
    </row>
    <row r="11" spans="1:5" x14ac:dyDescent="0.25">
      <c r="A11" s="25">
        <v>4</v>
      </c>
      <c r="B11" s="26" t="s">
        <v>8</v>
      </c>
      <c r="C11" s="61"/>
    </row>
    <row r="12" spans="1:5" x14ac:dyDescent="0.25">
      <c r="A12" s="25">
        <v>7</v>
      </c>
      <c r="B12" s="26" t="s">
        <v>9</v>
      </c>
      <c r="C12" s="61"/>
    </row>
    <row r="13" spans="1:5" x14ac:dyDescent="0.25">
      <c r="A13" s="25">
        <v>12</v>
      </c>
      <c r="B13" s="26" t="s">
        <v>10</v>
      </c>
      <c r="C13" s="60"/>
    </row>
    <row r="14" spans="1:5" x14ac:dyDescent="0.25">
      <c r="A14" s="25">
        <v>22</v>
      </c>
      <c r="B14" s="26" t="s">
        <v>20</v>
      </c>
      <c r="C14" s="60"/>
    </row>
    <row r="15" spans="1:5" x14ac:dyDescent="0.25">
      <c r="A15" s="25">
        <v>1</v>
      </c>
      <c r="B15" s="26" t="s">
        <v>11</v>
      </c>
      <c r="C15" s="61"/>
    </row>
    <row r="16" spans="1:5" x14ac:dyDescent="0.25">
      <c r="A16" s="25">
        <v>24</v>
      </c>
      <c r="B16" s="26" t="s">
        <v>12</v>
      </c>
      <c r="C16" s="60"/>
    </row>
    <row r="17" spans="1:3" x14ac:dyDescent="0.25">
      <c r="A17" s="25">
        <v>10</v>
      </c>
      <c r="B17" s="26" t="s">
        <v>13</v>
      </c>
      <c r="C17" s="60"/>
    </row>
    <row r="18" spans="1:3" x14ac:dyDescent="0.25">
      <c r="A18" s="25">
        <v>3</v>
      </c>
      <c r="B18" s="26" t="s">
        <v>14</v>
      </c>
      <c r="C18" s="60"/>
    </row>
    <row r="19" spans="1:3" x14ac:dyDescent="0.25">
      <c r="A19" s="25">
        <v>18</v>
      </c>
      <c r="B19" s="26" t="s">
        <v>34</v>
      </c>
      <c r="C19" s="61"/>
    </row>
    <row r="20" spans="1:3" x14ac:dyDescent="0.25">
      <c r="A20" s="25">
        <v>11</v>
      </c>
      <c r="B20" s="26" t="s">
        <v>15</v>
      </c>
      <c r="C20" s="61"/>
    </row>
    <row r="21" spans="1:3" x14ac:dyDescent="0.25">
      <c r="A21" s="25">
        <v>20</v>
      </c>
      <c r="B21" s="26" t="s">
        <v>16</v>
      </c>
      <c r="C21" s="60"/>
    </row>
    <row r="22" spans="1:3" x14ac:dyDescent="0.25">
      <c r="A22" s="25">
        <v>23</v>
      </c>
      <c r="B22" s="26" t="s">
        <v>17</v>
      </c>
      <c r="C22" s="60"/>
    </row>
    <row r="23" spans="1:3" x14ac:dyDescent="0.25">
      <c r="A23" s="25">
        <v>15</v>
      </c>
      <c r="B23" s="26" t="s">
        <v>18</v>
      </c>
      <c r="C23" s="60"/>
    </row>
    <row r="24" spans="1:3" x14ac:dyDescent="0.25">
      <c r="A24" s="25">
        <v>21</v>
      </c>
      <c r="B24" s="26" t="s">
        <v>19</v>
      </c>
      <c r="C24" s="60"/>
    </row>
    <row r="25" spans="1:3" x14ac:dyDescent="0.25">
      <c r="A25" s="25">
        <v>14</v>
      </c>
      <c r="B25" s="26" t="s">
        <v>37</v>
      </c>
      <c r="C25" s="60"/>
    </row>
    <row r="26" spans="1:3" x14ac:dyDescent="0.25">
      <c r="A26" s="25">
        <v>13</v>
      </c>
      <c r="B26" s="27" t="s">
        <v>31</v>
      </c>
      <c r="C26" s="60"/>
    </row>
    <row r="29" spans="1:3" x14ac:dyDescent="0.25">
      <c r="B29" s="59"/>
    </row>
  </sheetData>
  <conditionalFormatting sqref="B16">
    <cfRule type="dataBar" priority="1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{8EA26FF9-F6B4-4706-955C-A6F1E92F7B9F}</x14:id>
        </ext>
      </extLst>
    </cfRule>
  </conditionalFormatting>
  <hyperlinks>
    <hyperlink ref="E1" location="Mündəricat!A1" display="Mündəricat" xr:uid="{00000000-0004-0000-1400-000000000000}"/>
  </hyperlinks>
  <pageMargins left="0.7" right="0.7" top="0.75" bottom="0.75" header="0.3" footer="0.3"/>
  <pageSetup orientation="portrait" r:id="rId1"/>
  <tableParts count="1">
    <tablePart r:id="rId2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8EA26FF9-F6B4-4706-955C-A6F1E92F7B9F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B16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28</vt:i4>
      </vt:variant>
    </vt:vector>
  </HeadingPairs>
  <TitlesOfParts>
    <vt:vector size="28" baseType="lpstr">
      <vt:lpstr>Mündəricat</vt:lpstr>
      <vt:lpstr>2025 IVR- Ümumi göstəricilər</vt:lpstr>
      <vt:lpstr>2025 IIIR- Ümumi göstəricilər</vt:lpstr>
      <vt:lpstr>Aktivlər</vt:lpstr>
      <vt:lpstr>Dinamika  - Aktivlər</vt:lpstr>
      <vt:lpstr>Kredit Portfeli</vt:lpstr>
      <vt:lpstr>Dinamika - Kredit Portfeli</vt:lpstr>
      <vt:lpstr>Biznes Kreditləri</vt:lpstr>
      <vt:lpstr>Dinamika - Biznes Kreditləri</vt:lpstr>
      <vt:lpstr>İstehlak Kreditləri</vt:lpstr>
      <vt:lpstr>Daşınmaz Əmlak Kreditləri</vt:lpstr>
      <vt:lpstr>Depozit Portfeli</vt:lpstr>
      <vt:lpstr>Dinamika - Depozit Portfeli</vt:lpstr>
      <vt:lpstr>Fiziki şəxslərin əmanətləri</vt:lpstr>
      <vt:lpstr>Balans Kapitalı</vt:lpstr>
      <vt:lpstr>Dinamika  - Balans Kapitalı</vt:lpstr>
      <vt:lpstr>Nizamnamə Kapitalı</vt:lpstr>
      <vt:lpstr>Xalis Mənfəəti</vt:lpstr>
      <vt:lpstr>Xalis Əməliyyat Mənfəəti</vt:lpstr>
      <vt:lpstr>Faiz Gəlirləri</vt:lpstr>
      <vt:lpstr>Faiz Xərcləri</vt:lpstr>
      <vt:lpstr>Qeyri-Faiz Gəlirləri</vt:lpstr>
      <vt:lpstr>Qeyri-Faiz Xərcləri</vt:lpstr>
      <vt:lpstr>Ehtiyat ayırmaları</vt:lpstr>
      <vt:lpstr>ROA </vt:lpstr>
      <vt:lpstr>ROE </vt:lpstr>
      <vt:lpstr>ROA</vt:lpstr>
      <vt:lpstr>ROE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Redaktor</dc:creator>
  <cp:lastModifiedBy>H Azizaga</cp:lastModifiedBy>
  <dcterms:created xsi:type="dcterms:W3CDTF">2017-08-07T11:39:20Z</dcterms:created>
  <dcterms:modified xsi:type="dcterms:W3CDTF">2026-01-17T07:53:27Z</dcterms:modified>
</cp:coreProperties>
</file>