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.hagverdiyev\Desktop\"/>
    </mc:Choice>
  </mc:AlternateContent>
  <xr:revisionPtr revIDLastSave="0" documentId="8_{93FFF11E-D75E-4468-B402-9E47D52EBCEF}" xr6:coauthVersionLast="47" xr6:coauthVersionMax="47" xr10:uidLastSave="{00000000-0000-0000-0000-000000000000}"/>
  <bookViews>
    <workbookView xWindow="-120" yWindow="-120" windowWidth="29040" windowHeight="15840" tabRatio="584" activeTab="3" xr2:uid="{00000000-000D-0000-FFFF-FFFF00000000}"/>
  </bookViews>
  <sheets>
    <sheet name="Balans Göstəriciləri " sheetId="10" r:id="rId1"/>
    <sheet name="Mənfəət-Zərər göstəriciləri" sheetId="3" r:id="rId2"/>
    <sheet name="Nağdsız hesablaşmalar" sheetId="6" r:id="rId3"/>
    <sheet name="Digər göstəricilər" sheetId="4" r:id="rId4"/>
  </sheets>
  <externalReferences>
    <externalReference r:id="rId5"/>
    <externalReference r:id="rId6"/>
    <externalReference r:id="rId7"/>
    <externalReference r:id="rId8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" i="6" l="1"/>
  <c r="R3" i="6"/>
  <c r="R8" i="6" l="1"/>
  <c r="R7" i="6"/>
  <c r="O5" i="6" l="1"/>
  <c r="O4" i="6"/>
  <c r="O3" i="6" l="1"/>
  <c r="N3" i="6"/>
  <c r="M5" i="6" l="1"/>
  <c r="M4" i="6"/>
  <c r="M3" i="6" l="1"/>
  <c r="K3" i="6"/>
  <c r="I3" i="6" l="1"/>
  <c r="E3" i="6" l="1"/>
  <c r="Y15" i="3" l="1"/>
  <c r="Y7" i="3"/>
  <c r="Y10" i="3" s="1"/>
  <c r="Y13" i="3" s="1"/>
  <c r="R7" i="3" l="1"/>
  <c r="R10" i="3" s="1"/>
  <c r="R13" i="3" s="1"/>
  <c r="R15" i="3" s="1"/>
  <c r="O10" i="3" l="1"/>
  <c r="O13" i="3" s="1"/>
  <c r="O15" i="3" s="1"/>
  <c r="N7" i="3" l="1"/>
  <c r="N10" i="3" s="1"/>
  <c r="N13" i="3" s="1"/>
  <c r="N15" i="3" s="1"/>
  <c r="M3" i="3" l="1"/>
  <c r="G7" i="3" l="1"/>
  <c r="G10" i="3" s="1"/>
  <c r="G13" i="3" s="1"/>
  <c r="G15" i="3" s="1"/>
  <c r="C7" i="3"/>
  <c r="C10" i="3" s="1"/>
  <c r="C13" i="3" s="1"/>
  <c r="C15" i="3" s="1"/>
  <c r="Y42" i="10"/>
  <c r="Y48" i="10" s="1"/>
  <c r="Y25" i="10"/>
  <c r="Y10" i="10"/>
  <c r="W47" i="10"/>
  <c r="W42" i="10"/>
  <c r="W48" i="10" s="1"/>
  <c r="W25" i="10"/>
  <c r="U47" i="10"/>
  <c r="U42" i="10"/>
  <c r="U32" i="10"/>
  <c r="U29" i="10"/>
  <c r="U13" i="10"/>
  <c r="U25" i="10" s="1"/>
  <c r="U48" i="10" l="1"/>
  <c r="S47" i="10"/>
  <c r="S42" i="10"/>
  <c r="S13" i="10"/>
  <c r="S25" i="10" s="1"/>
  <c r="R47" i="10"/>
  <c r="R32" i="10"/>
  <c r="R29" i="10"/>
  <c r="R28" i="10" s="1"/>
  <c r="R42" i="10" s="1"/>
  <c r="R25" i="10"/>
  <c r="R48" i="10" l="1"/>
  <c r="S48" i="10"/>
  <c r="Q32" i="10"/>
  <c r="Q29" i="10"/>
  <c r="Q28" i="10" s="1"/>
  <c r="Q42" i="10" s="1"/>
  <c r="Q48" i="10" s="1"/>
  <c r="Q10" i="10"/>
  <c r="Q9" i="10"/>
  <c r="O32" i="10" l="1"/>
  <c r="O29" i="10"/>
  <c r="O25" i="10"/>
  <c r="O28" i="10" l="1"/>
  <c r="O42" i="10" s="1"/>
  <c r="O48" i="10" s="1"/>
  <c r="N32" i="10"/>
  <c r="N29" i="10"/>
  <c r="N25" i="10"/>
  <c r="N28" i="10" l="1"/>
  <c r="N42" i="10" s="1"/>
  <c r="N48" i="10" s="1"/>
  <c r="M32" i="10"/>
  <c r="M29" i="10"/>
  <c r="K29" i="10" l="1"/>
  <c r="K32" i="10"/>
  <c r="K28" i="10" l="1"/>
  <c r="I32" i="10"/>
  <c r="I29" i="10"/>
  <c r="I13" i="10"/>
  <c r="F42" i="10" l="1"/>
  <c r="F48" i="10" s="1"/>
  <c r="F32" i="10"/>
  <c r="F29" i="10"/>
  <c r="F25" i="10"/>
  <c r="E32" i="10"/>
  <c r="E29" i="10"/>
  <c r="O97" i="10" l="1"/>
  <c r="D97" i="10"/>
  <c r="C97" i="10"/>
  <c r="U96" i="10"/>
  <c r="U95" i="10"/>
  <c r="U97" i="10" s="1"/>
  <c r="S92" i="10"/>
  <c r="G92" i="10"/>
  <c r="G98" i="10" s="1"/>
  <c r="U91" i="10"/>
  <c r="U90" i="10"/>
  <c r="U89" i="10"/>
  <c r="U88" i="10"/>
  <c r="U87" i="10"/>
  <c r="O87" i="10"/>
  <c r="D87" i="10"/>
  <c r="U86" i="10"/>
  <c r="U85" i="10"/>
  <c r="U84" i="10"/>
  <c r="U83" i="10"/>
  <c r="X82" i="10"/>
  <c r="S82" i="10"/>
  <c r="R82" i="10"/>
  <c r="P82" i="10"/>
  <c r="O82" i="10"/>
  <c r="N82" i="10"/>
  <c r="L82" i="10"/>
  <c r="I82" i="10"/>
  <c r="G82" i="10"/>
  <c r="E82" i="10"/>
  <c r="D82" i="10"/>
  <c r="C82" i="10"/>
  <c r="X81" i="10"/>
  <c r="U81" i="10"/>
  <c r="U80" i="10"/>
  <c r="X79" i="10"/>
  <c r="U79" i="10"/>
  <c r="S79" i="10"/>
  <c r="R79" i="10"/>
  <c r="P79" i="10"/>
  <c r="O79" i="10"/>
  <c r="N79" i="10"/>
  <c r="L79" i="10"/>
  <c r="I79" i="10"/>
  <c r="G79" i="10"/>
  <c r="E79" i="10"/>
  <c r="D79" i="10"/>
  <c r="C79" i="10"/>
  <c r="U78" i="10"/>
  <c r="S75" i="10"/>
  <c r="N75" i="10"/>
  <c r="G75" i="10"/>
  <c r="C75" i="10"/>
  <c r="U74" i="10"/>
  <c r="U73" i="10"/>
  <c r="U72" i="10"/>
  <c r="U71" i="10"/>
  <c r="U70" i="10"/>
  <c r="U69" i="10"/>
  <c r="U68" i="10"/>
  <c r="U67" i="10"/>
  <c r="F67" i="10"/>
  <c r="U66" i="10"/>
  <c r="F66" i="10"/>
  <c r="O65" i="10"/>
  <c r="O75" i="10" s="1"/>
  <c r="L65" i="10"/>
  <c r="U64" i="10"/>
  <c r="U63" i="10"/>
  <c r="U65" i="10" s="1"/>
  <c r="U61" i="10"/>
  <c r="U60" i="10"/>
  <c r="D60" i="10"/>
  <c r="U59" i="10"/>
  <c r="D59" i="10"/>
  <c r="U82" i="10" l="1"/>
  <c r="N78" i="10"/>
  <c r="N92" i="10" s="1"/>
  <c r="N98" i="10" s="1"/>
  <c r="D75" i="10"/>
  <c r="C78" i="10"/>
  <c r="C92" i="10" s="1"/>
  <c r="C98" i="10" s="1"/>
  <c r="D78" i="10"/>
  <c r="D92" i="10" s="1"/>
  <c r="D98" i="10" s="1"/>
  <c r="O78" i="10"/>
  <c r="O92" i="10" s="1"/>
  <c r="O98" i="10" s="1"/>
  <c r="P78" i="10"/>
  <c r="U75" i="10"/>
  <c r="U92" i="10"/>
  <c r="U98" i="10" s="1"/>
  <c r="S27" i="3"/>
  <c r="Y32" i="3" l="1"/>
  <c r="Y27" i="3"/>
  <c r="W24" i="3" l="1"/>
  <c r="W32" i="3" s="1"/>
  <c r="V27" i="3" l="1"/>
  <c r="T28" i="3"/>
  <c r="T24" i="3"/>
  <c r="T27" i="3" s="1"/>
  <c r="S24" i="3"/>
  <c r="O20" i="3" l="1"/>
  <c r="O24" i="3" s="1"/>
  <c r="I24" i="3" l="1"/>
  <c r="I27" i="3" s="1"/>
  <c r="I32" i="3" s="1"/>
  <c r="G32" i="3"/>
  <c r="C24" i="3" l="1"/>
  <c r="C27" i="3" s="1"/>
  <c r="C30" i="3" s="1"/>
  <c r="C32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Elnur Ibrahimov</author>
    <author>Asif Orujov</author>
  </authors>
  <commentList>
    <comment ref="C8" authorId="0" shapeId="0" xr:uid="{4DD6190E-1430-4E4A-92AD-F1A0A02CD093}">
      <text>
        <r>
          <rPr>
            <b/>
            <sz val="9"/>
            <color indexed="81"/>
            <rFont val="Tahoma"/>
            <family val="2"/>
            <charset val="204"/>
          </rPr>
          <t>Elnur Ibrahimov:</t>
        </r>
        <r>
          <rPr>
            <sz val="9"/>
            <color indexed="81"/>
            <rFont val="Tahoma"/>
            <family val="2"/>
            <charset val="204"/>
          </rPr>
          <t xml:space="preserve">
Repo əməliyyatları daxil</t>
        </r>
      </text>
    </comment>
    <comment ref="Y10" authorId="1" shapeId="0" xr:uid="{E204236F-5821-4962-B398-BE6E9AF76F71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Məqsədli ehtiyat olmadığı üçün çıxılma olmamışdır.</t>
        </r>
      </text>
    </comment>
    <comment ref="C40" authorId="0" shapeId="0" xr:uid="{665E6BE9-25A6-42C6-822E-908FBBF4544F}">
      <text>
        <r>
          <rPr>
            <b/>
            <sz val="9"/>
            <color indexed="81"/>
            <rFont val="Tahoma"/>
            <family val="2"/>
            <charset val="204"/>
          </rPr>
          <t>Elnur Ibrahimov:</t>
        </r>
        <r>
          <rPr>
            <sz val="9"/>
            <color indexed="81"/>
            <rFont val="Tahoma"/>
            <family val="2"/>
            <charset val="204"/>
          </rPr>
          <t xml:space="preserve">
Repo əməliyyatları daxil</t>
        </r>
      </text>
    </comment>
    <comment ref="Y41" authorId="1" shapeId="0" xr:uid="{B27F2DB7-38CE-4228-960B-9EFF7C19A917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Bankların depozitləri ayrı sətir nəzərə alınmadığı üçün burada nəzərə alınmışdır.
Bankların depozitləri - 97179.2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Asif Orujov</author>
    <author>Shamkhal Bayramov</author>
    <author>Anar I. Qasimov</author>
  </authors>
  <commentList>
    <comment ref="Y4" authorId="0" shapeId="0" xr:uid="{2A19A8E5-4D18-430F-9820-A2DD51CEF762}">
      <text>
        <r>
          <rPr>
            <b/>
            <sz val="9"/>
            <color indexed="81"/>
            <rFont val="Tahoma"/>
            <family val="2"/>
          </rPr>
          <t>Asif Orujov:</t>
        </r>
        <r>
          <rPr>
            <sz val="9"/>
            <color indexed="81"/>
            <rFont val="Tahoma"/>
            <family val="2"/>
          </rPr>
          <t xml:space="preserve">
MXD daxildir +1</t>
        </r>
      </text>
    </comment>
    <comment ref="W5" authorId="1" shapeId="0" xr:uid="{7F614F71-50A3-4526-9CFA-08B18411F505}">
      <text>
        <r>
          <rPr>
            <sz val="9"/>
            <color indexed="81"/>
            <rFont val="Tahoma"/>
            <family val="2"/>
          </rPr>
          <t>Sumqayıt şəhəri</t>
        </r>
      </text>
    </comment>
    <comment ref="C6" authorId="2" shapeId="0" xr:uid="{EC815BB0-9AD2-4404-B2EA-85365BF1A941}">
      <text>
        <r>
          <rPr>
            <b/>
            <sz val="9"/>
            <color indexed="81"/>
            <rFont val="Tahoma"/>
            <family val="2"/>
            <charset val="204"/>
          </rPr>
          <t>Anar I. Qasimov:</t>
        </r>
        <r>
          <rPr>
            <sz val="9"/>
            <color indexed="81"/>
            <rFont val="Tahoma"/>
            <family val="2"/>
            <charset val="204"/>
          </rPr>
          <t xml:space="preserve">
Xankəndi</t>
        </r>
      </text>
    </comment>
  </commentList>
</comments>
</file>

<file path=xl/sharedStrings.xml><?xml version="1.0" encoding="utf-8"?>
<sst xmlns="http://schemas.openxmlformats.org/spreadsheetml/2006/main" count="721" uniqueCount="147">
  <si>
    <t>Nağd vəsaitlər</t>
  </si>
  <si>
    <t>Mərkəzi Bankda müxbir hesablar</t>
  </si>
  <si>
    <t xml:space="preserve">Nostro hesablar (başqa banklardakı müxbir hesablar) </t>
  </si>
  <si>
    <t>Banklar da daxil olmaqla, maliyyə institutlarındakı depozitlər</t>
  </si>
  <si>
    <t xml:space="preserve">Qiymətli kağızlar </t>
  </si>
  <si>
    <t xml:space="preserve">Banklar da daxil olmaqla, maliyyə institutlarına kreditlər </t>
  </si>
  <si>
    <t xml:space="preserve"> - xalis kreditlər </t>
  </si>
  <si>
    <t xml:space="preserve">Müştərilərə verilən kreditlər </t>
  </si>
  <si>
    <t xml:space="preserve">Kreditlər üzrə mümkün zərərlərin ödənilməsi üçün məqsədli ehtiyat </t>
  </si>
  <si>
    <t xml:space="preserve">Xalis kreditlər </t>
  </si>
  <si>
    <t xml:space="preserve">Əsas vəsaitlər </t>
  </si>
  <si>
    <t xml:space="preserve">Bank işində istifadə olunmayan daşınmaz əmlak (ehtiyatlar çıxılmaqla), cəmi </t>
  </si>
  <si>
    <t>İcmallaşmamış törəmə təsərrüfat cəmiyyətlərdə iştirak (50%+1 səs hüququ verən səhm və ya başqa formada törəməsidirsə), cəmi</t>
  </si>
  <si>
    <t xml:space="preserve">Qeyri-maddi aktivlər </t>
  </si>
  <si>
    <t>Balansdankənar aktivlər uzrə mümkün zərərlərin ödənilməsi üçün məqsədli ehtiyat</t>
  </si>
  <si>
    <t xml:space="preserve">Digər aktivlər (məqsədli ehtiyatlar çıxılmaqla) </t>
  </si>
  <si>
    <t>Cəmi aktivlər</t>
  </si>
  <si>
    <t xml:space="preserve">Depozitlər (maliyyə institutları istisna olmaqla) </t>
  </si>
  <si>
    <t xml:space="preserve">Fiziki şəxslərin depoziti </t>
  </si>
  <si>
    <t>Hüquqi şəxslərin depoziti</t>
  </si>
  <si>
    <t>1.2.2.</t>
  </si>
  <si>
    <t>Mərkəzi Bankın banklara qarşı tələblər</t>
  </si>
  <si>
    <t>Loro hesablar</t>
  </si>
  <si>
    <t>Maliyyə institutlarının  depozitləri</t>
  </si>
  <si>
    <t xml:space="preserve">Bankların kreditləri </t>
  </si>
  <si>
    <t>Digər maliyyə institutlarının kreditləri</t>
  </si>
  <si>
    <t>Banklar tərəfindən buraxılmış qiymətli kağızlar</t>
  </si>
  <si>
    <t xml:space="preserve">Digər passivlər </t>
  </si>
  <si>
    <t xml:space="preserve">Cəmi öhdəliklər </t>
  </si>
  <si>
    <t>Xüsusi Kapital</t>
  </si>
  <si>
    <t>Ümumi ehtiyatlar</t>
  </si>
  <si>
    <t>Cəmi kapital</t>
  </si>
  <si>
    <t>Cəmi öhdəliklər və kapital</t>
  </si>
  <si>
    <t>6.1</t>
  </si>
  <si>
    <t>7.1</t>
  </si>
  <si>
    <t>7.2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</si>
  <si>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</si>
  <si>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</si>
  <si>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</si>
  <si>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</si>
  <si>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</si>
  <si>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</si>
  <si>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</si>
  <si>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</si>
  <si>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</si>
  <si>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</si>
  <si>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</si>
  <si>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</si>
  <si>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</si>
  <si>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</si>
  <si>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</si>
  <si>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1.1</t>
  </si>
  <si>
    <t>1.1.1</t>
  </si>
  <si>
    <t>1.1.2</t>
  </si>
  <si>
    <t>1.2</t>
  </si>
  <si>
    <t>1.2.1</t>
  </si>
  <si>
    <t xml:space="preserve"> - kreditlər üzrə faiz gəlirləri</t>
  </si>
  <si>
    <t xml:space="preserve">Faiz və onlara bağlı xərclər </t>
  </si>
  <si>
    <t xml:space="preserve"> - depozitlər üzrə faiz xərcləri</t>
  </si>
  <si>
    <t xml:space="preserve"> Xalis faiz gəliri (zərəri)</t>
  </si>
  <si>
    <t xml:space="preserve"> Qeyri-faiz gəlirləri </t>
  </si>
  <si>
    <t xml:space="preserve"> Qeyri-faiz xərcləri </t>
  </si>
  <si>
    <t xml:space="preserve"> Əməliyyat mənfəəti (zərəri) </t>
  </si>
  <si>
    <t>Aktivlər üzrə mümkün zərərlərin ödənilməsi üçün xüsusi ehtiyatın yaradılmasına ayırmalar (xərclər)</t>
  </si>
  <si>
    <t xml:space="preserve">Digər gəlirlər (xərclər) </t>
  </si>
  <si>
    <t xml:space="preserve">Vergilər ödənilənədək mənfəət (zərər) </t>
  </si>
  <si>
    <t xml:space="preserve"> Mənfəətdən vergilər </t>
  </si>
  <si>
    <t xml:space="preserve">Xalis mənfəət (zərər) </t>
  </si>
  <si>
    <t>2.1</t>
  </si>
  <si>
    <t>Göstəricinin adı</t>
  </si>
  <si>
    <t xml:space="preserve">Filial sayı </t>
  </si>
  <si>
    <t xml:space="preserve">Şöbə sayı </t>
  </si>
  <si>
    <t>ATM sayı</t>
  </si>
  <si>
    <t>İşci sayı</t>
  </si>
  <si>
    <t>No.</t>
  </si>
  <si>
    <t>Göstərici</t>
  </si>
  <si>
    <t>Balans Göstəriciləri (min manatla)</t>
  </si>
  <si>
    <t>Mənfəət və zərər maddələri (min manatla)</t>
  </si>
  <si>
    <t>Regionlardakı filial sayı (Bakı şəhəri və Abşeron rayonundan kənar ərazilərdə)</t>
  </si>
  <si>
    <t>7.*</t>
  </si>
  <si>
    <t>o cümlədən, biznes subyektlərinə verilən cəmi kreditlər</t>
  </si>
  <si>
    <t>o cümlədən, kənd təsərrüfatı üzrə verilən cəmi kreditlər</t>
  </si>
  <si>
    <t>7.**</t>
  </si>
  <si>
    <t>Bank Melli İran Bakı filialı</t>
  </si>
  <si>
    <t xml:space="preserve">AccessBank </t>
  </si>
  <si>
    <t xml:space="preserve">Yapı Kredi Bank Azərbaycan </t>
  </si>
  <si>
    <t xml:space="preserve">AFB Bank </t>
  </si>
  <si>
    <t xml:space="preserve">Azər Türk Bank </t>
  </si>
  <si>
    <t xml:space="preserve">Azərbaycan Sənaye Bankı </t>
  </si>
  <si>
    <t xml:space="preserve">Bank Avrasiya </t>
  </si>
  <si>
    <t xml:space="preserve">Bank BTB </t>
  </si>
  <si>
    <t xml:space="preserve">Bank of Baku </t>
  </si>
  <si>
    <t xml:space="preserve">Bank Respublika </t>
  </si>
  <si>
    <t xml:space="preserve">Bank VTB (Azərbaycan) </t>
  </si>
  <si>
    <t xml:space="preserve">Expressbank </t>
  </si>
  <si>
    <t xml:space="preserve">Kapital Bank </t>
  </si>
  <si>
    <t xml:space="preserve">PAŞA Bank </t>
  </si>
  <si>
    <t xml:space="preserve">Premium Bank </t>
  </si>
  <si>
    <t xml:space="preserve">Rabitəbank </t>
  </si>
  <si>
    <t xml:space="preserve">TuranBank </t>
  </si>
  <si>
    <t xml:space="preserve">Xalq Bank </t>
  </si>
  <si>
    <t xml:space="preserve">Yelo Bank </t>
  </si>
  <si>
    <t xml:space="preserve">Ziraat Bank Azərbaycan </t>
  </si>
  <si>
    <t xml:space="preserve">Unibank </t>
  </si>
  <si>
    <t>-</t>
  </si>
  <si>
    <t>Kapital</t>
  </si>
  <si>
    <t>Öhdəliklər</t>
  </si>
  <si>
    <t>Aktivlər</t>
  </si>
  <si>
    <t>Digər təsərrüfat cəmiyyətlərində iştirak (50%-dən az), cəmi</t>
  </si>
  <si>
    <t xml:space="preserve">Fiziki şəxslərin depoziti - müddətli </t>
  </si>
  <si>
    <t>Fiziki şəxslərin depoziti - tələbli</t>
  </si>
  <si>
    <t>Hüquqi şəxslərin depoziti - müddətli</t>
  </si>
  <si>
    <t>Hüquqi şəxslərin depoziti - tələbli</t>
  </si>
  <si>
    <t>Aktiv plastik kartların sayı, min ədəd</t>
  </si>
  <si>
    <t xml:space="preserve"> - Debet kartları, min ədəd (əmək haqqı kartları daxil olmaqla)</t>
  </si>
  <si>
    <t xml:space="preserve"> - Kredit kartları, min ədəd (taksit kartları daxil olmaqla)</t>
  </si>
  <si>
    <t>POS-terminalların sayı, ədəd</t>
  </si>
  <si>
    <t>Naxçıvan Bank</t>
  </si>
  <si>
    <t>Faiz və gəlirlərin bu qəbildən olan növləri (faiz borcları üzrə məqsədli ehtiyatlar çıxılmaqla)</t>
  </si>
  <si>
    <t>ABB</t>
  </si>
  <si>
    <t>TuranBank</t>
  </si>
  <si>
    <t xml:space="preserve">ABB </t>
  </si>
  <si>
    <t>1162</t>
  </si>
  <si>
    <t>308 960.9</t>
  </si>
  <si>
    <t>479</t>
  </si>
  <si>
    <t>408</t>
  </si>
  <si>
    <t>2435</t>
  </si>
  <si>
    <t>31.12.2024</t>
  </si>
  <si>
    <t>7.A</t>
  </si>
  <si>
    <t>7.B</t>
  </si>
  <si>
    <t>7.C</t>
  </si>
  <si>
    <t>7.C.1</t>
  </si>
  <si>
    <t>o cümlədən, ESG prinsipləri üzrə verilən cəmi kreditlərin qalıq həcmi</t>
  </si>
  <si>
    <t>2024-cü il ərzində ESG prinsipləri üzrə verilən cəmi kreditlərin həcmi</t>
  </si>
  <si>
    <t>Məcmu Kapitalın həcmi</t>
  </si>
  <si>
    <t>Ödəniş kartları ilə aparılmış nağdsız ödənişlərin sayı, ədəd</t>
  </si>
  <si>
    <t>Ödəniş kartları ilə aparılmış nağdsız ödənişlərin illik həcmi, manatla</t>
  </si>
  <si>
    <t xml:space="preserve">2.1. </t>
  </si>
  <si>
    <t>İşğaldan azad edilmiş ərazilərdəki filial sayı (rayon göstərilməklə)</t>
  </si>
  <si>
    <t>2.2.</t>
  </si>
  <si>
    <t xml:space="preserve">Naxçıvan MR-dakı filial sayı </t>
  </si>
  <si>
    <t>3.1.</t>
  </si>
  <si>
    <t>İşğaldan azad edilmiş ərazilərdəki şöbə sayı (rayon göstərilməklə)</t>
  </si>
  <si>
    <t>3.2.</t>
  </si>
  <si>
    <t xml:space="preserve">Naxçıvan MR-dakı şöbə sayı </t>
  </si>
  <si>
    <t>4 
(Zəngilan, Cəbrayıl, Xankəndi, Laçın)</t>
  </si>
  <si>
    <t>1 
(Füzuli)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</si>
</sst>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-* #,##0.00\ _₼_-;\-* #,##0.00\ _₼_-;_-* &quot;-&quot;??\ _₼_-;_-@_-"/>
    <numFmt numFmtId="167" formatCode="_(* #,##0_);_(* \(#,##0\);_(* &quot;-&quot;??_);_(@_)"/>
    <numFmt numFmtId="168" formatCode="_(* #,##0.0_);_(* \(#,##0.0\);_(* &quot;-&quot;??_);_(@_)"/>
    <numFmt numFmtId="170" formatCode="0_ ;\-0\ "/>
    <numFmt numFmtId="171" formatCode="0.0_ ;\-0.0\ 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sz val="11"/>
      <color rgb="FF002060"/>
      <name val="Calibri"/>
      <family val="2"/>
      <scheme val="minor"/>
    </font>
    <font>
      <b/>
      <i/>
      <sz val="12"/>
      <color theme="1"/>
      <name val="Times New Roman"/>
      <family val="1"/>
    </font>
    <font>
      <b/>
      <sz val="16"/>
      <color theme="0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1"/>
      <name val="Calibri"/>
      <family val="2"/>
      <charset val="186"/>
      <scheme val="minor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theme="1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  <font>
      <b/>
      <sz val="12"/>
      <name val="Times New Roman"/>
      <family val="1"/>
    </font>
    <font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 style="thin">
        <color rgb="FF002060"/>
      </top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 style="medium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medium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/>
      <diagonal/>
    </border>
    <border>
      <left style="thin">
        <color indexed="64"/>
      </left>
      <right style="medium">
        <color rgb="FF002060"/>
      </right>
      <top style="medium">
        <color rgb="FF00206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10">
    <xf numFmtId="0" fontId="0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164" fontId="9" fillId="0" borderId="0" applyFont="0" applyFill="0" applyBorder="0" applyAlignment="0" applyProtection="0"/>
    <xf numFmtId="0" fontId="10" fillId="5" borderId="13" applyNumberFormat="0" applyFont="0" applyAlignment="0" applyProtection="0"/>
    <xf numFmtId="166" fontId="9" fillId="0" borderId="0" applyFont="0" applyFill="0" applyBorder="0" applyAlignment="0" applyProtection="0"/>
    <xf numFmtId="0" fontId="13" fillId="0" borderId="0"/>
    <xf numFmtId="164" fontId="9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8" fillId="3" borderId="0" xfId="0" applyFont="1" applyFill="1" applyAlignment="1">
      <alignment horizontal="center" vertical="center" wrapText="1"/>
    </xf>
    <xf numFmtId="165" fontId="0" fillId="0" borderId="0" xfId="0" applyNumberFormat="1"/>
    <xf numFmtId="0" fontId="11" fillId="0" borderId="1" xfId="0" applyFont="1" applyBorder="1"/>
    <xf numFmtId="0" fontId="12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168" fontId="11" fillId="4" borderId="14" xfId="8" applyNumberFormat="1" applyFont="1" applyFill="1" applyBorder="1" applyAlignment="1">
      <alignment horizontal="right" wrapText="1"/>
    </xf>
    <xf numFmtId="168" fontId="11" fillId="4" borderId="1" xfId="8" applyNumberFormat="1" applyFont="1" applyFill="1" applyBorder="1" applyAlignment="1">
      <alignment horizontal="right" wrapText="1"/>
    </xf>
    <xf numFmtId="167" fontId="11" fillId="4" borderId="1" xfId="8" applyNumberFormat="1" applyFont="1" applyFill="1" applyBorder="1" applyAlignment="1">
      <alignment horizontal="right" wrapText="1"/>
    </xf>
    <xf numFmtId="165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9" fontId="0" fillId="0" borderId="0" xfId="1" applyFont="1" applyAlignment="1">
      <alignment horizontal="center" vertical="center" wrapText="1"/>
    </xf>
    <xf numFmtId="43" fontId="0" fillId="0" borderId="0" xfId="0" applyNumberFormat="1"/>
    <xf numFmtId="165" fontId="0" fillId="0" borderId="1" xfId="0" applyNumberFormat="1" applyBorder="1" applyAlignment="1">
      <alignment horizontal="right" vertical="center"/>
    </xf>
    <xf numFmtId="165" fontId="0" fillId="4" borderId="1" xfId="0" applyNumberFormat="1" applyFill="1" applyBorder="1" applyAlignment="1">
      <alignment horizontal="right" vertical="center"/>
    </xf>
    <xf numFmtId="0" fontId="14" fillId="0" borderId="0" xfId="0" applyFont="1" applyAlignment="1">
      <alignment horizontal="left" wrapText="1"/>
    </xf>
    <xf numFmtId="0" fontId="0" fillId="0" borderId="1" xfId="0" applyBorder="1" applyAlignment="1">
      <alignment wrapText="1"/>
    </xf>
    <xf numFmtId="0" fontId="11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170" fontId="11" fillId="4" borderId="1" xfId="8" applyNumberFormat="1" applyFont="1" applyFill="1" applyBorder="1" applyAlignment="1">
      <alignment horizontal="right" wrapText="1"/>
    </xf>
    <xf numFmtId="170" fontId="11" fillId="4" borderId="14" xfId="8" applyNumberFormat="1" applyFont="1" applyFill="1" applyBorder="1" applyAlignment="1">
      <alignment horizontal="right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164" fontId="20" fillId="0" borderId="1" xfId="8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49" fontId="14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165" fontId="19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14" fillId="2" borderId="1" xfId="0" applyNumberFormat="1" applyFont="1" applyFill="1" applyBorder="1" applyAlignment="1">
      <alignment vertical="center" wrapText="1"/>
    </xf>
    <xf numFmtId="165" fontId="19" fillId="0" borderId="0" xfId="0" applyNumberFormat="1" applyFont="1" applyAlignment="1">
      <alignment horizontal="center" vertical="center" wrapText="1"/>
    </xf>
    <xf numFmtId="170" fontId="11" fillId="0" borderId="1" xfId="8" applyNumberFormat="1" applyFont="1" applyFill="1" applyBorder="1" applyAlignment="1">
      <alignment horizontal="right" wrapText="1"/>
    </xf>
    <xf numFmtId="171" fontId="11" fillId="4" borderId="1" xfId="8" applyNumberFormat="1" applyFont="1" applyFill="1" applyBorder="1" applyAlignment="1">
      <alignment horizontal="right" wrapText="1"/>
    </xf>
    <xf numFmtId="1" fontId="4" fillId="0" borderId="1" xfId="0" applyNumberFormat="1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1" fontId="4" fillId="0" borderId="17" xfId="0" applyNumberFormat="1" applyFont="1" applyBorder="1" applyAlignment="1">
      <alignment vertical="center" wrapText="1"/>
    </xf>
    <xf numFmtId="1" fontId="4" fillId="0" borderId="18" xfId="0" applyNumberFormat="1" applyFont="1" applyBorder="1" applyAlignment="1">
      <alignment vertical="center" wrapText="1"/>
    </xf>
    <xf numFmtId="1" fontId="4" fillId="0" borderId="21" xfId="0" applyNumberFormat="1" applyFont="1" applyBorder="1" applyAlignment="1">
      <alignment vertical="center" wrapText="1"/>
    </xf>
    <xf numFmtId="1" fontId="4" fillId="0" borderId="22" xfId="0" applyNumberFormat="1" applyFont="1" applyBorder="1" applyAlignment="1">
      <alignment vertical="center" wrapText="1"/>
    </xf>
    <xf numFmtId="0" fontId="14" fillId="0" borderId="23" xfId="0" applyFont="1" applyBorder="1" applyAlignment="1">
      <alignment horizontal="center" vertical="center" wrapText="1"/>
    </xf>
    <xf numFmtId="1" fontId="4" fillId="0" borderId="24" xfId="0" applyNumberFormat="1" applyFont="1" applyBorder="1" applyAlignment="1">
      <alignment vertical="center" wrapText="1"/>
    </xf>
    <xf numFmtId="0" fontId="1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 wrapText="1"/>
    </xf>
    <xf numFmtId="1" fontId="4" fillId="0" borderId="27" xfId="0" applyNumberFormat="1" applyFont="1" applyBorder="1" applyAlignment="1">
      <alignment vertical="center" wrapText="1"/>
    </xf>
    <xf numFmtId="1" fontId="4" fillId="0" borderId="28" xfId="0" applyNumberFormat="1" applyFont="1" applyBorder="1" applyAlignment="1">
      <alignment vertical="center" wrapText="1"/>
    </xf>
    <xf numFmtId="0" fontId="23" fillId="0" borderId="8" xfId="0" applyFont="1" applyBorder="1" applyAlignment="1">
      <alignment vertical="center" wrapText="1"/>
    </xf>
    <xf numFmtId="0" fontId="14" fillId="0" borderId="19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23" fillId="0" borderId="26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</cellXfs>
  <cellStyles count="10">
    <cellStyle name="Comma" xfId="8" builtinId="3"/>
    <cellStyle name="Comma 2" xfId="4" xr:uid="{2C087BA7-3113-4395-9848-FDF3612EF783}"/>
    <cellStyle name="Comma 3" xfId="6" xr:uid="{D2F6A201-FC50-464E-B97D-6A224FD3C0DB}"/>
    <cellStyle name="Normal" xfId="0" builtinId="0"/>
    <cellStyle name="Normal 2" xfId="2" xr:uid="{00000000-0005-0000-0000-000001000000}"/>
    <cellStyle name="Normal 2 2" xfId="7" xr:uid="{EC1A8332-C6CD-4550-B639-0B355D14F35D}"/>
    <cellStyle name="Normal 3" xfId="3" xr:uid="{2BC4D7FB-1D15-4934-A0E2-716F95406D42}"/>
    <cellStyle name="Normal 3 2" xfId="9" xr:uid="{C7D0B771-1ECC-4B78-A53C-F3B30815D600}"/>
    <cellStyle name="Note 2" xfId="5" xr:uid="{387BEF1E-02EB-4250-967B-8EECC6EC4ACC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ringstat\ss$\Prudensial\Prudensial\2023\PRD.v05.1073m12202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aliyye%20Menecmenti%20Departamenti\Hesabatlar%2031.12.2023\PRD.v05.1234m122023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kina.bashirova/Desktop/PRD.v05.1203m122023_Bake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bfile\Accounting\Ulvi\2025\Sor&#287;u%202025\AMB\MCS%20Bank%20reportu\MCS%20Bank%20report%20Premium%20Ban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4">
          <cell r="C14">
            <v>72136.2</v>
          </cell>
        </row>
        <row r="17">
          <cell r="C17">
            <v>52935.69193999999</v>
          </cell>
        </row>
        <row r="24">
          <cell r="C24">
            <v>0</v>
          </cell>
        </row>
        <row r="25">
          <cell r="C25">
            <v>66214.559549999991</v>
          </cell>
        </row>
        <row r="28">
          <cell r="C28">
            <v>0</v>
          </cell>
        </row>
        <row r="32">
          <cell r="C32">
            <v>241.62153000000001</v>
          </cell>
        </row>
        <row r="36">
          <cell r="C36">
            <v>1047741.1679099998</v>
          </cell>
        </row>
        <row r="37">
          <cell r="C37">
            <v>69217.058135465937</v>
          </cell>
        </row>
        <row r="39">
          <cell r="C39">
            <v>93464.932519999988</v>
          </cell>
        </row>
        <row r="45">
          <cell r="C45">
            <v>2331.45975</v>
          </cell>
        </row>
        <row r="48">
          <cell r="C48">
            <v>300</v>
          </cell>
        </row>
        <row r="52">
          <cell r="C52">
            <v>688.62042999999994</v>
          </cell>
        </row>
        <row r="56">
          <cell r="C56">
            <v>18231.126579999607</v>
          </cell>
        </row>
        <row r="57">
          <cell r="C57">
            <v>0</v>
          </cell>
        </row>
        <row r="58">
          <cell r="C58">
            <v>120273.31210452484</v>
          </cell>
        </row>
        <row r="66">
          <cell r="C66">
            <v>1215891.8533000001</v>
          </cell>
        </row>
        <row r="67">
          <cell r="C67">
            <v>290105.09210000007</v>
          </cell>
        </row>
        <row r="70">
          <cell r="C70">
            <v>228313.83266000004</v>
          </cell>
        </row>
        <row r="74">
          <cell r="C74">
            <v>651175.06883999996</v>
          </cell>
        </row>
        <row r="75">
          <cell r="C75">
            <v>46297.859700000001</v>
          </cell>
        </row>
        <row r="76">
          <cell r="C76">
            <v>8681.3679800000009</v>
          </cell>
        </row>
        <row r="81">
          <cell r="C81">
            <v>10228.730519999996</v>
          </cell>
        </row>
        <row r="84">
          <cell r="C84">
            <v>2449.5737499999991</v>
          </cell>
        </row>
        <row r="88">
          <cell r="C88">
            <v>3100</v>
          </cell>
        </row>
        <row r="95">
          <cell r="C95">
            <v>8500</v>
          </cell>
        </row>
        <row r="102">
          <cell r="C102">
            <v>84657.281030000013</v>
          </cell>
        </row>
        <row r="109">
          <cell r="C109">
            <v>60649.9</v>
          </cell>
        </row>
        <row r="110">
          <cell r="C110">
            <v>47671.099499999626</v>
          </cell>
        </row>
        <row r="117">
          <cell r="C117">
            <v>136581.17312999989</v>
          </cell>
        </row>
        <row r="125">
          <cell r="C125">
            <v>12248.426269058602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>
        <row r="63">
          <cell r="C63">
            <v>90471.466612000018</v>
          </cell>
        </row>
        <row r="86">
          <cell r="C86">
            <v>8745.0727999999999</v>
          </cell>
        </row>
        <row r="116">
          <cell r="C116">
            <v>238925.55097664794</v>
          </cell>
        </row>
        <row r="139">
          <cell r="C139">
            <v>110224.50893699998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63">
          <cell r="C63">
            <v>28193.221550000002</v>
          </cell>
        </row>
        <row r="86">
          <cell r="C86">
            <v>191.37802000000002</v>
          </cell>
        </row>
        <row r="116">
          <cell r="C116">
            <v>15296.376980000001</v>
          </cell>
        </row>
        <row r="139">
          <cell r="C139">
            <v>989.11848000000009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8">
          <cell r="C68">
            <v>46559.39</v>
          </cell>
        </row>
        <row r="69">
          <cell r="C69">
            <v>47401.8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"/>
    </sheetNames>
    <sheetDataSet>
      <sheetData sheetId="0">
        <row r="88">
          <cell r="J88">
            <v>574275</v>
          </cell>
          <cell r="K88">
            <v>658720</v>
          </cell>
          <cell r="L88">
            <v>725357</v>
          </cell>
          <cell r="M88">
            <v>669609</v>
          </cell>
        </row>
        <row r="89">
          <cell r="J89">
            <v>63328.745999999999</v>
          </cell>
          <cell r="K89">
            <v>75837.520999999993</v>
          </cell>
          <cell r="L89">
            <v>83292.070000000007</v>
          </cell>
          <cell r="M89">
            <v>78873.341819999987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8094A-A865-4E7F-B832-8009E129C04B}">
  <dimension ref="A1:AA149"/>
  <sheetViews>
    <sheetView topLeftCell="A59" zoomScale="55" zoomScaleNormal="55" workbookViewId="0">
      <pane xSplit="2" topLeftCell="C1" activePane="topRight" state="frozen"/>
      <selection pane="topRight" activeCell="C69" sqref="C69"/>
    </sheetView>
  </sheetViews>
  <sheetFormatPr defaultColWidth="9.140625" defaultRowHeight="15" x14ac:dyDescent="0.25"/>
  <cols>
    <col min="1" max="1" width="7" style="48" customWidth="1"/>
    <col min="2" max="2" width="52.42578125" style="48" customWidth="1"/>
    <col min="3" max="26" width="17.7109375" style="49" customWidth="1"/>
    <col min="27" max="27" width="16.5703125" style="48" customWidth="1"/>
    <col min="28" max="16384" width="9.140625" style="48"/>
  </cols>
  <sheetData>
    <row r="1" spans="1:26" ht="20.25" x14ac:dyDescent="0.25">
      <c r="B1" s="14">
        <v>2024</v>
      </c>
    </row>
    <row r="2" spans="1:26" ht="28.5" x14ac:dyDescent="0.25">
      <c r="A2" s="50" t="s">
        <v>74</v>
      </c>
      <c r="B2" s="51" t="s">
        <v>76</v>
      </c>
      <c r="C2" s="52" t="s">
        <v>121</v>
      </c>
      <c r="D2" s="52" t="s">
        <v>84</v>
      </c>
      <c r="E2" s="52" t="s">
        <v>86</v>
      </c>
      <c r="F2" s="52" t="s">
        <v>87</v>
      </c>
      <c r="G2" s="52" t="s">
        <v>88</v>
      </c>
      <c r="H2" s="52" t="s">
        <v>89</v>
      </c>
      <c r="I2" s="52" t="s">
        <v>90</v>
      </c>
      <c r="J2" s="52" t="s">
        <v>83</v>
      </c>
      <c r="K2" s="52" t="s">
        <v>91</v>
      </c>
      <c r="L2" s="52" t="s">
        <v>92</v>
      </c>
      <c r="M2" s="52" t="s">
        <v>93</v>
      </c>
      <c r="N2" s="52" t="s">
        <v>94</v>
      </c>
      <c r="O2" s="52" t="s">
        <v>95</v>
      </c>
      <c r="P2" s="52" t="s">
        <v>117</v>
      </c>
      <c r="Q2" s="52" t="s">
        <v>96</v>
      </c>
      <c r="R2" s="52" t="s">
        <v>97</v>
      </c>
      <c r="S2" s="52" t="s">
        <v>98</v>
      </c>
      <c r="T2" s="52" t="s">
        <v>99</v>
      </c>
      <c r="U2" s="52" t="s">
        <v>103</v>
      </c>
      <c r="V2" s="52" t="s">
        <v>100</v>
      </c>
      <c r="W2" s="52" t="s">
        <v>85</v>
      </c>
      <c r="X2" s="52" t="s">
        <v>101</v>
      </c>
      <c r="Y2" s="52" t="s">
        <v>102</v>
      </c>
    </row>
    <row r="3" spans="1:26" ht="15.75" x14ac:dyDescent="0.25">
      <c r="A3" s="53"/>
      <c r="B3" s="51" t="s">
        <v>107</v>
      </c>
      <c r="C3" s="54" t="s">
        <v>127</v>
      </c>
      <c r="D3" s="54" t="s">
        <v>127</v>
      </c>
      <c r="E3" s="54" t="s">
        <v>127</v>
      </c>
      <c r="F3" s="54" t="s">
        <v>127</v>
      </c>
      <c r="G3" s="54" t="s">
        <v>127</v>
      </c>
      <c r="H3" s="55" t="s">
        <v>127</v>
      </c>
      <c r="I3" s="54" t="s">
        <v>127</v>
      </c>
      <c r="J3" s="56"/>
      <c r="K3" s="54" t="s">
        <v>127</v>
      </c>
      <c r="L3" s="57" t="s">
        <v>127</v>
      </c>
      <c r="M3" s="54" t="s">
        <v>127</v>
      </c>
      <c r="N3" s="54" t="s">
        <v>127</v>
      </c>
      <c r="O3" s="54" t="s">
        <v>127</v>
      </c>
      <c r="P3" s="56"/>
      <c r="Q3" s="55" t="s">
        <v>127</v>
      </c>
      <c r="R3" s="54" t="s">
        <v>127</v>
      </c>
      <c r="S3" s="54" t="s">
        <v>127</v>
      </c>
      <c r="T3" s="54" t="s">
        <v>127</v>
      </c>
      <c r="U3" s="55" t="s">
        <v>127</v>
      </c>
      <c r="V3" s="54" t="s">
        <v>127</v>
      </c>
      <c r="W3" s="54" t="s">
        <v>127</v>
      </c>
      <c r="X3" s="54" t="s">
        <v>127</v>
      </c>
      <c r="Y3" s="54" t="s">
        <v>127</v>
      </c>
    </row>
    <row r="4" spans="1:26" ht="15.75" x14ac:dyDescent="0.25">
      <c r="A4" s="58" t="s">
        <v>36</v>
      </c>
      <c r="B4" s="59" t="s">
        <v>0</v>
      </c>
      <c r="C4" s="60">
        <v>420856.5</v>
      </c>
      <c r="D4" s="60">
        <v>53652.065909999998</v>
      </c>
      <c r="E4" s="60">
        <v>20439.664290000001</v>
      </c>
      <c r="F4" s="60">
        <v>26659.584569999999</v>
      </c>
      <c r="G4" s="60">
        <v>14283.238479999998</v>
      </c>
      <c r="H4" s="60">
        <v>8263.7808100000002</v>
      </c>
      <c r="I4" s="60">
        <v>6844.0854099999997</v>
      </c>
      <c r="J4" s="60"/>
      <c r="K4" s="60">
        <v>23138.9067</v>
      </c>
      <c r="L4" s="60">
        <v>57331.762999999999</v>
      </c>
      <c r="M4" s="60">
        <v>7204.5091699999994</v>
      </c>
      <c r="N4" s="60">
        <v>20202.779659999997</v>
      </c>
      <c r="O4" s="60">
        <v>988469.94</v>
      </c>
      <c r="P4" s="60"/>
      <c r="Q4" s="60">
        <v>80089.17</v>
      </c>
      <c r="R4" s="60">
        <v>15605.58037</v>
      </c>
      <c r="S4" s="60">
        <v>39019.599999999999</v>
      </c>
      <c r="T4" s="60">
        <v>45978.036990000008</v>
      </c>
      <c r="U4" s="60">
        <v>78657.247059999994</v>
      </c>
      <c r="V4" s="60">
        <v>48978.53</v>
      </c>
      <c r="W4" s="60">
        <v>14931.937270000066</v>
      </c>
      <c r="X4" s="60">
        <v>29370.13</v>
      </c>
      <c r="Y4" s="60">
        <v>15983.704139999996</v>
      </c>
      <c r="Z4" s="48"/>
    </row>
    <row r="5" spans="1:26" ht="15.75" x14ac:dyDescent="0.25">
      <c r="A5" s="58" t="s">
        <v>37</v>
      </c>
      <c r="B5" s="59" t="s">
        <v>1</v>
      </c>
      <c r="C5" s="60">
        <v>2274799.14</v>
      </c>
      <c r="D5" s="60">
        <v>55492.003790000002</v>
      </c>
      <c r="E5" s="60">
        <v>10338.04875</v>
      </c>
      <c r="F5" s="60">
        <v>172441.88439000002</v>
      </c>
      <c r="G5" s="60">
        <v>27684.949270000005</v>
      </c>
      <c r="H5" s="60">
        <v>7185.5865100000001</v>
      </c>
      <c r="I5" s="60">
        <v>7183.8445899999997</v>
      </c>
      <c r="J5" s="60"/>
      <c r="K5" s="60">
        <v>31022.083439999999</v>
      </c>
      <c r="L5" s="60">
        <v>287063.63199999998</v>
      </c>
      <c r="M5" s="60">
        <v>20852.269670000001</v>
      </c>
      <c r="N5" s="60">
        <v>17299.044170000001</v>
      </c>
      <c r="O5" s="60">
        <v>1604982.56</v>
      </c>
      <c r="P5" s="60"/>
      <c r="Q5" s="60">
        <v>1074692.45</v>
      </c>
      <c r="R5" s="60">
        <v>76090.096220000007</v>
      </c>
      <c r="S5" s="60">
        <v>38869.509999999995</v>
      </c>
      <c r="T5" s="60">
        <v>23703.950710000001</v>
      </c>
      <c r="U5" s="60">
        <v>112709.08039000003</v>
      </c>
      <c r="V5" s="60">
        <v>205744.67</v>
      </c>
      <c r="W5" s="60">
        <v>35196.852950776003</v>
      </c>
      <c r="X5" s="60">
        <v>50543.199999999997</v>
      </c>
      <c r="Y5" s="60">
        <v>42414.241249999999</v>
      </c>
      <c r="Z5" s="48"/>
    </row>
    <row r="6" spans="1:26" ht="31.5" x14ac:dyDescent="0.25">
      <c r="A6" s="58" t="s">
        <v>38</v>
      </c>
      <c r="B6" s="59" t="s">
        <v>2</v>
      </c>
      <c r="C6" s="60">
        <v>466627.25</v>
      </c>
      <c r="D6" s="60">
        <v>28472.234174693327</v>
      </c>
      <c r="E6" s="60">
        <v>2947.9125700000004</v>
      </c>
      <c r="F6" s="60">
        <v>12620.830000000022</v>
      </c>
      <c r="G6" s="60">
        <v>3969.0601199999996</v>
      </c>
      <c r="H6" s="60">
        <v>12779.260359999998</v>
      </c>
      <c r="I6" s="60">
        <v>1347.49641</v>
      </c>
      <c r="J6" s="60"/>
      <c r="K6" s="60">
        <v>10548.58196</v>
      </c>
      <c r="L6" s="60">
        <v>142147.76330000005</v>
      </c>
      <c r="M6" s="60">
        <v>19673.987439999997</v>
      </c>
      <c r="N6" s="60">
        <v>5196.4529500000008</v>
      </c>
      <c r="O6" s="60">
        <v>123256.03999999998</v>
      </c>
      <c r="P6" s="60"/>
      <c r="Q6" s="60">
        <v>267155.74</v>
      </c>
      <c r="R6" s="60">
        <v>33106.171929999997</v>
      </c>
      <c r="S6" s="60">
        <v>21968.959999999999</v>
      </c>
      <c r="T6" s="60">
        <v>27252.906400000003</v>
      </c>
      <c r="U6" s="60">
        <v>44481.55799999999</v>
      </c>
      <c r="V6" s="60">
        <v>342162.31999999995</v>
      </c>
      <c r="W6" s="60">
        <v>109301.15077963112</v>
      </c>
      <c r="X6" s="60">
        <v>12049.6</v>
      </c>
      <c r="Y6" s="60">
        <v>67120.869470000005</v>
      </c>
      <c r="Z6" s="48"/>
    </row>
    <row r="7" spans="1:26" ht="31.5" x14ac:dyDescent="0.25">
      <c r="A7" s="58" t="s">
        <v>39</v>
      </c>
      <c r="B7" s="59" t="s">
        <v>3</v>
      </c>
      <c r="C7" s="60">
        <v>393174.98000000004</v>
      </c>
      <c r="D7" s="60">
        <v>104858.44</v>
      </c>
      <c r="E7" s="60">
        <v>28000</v>
      </c>
      <c r="F7" s="60">
        <v>865694.28</v>
      </c>
      <c r="G7" s="60">
        <v>417104.4</v>
      </c>
      <c r="H7" s="60">
        <v>35390.32</v>
      </c>
      <c r="I7" s="60">
        <v>9000</v>
      </c>
      <c r="J7" s="60"/>
      <c r="K7" s="60">
        <v>0</v>
      </c>
      <c r="L7" s="60">
        <v>33885</v>
      </c>
      <c r="M7" s="60">
        <v>0</v>
      </c>
      <c r="N7" s="60">
        <v>24983.420699999999</v>
      </c>
      <c r="O7" s="60">
        <v>40952.339999999997</v>
      </c>
      <c r="P7" s="60"/>
      <c r="Q7" s="60">
        <v>778043.58000000007</v>
      </c>
      <c r="R7" s="60">
        <v>44284.221259999998</v>
      </c>
      <c r="S7" s="60">
        <v>19386.2</v>
      </c>
      <c r="T7" s="60">
        <v>60703.44</v>
      </c>
      <c r="U7" s="60">
        <v>29475.894240000001</v>
      </c>
      <c r="V7" s="60">
        <v>118128.89</v>
      </c>
      <c r="W7" s="60">
        <v>156774.90000000049</v>
      </c>
      <c r="X7" s="60">
        <v>199743.8</v>
      </c>
      <c r="Y7" s="60">
        <v>113200</v>
      </c>
      <c r="Z7" s="48"/>
    </row>
    <row r="8" spans="1:26" ht="15.75" x14ac:dyDescent="0.25">
      <c r="A8" s="58" t="s">
        <v>40</v>
      </c>
      <c r="B8" s="59" t="s">
        <v>4</v>
      </c>
      <c r="C8" s="60">
        <v>3533970.2299999991</v>
      </c>
      <c r="D8" s="60">
        <v>56310.589829999997</v>
      </c>
      <c r="E8" s="60">
        <v>15862.848739999999</v>
      </c>
      <c r="F8" s="60">
        <v>141018.32051000002</v>
      </c>
      <c r="G8" s="60">
        <v>0</v>
      </c>
      <c r="H8" s="60">
        <v>283.44655999999998</v>
      </c>
      <c r="I8" s="60">
        <v>4073.1738400000004</v>
      </c>
      <c r="J8" s="60"/>
      <c r="K8" s="60">
        <v>42352.150720000005</v>
      </c>
      <c r="L8" s="60">
        <v>57077.507920000004</v>
      </c>
      <c r="M8" s="60">
        <v>26280.926370000001</v>
      </c>
      <c r="N8" s="60">
        <v>28826.648187999999</v>
      </c>
      <c r="O8" s="60">
        <v>3110743</v>
      </c>
      <c r="P8" s="60"/>
      <c r="Q8" s="60">
        <v>1849411</v>
      </c>
      <c r="R8" s="60">
        <v>1021.50983</v>
      </c>
      <c r="S8" s="60">
        <v>111707.13</v>
      </c>
      <c r="T8" s="60">
        <v>28315.379779999996</v>
      </c>
      <c r="U8" s="60">
        <v>59155.438120000006</v>
      </c>
      <c r="V8" s="60">
        <v>285506.02</v>
      </c>
      <c r="W8" s="60">
        <v>74858.928939999954</v>
      </c>
      <c r="X8" s="60">
        <v>5127.63</v>
      </c>
      <c r="Y8" s="60">
        <v>63524.212809999997</v>
      </c>
      <c r="Z8" s="48"/>
    </row>
    <row r="9" spans="1:26" ht="31.5" x14ac:dyDescent="0.25">
      <c r="A9" s="58" t="s">
        <v>41</v>
      </c>
      <c r="B9" s="59" t="s">
        <v>5</v>
      </c>
      <c r="C9" s="60">
        <v>20336.18</v>
      </c>
      <c r="D9" s="60">
        <v>5702.2605999999996</v>
      </c>
      <c r="E9" s="60" t="s">
        <v>104</v>
      </c>
      <c r="F9" s="60">
        <v>8500</v>
      </c>
      <c r="G9" s="60">
        <v>300</v>
      </c>
      <c r="H9" s="60">
        <v>3462.6628300000002</v>
      </c>
      <c r="I9" s="60">
        <v>4793.4563399999997</v>
      </c>
      <c r="J9" s="60"/>
      <c r="K9" s="60">
        <v>20658</v>
      </c>
      <c r="L9" s="60">
        <v>26733.087</v>
      </c>
      <c r="M9" s="60">
        <v>10239</v>
      </c>
      <c r="N9" s="60">
        <v>5318.48675</v>
      </c>
      <c r="O9" s="60">
        <v>24555.85</v>
      </c>
      <c r="P9" s="60"/>
      <c r="Q9" s="60">
        <f>116341.02+8513.93</f>
        <v>124854.95000000001</v>
      </c>
      <c r="R9" s="60"/>
      <c r="S9" s="60">
        <v>20154.29</v>
      </c>
      <c r="T9" s="60">
        <v>1362.6</v>
      </c>
      <c r="U9" s="60">
        <v>4614.4200500000006</v>
      </c>
      <c r="V9" s="60">
        <v>60942.6</v>
      </c>
      <c r="W9" s="60">
        <v>14478.883200000004</v>
      </c>
      <c r="X9" s="60">
        <v>11971.8</v>
      </c>
      <c r="Y9" s="60">
        <v>60540.089690000008</v>
      </c>
      <c r="Z9" s="48"/>
    </row>
    <row r="10" spans="1:26" ht="15.75" x14ac:dyDescent="0.25">
      <c r="A10" s="58" t="s">
        <v>33</v>
      </c>
      <c r="B10" s="59" t="s">
        <v>6</v>
      </c>
      <c r="C10" s="60">
        <v>19808.228999999999</v>
      </c>
      <c r="D10" s="60">
        <v>5702.2605999999996</v>
      </c>
      <c r="E10" s="60" t="s">
        <v>104</v>
      </c>
      <c r="F10" s="60">
        <v>8500</v>
      </c>
      <c r="G10" s="60">
        <v>300</v>
      </c>
      <c r="H10" s="60">
        <v>3462.6628300000002</v>
      </c>
      <c r="I10" s="60">
        <v>4793.4563399999997</v>
      </c>
      <c r="J10" s="60"/>
      <c r="K10" s="60">
        <v>20658</v>
      </c>
      <c r="L10" s="60">
        <v>26733.087</v>
      </c>
      <c r="M10" s="60">
        <v>10239</v>
      </c>
      <c r="N10" s="60">
        <v>5318.48675</v>
      </c>
      <c r="O10" s="60">
        <v>24555.85</v>
      </c>
      <c r="P10" s="60"/>
      <c r="Q10" s="60">
        <f>116341.02+8513.93</f>
        <v>124854.95000000001</v>
      </c>
      <c r="R10" s="60"/>
      <c r="S10" s="60">
        <v>20154.29</v>
      </c>
      <c r="T10" s="60">
        <v>1362.6</v>
      </c>
      <c r="U10" s="60">
        <v>0</v>
      </c>
      <c r="V10" s="60">
        <v>60942.6</v>
      </c>
      <c r="W10" s="60">
        <v>14478.883200000004</v>
      </c>
      <c r="X10" s="60">
        <v>11971.8</v>
      </c>
      <c r="Y10" s="60">
        <f>Y9</f>
        <v>60540.089690000008</v>
      </c>
      <c r="Z10" s="48"/>
    </row>
    <row r="11" spans="1:26" ht="15.75" x14ac:dyDescent="0.25">
      <c r="A11" s="58" t="s">
        <v>42</v>
      </c>
      <c r="B11" s="61" t="s">
        <v>7</v>
      </c>
      <c r="C11" s="60">
        <v>6350800.9400000004</v>
      </c>
      <c r="D11" s="60">
        <v>1151549.8747000003</v>
      </c>
      <c r="E11" s="60">
        <v>183091.27731999999</v>
      </c>
      <c r="F11" s="60">
        <v>799892.9726056892</v>
      </c>
      <c r="G11" s="60">
        <v>296177.27410000004</v>
      </c>
      <c r="H11" s="60">
        <v>136164.09308999998</v>
      </c>
      <c r="I11" s="60">
        <v>282347.17496000032</v>
      </c>
      <c r="J11" s="60"/>
      <c r="K11" s="60">
        <v>760424.19</v>
      </c>
      <c r="L11" s="60">
        <v>1471886.7653677994</v>
      </c>
      <c r="M11" s="60">
        <v>234992.78264000002</v>
      </c>
      <c r="N11" s="60">
        <v>501960.26257000008</v>
      </c>
      <c r="O11" s="60">
        <v>5211207.5399999991</v>
      </c>
      <c r="P11" s="60"/>
      <c r="Q11" s="60">
        <v>3303277.4400000004</v>
      </c>
      <c r="R11" s="60">
        <v>466649.13560000004</v>
      </c>
      <c r="S11" s="60">
        <v>848091.91</v>
      </c>
      <c r="T11" s="60">
        <v>651830.86723635555</v>
      </c>
      <c r="U11" s="60">
        <v>1154523.3780199976</v>
      </c>
      <c r="V11" s="60">
        <v>1887236.0200000003</v>
      </c>
      <c r="W11" s="60">
        <v>317588.73836500826</v>
      </c>
      <c r="X11" s="60">
        <v>935089.7300000001</v>
      </c>
      <c r="Y11" s="60">
        <v>529713.54383999994</v>
      </c>
      <c r="Z11" s="48"/>
    </row>
    <row r="12" spans="1:26" ht="31.5" x14ac:dyDescent="0.25">
      <c r="A12" s="58" t="s">
        <v>34</v>
      </c>
      <c r="B12" s="61" t="s">
        <v>8</v>
      </c>
      <c r="C12" s="60">
        <v>486738.81050000008</v>
      </c>
      <c r="D12" s="60">
        <v>48966.321934120198</v>
      </c>
      <c r="E12" s="60">
        <v>11958.498734499999</v>
      </c>
      <c r="F12" s="60">
        <v>11522.283914500002</v>
      </c>
      <c r="G12" s="60">
        <v>5424.9189999999999</v>
      </c>
      <c r="H12" s="60">
        <v>13137.903096499998</v>
      </c>
      <c r="I12" s="60">
        <v>12299.889455999997</v>
      </c>
      <c r="J12" s="60"/>
      <c r="K12" s="60">
        <v>55172.991922500005</v>
      </c>
      <c r="L12" s="60">
        <v>6616.866973799998</v>
      </c>
      <c r="M12" s="60">
        <v>28233.477027499997</v>
      </c>
      <c r="N12" s="60">
        <v>8547.4797968997736</v>
      </c>
      <c r="O12" s="60">
        <v>590952.4090000001</v>
      </c>
      <c r="P12" s="60"/>
      <c r="Q12" s="60">
        <v>67335.86</v>
      </c>
      <c r="R12" s="60">
        <v>8468.5001794999989</v>
      </c>
      <c r="S12" s="60">
        <v>-23519.793000000001</v>
      </c>
      <c r="T12" s="60">
        <v>34322.445203469993</v>
      </c>
      <c r="U12" s="60">
        <v>40820.565558272385</v>
      </c>
      <c r="V12" s="60">
        <v>40520.049499999994</v>
      </c>
      <c r="W12" s="60">
        <v>27835.817113140456</v>
      </c>
      <c r="X12" s="60">
        <v>19188.873689999997</v>
      </c>
      <c r="Y12" s="60">
        <v>9244.2375699999975</v>
      </c>
      <c r="Z12" s="48"/>
    </row>
    <row r="13" spans="1:26" ht="15.75" x14ac:dyDescent="0.25">
      <c r="A13" s="58" t="s">
        <v>35</v>
      </c>
      <c r="B13" s="61" t="s">
        <v>9</v>
      </c>
      <c r="C13" s="60">
        <v>5864062.1295000007</v>
      </c>
      <c r="D13" s="60">
        <v>1102583.55276588</v>
      </c>
      <c r="E13" s="60">
        <v>171132.7785855</v>
      </c>
      <c r="F13" s="60">
        <v>788370.68869118916</v>
      </c>
      <c r="G13" s="60">
        <v>290752.35510000004</v>
      </c>
      <c r="H13" s="60">
        <v>123026.18999349998</v>
      </c>
      <c r="I13" s="60">
        <f>I11-I12</f>
        <v>270047.28550400032</v>
      </c>
      <c r="J13" s="60"/>
      <c r="K13" s="60">
        <v>705251.19807749998</v>
      </c>
      <c r="L13" s="60">
        <v>1465269.8983939996</v>
      </c>
      <c r="M13" s="60">
        <v>206759.30561250003</v>
      </c>
      <c r="N13" s="60">
        <v>493412.78277310031</v>
      </c>
      <c r="O13" s="60">
        <v>4620255.1309999991</v>
      </c>
      <c r="P13" s="60"/>
      <c r="Q13" s="60">
        <v>3235941.5800000005</v>
      </c>
      <c r="R13" s="60">
        <v>458180.63542050007</v>
      </c>
      <c r="S13" s="60">
        <f>S11+S12</f>
        <v>824572.11700000009</v>
      </c>
      <c r="T13" s="60">
        <v>617508.4220328856</v>
      </c>
      <c r="U13" s="60">
        <f>U11-U12</f>
        <v>1113702.8124617252</v>
      </c>
      <c r="V13" s="60">
        <v>1846715.9705000003</v>
      </c>
      <c r="W13" s="60">
        <v>289752.92125186778</v>
      </c>
      <c r="X13" s="60">
        <v>915900.85631000006</v>
      </c>
      <c r="Y13" s="60">
        <v>520469.30626999994</v>
      </c>
      <c r="Z13" s="48"/>
    </row>
    <row r="14" spans="1:26" ht="31.5" x14ac:dyDescent="0.25">
      <c r="A14" s="58" t="s">
        <v>128</v>
      </c>
      <c r="B14" s="62" t="s">
        <v>80</v>
      </c>
      <c r="C14" s="60">
        <v>3109246.0900000003</v>
      </c>
      <c r="D14" s="60">
        <v>901879</v>
      </c>
      <c r="E14" s="60">
        <v>90056.12</v>
      </c>
      <c r="F14" s="60">
        <v>311816.57848502405</v>
      </c>
      <c r="G14" s="60">
        <v>268004.88284999999</v>
      </c>
      <c r="H14" s="60">
        <v>51909.684670000002</v>
      </c>
      <c r="I14" s="60">
        <v>47583.586484000029</v>
      </c>
      <c r="J14" s="60"/>
      <c r="K14" s="60">
        <v>132721.89000000001</v>
      </c>
      <c r="L14" s="60">
        <v>1012656.73</v>
      </c>
      <c r="M14" s="60">
        <v>78533.366119999991</v>
      </c>
      <c r="N14" s="60">
        <v>165362.33775999997</v>
      </c>
      <c r="O14" s="60">
        <v>1075505.6009999984</v>
      </c>
      <c r="P14" s="60"/>
      <c r="Q14" s="60"/>
      <c r="R14" s="60">
        <v>350137.54840999999</v>
      </c>
      <c r="S14" s="60">
        <v>399111.58000000007</v>
      </c>
      <c r="T14" s="60">
        <v>366063.86985911988</v>
      </c>
      <c r="U14" s="60">
        <v>436903.99251552357</v>
      </c>
      <c r="V14" s="60">
        <v>925614.83</v>
      </c>
      <c r="W14" s="60">
        <v>187760.20046370005</v>
      </c>
      <c r="X14" s="60">
        <v>587243.49</v>
      </c>
      <c r="Y14" s="60">
        <v>498058.3773799999</v>
      </c>
      <c r="Z14" s="48"/>
    </row>
    <row r="15" spans="1:26" ht="31.5" x14ac:dyDescent="0.25">
      <c r="A15" s="58" t="s">
        <v>129</v>
      </c>
      <c r="B15" s="62" t="s">
        <v>81</v>
      </c>
      <c r="C15" s="60">
        <v>65774.91</v>
      </c>
      <c r="D15" s="60">
        <v>276438.16490999999</v>
      </c>
      <c r="E15" s="60">
        <v>16397.61</v>
      </c>
      <c r="F15" s="60">
        <v>2330.0778800000003</v>
      </c>
      <c r="G15" s="60">
        <v>20168.654149999998</v>
      </c>
      <c r="H15" s="60">
        <v>10570.305329999999</v>
      </c>
      <c r="I15" s="60">
        <v>2605.6933400000007</v>
      </c>
      <c r="J15" s="60"/>
      <c r="K15" s="60">
        <v>3346.6671799999995</v>
      </c>
      <c r="L15" s="60">
        <v>376334.6924800023</v>
      </c>
      <c r="M15" s="60">
        <v>3039.9509699999999</v>
      </c>
      <c r="N15" s="60">
        <v>19371.707180000001</v>
      </c>
      <c r="O15" s="60">
        <v>90890.099999999977</v>
      </c>
      <c r="P15" s="60"/>
      <c r="Q15" s="60"/>
      <c r="R15" s="60"/>
      <c r="S15" s="60">
        <v>82770.099999999991</v>
      </c>
      <c r="T15" s="60">
        <v>76810.322245999982</v>
      </c>
      <c r="U15" s="60">
        <v>124871.7153909996</v>
      </c>
      <c r="V15" s="60">
        <v>173466.09</v>
      </c>
      <c r="W15" s="60">
        <v>3652.1813180000004</v>
      </c>
      <c r="X15" s="60">
        <v>151610.44</v>
      </c>
      <c r="Y15" s="60">
        <v>28079.358199999995</v>
      </c>
      <c r="Z15" s="48"/>
    </row>
    <row r="16" spans="1:26" ht="31.5" x14ac:dyDescent="0.25">
      <c r="A16" s="58" t="s">
        <v>130</v>
      </c>
      <c r="B16" s="62" t="s">
        <v>132</v>
      </c>
      <c r="C16" s="60"/>
      <c r="D16" s="60">
        <v>0</v>
      </c>
      <c r="E16" s="60" t="s">
        <v>104</v>
      </c>
      <c r="F16" s="60">
        <v>2252.40416</v>
      </c>
      <c r="G16" s="60">
        <v>0</v>
      </c>
      <c r="H16" s="60">
        <v>0</v>
      </c>
      <c r="I16" s="60">
        <v>0</v>
      </c>
      <c r="J16" s="60"/>
      <c r="K16" s="60">
        <v>0</v>
      </c>
      <c r="L16" s="60">
        <v>0</v>
      </c>
      <c r="M16" s="60">
        <v>0</v>
      </c>
      <c r="N16" s="60">
        <v>0</v>
      </c>
      <c r="O16" s="60"/>
      <c r="P16" s="60"/>
      <c r="Q16" s="60"/>
      <c r="R16" s="60"/>
      <c r="S16" s="60">
        <v>349350</v>
      </c>
      <c r="T16" s="60">
        <v>1111.9281799999999</v>
      </c>
      <c r="U16" s="60">
        <v>1484.5</v>
      </c>
      <c r="V16" s="60">
        <v>15072.932150000001</v>
      </c>
      <c r="W16" s="60">
        <v>0</v>
      </c>
      <c r="X16" s="60">
        <v>0</v>
      </c>
      <c r="Y16" s="60">
        <v>0</v>
      </c>
    </row>
    <row r="17" spans="1:26" ht="31.5" x14ac:dyDescent="0.25">
      <c r="A17" s="58" t="s">
        <v>131</v>
      </c>
      <c r="B17" s="62" t="s">
        <v>133</v>
      </c>
      <c r="C17" s="60"/>
      <c r="D17" s="60">
        <v>0</v>
      </c>
      <c r="E17" s="60" t="s">
        <v>104</v>
      </c>
      <c r="F17" s="60">
        <v>2315</v>
      </c>
      <c r="G17" s="60">
        <v>0</v>
      </c>
      <c r="H17" s="60">
        <v>0</v>
      </c>
      <c r="I17" s="60">
        <v>0</v>
      </c>
      <c r="J17" s="60"/>
      <c r="K17" s="60">
        <v>0</v>
      </c>
      <c r="L17" s="60">
        <v>0</v>
      </c>
      <c r="M17" s="60">
        <v>0</v>
      </c>
      <c r="N17" s="60">
        <v>0</v>
      </c>
      <c r="O17" s="60"/>
      <c r="P17" s="60"/>
      <c r="Q17" s="60"/>
      <c r="R17" s="60"/>
      <c r="S17" s="60">
        <v>349350</v>
      </c>
      <c r="T17" s="60">
        <v>680</v>
      </c>
      <c r="U17" s="60">
        <v>742.702</v>
      </c>
      <c r="V17" s="60">
        <v>13644.2</v>
      </c>
      <c r="W17" s="60">
        <v>0</v>
      </c>
      <c r="X17" s="60">
        <v>0</v>
      </c>
      <c r="Y17" s="60">
        <v>0</v>
      </c>
    </row>
    <row r="18" spans="1:26" ht="15.75" x14ac:dyDescent="0.25">
      <c r="A18" s="58" t="s">
        <v>43</v>
      </c>
      <c r="B18" s="59" t="s">
        <v>10</v>
      </c>
      <c r="C18" s="60">
        <v>206414.08000000005</v>
      </c>
      <c r="D18" s="60">
        <v>33750.45339000001</v>
      </c>
      <c r="E18" s="60">
        <v>29382.965329999999</v>
      </c>
      <c r="F18" s="60">
        <v>15737.312759999999</v>
      </c>
      <c r="G18" s="60">
        <v>1250.7273599999999</v>
      </c>
      <c r="H18" s="60">
        <v>5076.4122729999999</v>
      </c>
      <c r="I18" s="60">
        <v>54200.678749999992</v>
      </c>
      <c r="J18" s="60"/>
      <c r="K18" s="60">
        <v>11606.674659999997</v>
      </c>
      <c r="L18" s="60">
        <v>44420.546999999991</v>
      </c>
      <c r="M18" s="60">
        <v>9952.8279499999935</v>
      </c>
      <c r="N18" s="60">
        <v>4743.5965499999947</v>
      </c>
      <c r="O18" s="60">
        <v>90938.150000000009</v>
      </c>
      <c r="P18" s="60"/>
      <c r="Q18" s="60">
        <v>9982.239999999998</v>
      </c>
      <c r="R18" s="60">
        <v>3197.8183099999997</v>
      </c>
      <c r="S18" s="60">
        <v>8628.6400000000031</v>
      </c>
      <c r="T18" s="60">
        <v>32359.22293</v>
      </c>
      <c r="U18" s="60">
        <v>102069.91313</v>
      </c>
      <c r="V18" s="60">
        <v>55457.560000000012</v>
      </c>
      <c r="W18" s="60">
        <v>5843.6038265491352</v>
      </c>
      <c r="X18" s="60">
        <v>21562.37</v>
      </c>
      <c r="Y18" s="60">
        <v>19995.724829999996</v>
      </c>
      <c r="Z18" s="48"/>
    </row>
    <row r="19" spans="1:26" ht="31.5" x14ac:dyDescent="0.25">
      <c r="A19" s="58" t="s">
        <v>44</v>
      </c>
      <c r="B19" s="59" t="s">
        <v>11</v>
      </c>
      <c r="C19" s="60">
        <v>636.06750000000011</v>
      </c>
      <c r="D19" s="60">
        <v>2734.3567499999999</v>
      </c>
      <c r="E19" s="60">
        <v>1007.69625</v>
      </c>
      <c r="F19" s="60">
        <v>203.20311750000008</v>
      </c>
      <c r="G19" s="60">
        <v>0</v>
      </c>
      <c r="H19" s="60">
        <v>98.015625</v>
      </c>
      <c r="I19" s="60">
        <v>552.234375</v>
      </c>
      <c r="J19" s="60"/>
      <c r="K19" s="60">
        <v>31.078125</v>
      </c>
      <c r="L19" s="60">
        <v>143.93239500000004</v>
      </c>
      <c r="M19" s="60">
        <v>379.44000000000005</v>
      </c>
      <c r="N19" s="60">
        <v>1205.1937500000001</v>
      </c>
      <c r="O19" s="60">
        <v>824.57249999999999</v>
      </c>
      <c r="P19" s="60"/>
      <c r="Q19" s="60">
        <v>513.40000000000009</v>
      </c>
      <c r="R19" s="60"/>
      <c r="S19" s="60">
        <v>2278.2900000000004</v>
      </c>
      <c r="T19" s="60">
        <v>978.19718250000005</v>
      </c>
      <c r="U19" s="60">
        <v>944.87193750000006</v>
      </c>
      <c r="V19" s="60">
        <v>1719.0825</v>
      </c>
      <c r="W19" s="60">
        <v>826.67849999999999</v>
      </c>
      <c r="X19" s="60">
        <v>1589.2949999999992</v>
      </c>
      <c r="Y19" s="60">
        <v>77.456250000000011</v>
      </c>
      <c r="Z19" s="48"/>
    </row>
    <row r="20" spans="1:26" ht="47.25" x14ac:dyDescent="0.25">
      <c r="A20" s="58" t="s">
        <v>45</v>
      </c>
      <c r="B20" s="59" t="s">
        <v>12</v>
      </c>
      <c r="C20" s="60">
        <v>106373.73</v>
      </c>
      <c r="D20" s="60">
        <v>0</v>
      </c>
      <c r="E20" s="60" t="s">
        <v>104</v>
      </c>
      <c r="F20" s="60">
        <v>0</v>
      </c>
      <c r="G20" s="60">
        <v>1000</v>
      </c>
      <c r="H20" s="60">
        <v>0</v>
      </c>
      <c r="I20" s="60">
        <v>0</v>
      </c>
      <c r="J20" s="60"/>
      <c r="K20" s="60">
        <v>0</v>
      </c>
      <c r="L20" s="60">
        <v>1545.22703</v>
      </c>
      <c r="M20" s="60">
        <v>0</v>
      </c>
      <c r="N20" s="60">
        <v>0</v>
      </c>
      <c r="O20" s="60">
        <v>137039.98000000001</v>
      </c>
      <c r="P20" s="60"/>
      <c r="Q20" s="60">
        <v>55540.94</v>
      </c>
      <c r="R20" s="60"/>
      <c r="S20" s="60">
        <v>409</v>
      </c>
      <c r="T20" s="60">
        <v>0</v>
      </c>
      <c r="U20" s="60">
        <v>300</v>
      </c>
      <c r="V20" s="60">
        <v>42102.68</v>
      </c>
      <c r="W20" s="60">
        <v>0</v>
      </c>
      <c r="X20" s="60">
        <v>0</v>
      </c>
      <c r="Y20" s="60">
        <v>760</v>
      </c>
      <c r="Z20" s="48"/>
    </row>
    <row r="21" spans="1:26" ht="31.5" x14ac:dyDescent="0.25">
      <c r="A21" s="58" t="s">
        <v>46</v>
      </c>
      <c r="B21" s="59" t="s">
        <v>108</v>
      </c>
      <c r="C21" s="60">
        <v>490</v>
      </c>
      <c r="D21" s="60">
        <v>9.92</v>
      </c>
      <c r="E21" s="60" t="s">
        <v>104</v>
      </c>
      <c r="F21" s="60">
        <v>1459.31</v>
      </c>
      <c r="G21" s="60">
        <v>1530</v>
      </c>
      <c r="H21" s="60">
        <v>0</v>
      </c>
      <c r="I21" s="60">
        <v>0</v>
      </c>
      <c r="J21" s="60"/>
      <c r="K21" s="60">
        <v>2068.1539199999997</v>
      </c>
      <c r="L21" s="60">
        <v>398.07846000000001</v>
      </c>
      <c r="M21" s="60">
        <v>0</v>
      </c>
      <c r="N21" s="60">
        <v>0</v>
      </c>
      <c r="O21" s="60">
        <v>11464.15</v>
      </c>
      <c r="P21" s="60"/>
      <c r="Q21" s="60">
        <v>57823.94</v>
      </c>
      <c r="R21" s="60"/>
      <c r="S21" s="60">
        <v>311.91999999999996</v>
      </c>
      <c r="T21" s="60">
        <v>523</v>
      </c>
      <c r="U21" s="60">
        <v>686.47599000000002</v>
      </c>
      <c r="V21" s="60">
        <v>294.06</v>
      </c>
      <c r="W21" s="60">
        <v>240</v>
      </c>
      <c r="X21" s="60">
        <v>0</v>
      </c>
      <c r="Y21" s="60">
        <v>7.2</v>
      </c>
      <c r="Z21" s="48"/>
    </row>
    <row r="22" spans="1:26" ht="15.75" x14ac:dyDescent="0.25">
      <c r="A22" s="58" t="s">
        <v>47</v>
      </c>
      <c r="B22" s="59" t="s">
        <v>13</v>
      </c>
      <c r="C22" s="60">
        <v>13148.997269999236</v>
      </c>
      <c r="D22" s="60">
        <v>13729.872799999997</v>
      </c>
      <c r="E22" s="60">
        <v>2190.0087400000002</v>
      </c>
      <c r="F22" s="60">
        <v>6434.7259800000002</v>
      </c>
      <c r="G22" s="60">
        <v>1435.56674</v>
      </c>
      <c r="H22" s="60">
        <v>771.56759999999997</v>
      </c>
      <c r="I22" s="60">
        <v>296.05633999999998</v>
      </c>
      <c r="J22" s="60"/>
      <c r="K22" s="60">
        <v>2086.3236099999999</v>
      </c>
      <c r="L22" s="60">
        <v>2182.0610000000001</v>
      </c>
      <c r="M22" s="60">
        <v>8923.2357000000029</v>
      </c>
      <c r="N22" s="60">
        <v>1170.0335899999989</v>
      </c>
      <c r="O22" s="60">
        <v>35701.784</v>
      </c>
      <c r="P22" s="60"/>
      <c r="Q22" s="60">
        <v>20027.32</v>
      </c>
      <c r="R22" s="60">
        <v>1734.2276400000001</v>
      </c>
      <c r="S22" s="60">
        <v>978.46</v>
      </c>
      <c r="T22" s="60">
        <v>1128.36501</v>
      </c>
      <c r="U22" s="60">
        <v>23558.667309999993</v>
      </c>
      <c r="V22" s="60">
        <v>5622.87</v>
      </c>
      <c r="W22" s="60">
        <v>7988.2812999999996</v>
      </c>
      <c r="X22" s="60">
        <v>10470.51</v>
      </c>
      <c r="Y22" s="60">
        <v>4155.7658600000004</v>
      </c>
      <c r="Z22" s="48"/>
    </row>
    <row r="23" spans="1:26" ht="31.5" x14ac:dyDescent="0.25">
      <c r="A23" s="58" t="s">
        <v>48</v>
      </c>
      <c r="B23" s="59" t="s">
        <v>14</v>
      </c>
      <c r="C23" s="60">
        <v>487.11875000000003</v>
      </c>
      <c r="D23" s="60">
        <v>0</v>
      </c>
      <c r="E23" s="60" t="s">
        <v>104</v>
      </c>
      <c r="F23" s="60">
        <v>0</v>
      </c>
      <c r="G23" s="60">
        <v>0</v>
      </c>
      <c r="H23" s="60">
        <v>0</v>
      </c>
      <c r="I23" s="60">
        <v>0</v>
      </c>
      <c r="J23" s="60"/>
      <c r="K23" s="60">
        <v>17.574055000000001</v>
      </c>
      <c r="L23" s="60">
        <v>0</v>
      </c>
      <c r="M23" s="60">
        <v>0</v>
      </c>
      <c r="N23" s="60">
        <v>3.08605375</v>
      </c>
      <c r="O23" s="60">
        <v>2528.08</v>
      </c>
      <c r="P23" s="60"/>
      <c r="Q23" s="60">
        <v>1548.8200000000006</v>
      </c>
      <c r="R23" s="60">
        <v>79.203906250000841</v>
      </c>
      <c r="S23" s="60">
        <v>0</v>
      </c>
      <c r="T23" s="60">
        <v>0</v>
      </c>
      <c r="U23" s="60">
        <v>0</v>
      </c>
      <c r="V23" s="60">
        <v>0</v>
      </c>
      <c r="W23" s="60">
        <v>0</v>
      </c>
      <c r="X23" s="60">
        <v>0</v>
      </c>
      <c r="Y23" s="60">
        <v>0</v>
      </c>
      <c r="Z23" s="48"/>
    </row>
    <row r="24" spans="1:26" ht="15.75" x14ac:dyDescent="0.25">
      <c r="A24" s="58" t="s">
        <v>49</v>
      </c>
      <c r="B24" s="59" t="s">
        <v>15</v>
      </c>
      <c r="C24" s="60">
        <v>329074.8775</v>
      </c>
      <c r="D24" s="60">
        <v>27998.577454226437</v>
      </c>
      <c r="E24" s="60">
        <v>13865.29162</v>
      </c>
      <c r="F24" s="60">
        <v>45187.215941510898</v>
      </c>
      <c r="G24" s="60">
        <v>19939.404709999999</v>
      </c>
      <c r="H24" s="60">
        <v>4640.536861999999</v>
      </c>
      <c r="I24" s="60">
        <v>4479.121825000002</v>
      </c>
      <c r="J24" s="60"/>
      <c r="K24" s="60">
        <v>38355.076562499991</v>
      </c>
      <c r="L24" s="60">
        <v>45178.238371240084</v>
      </c>
      <c r="M24" s="60">
        <v>6832.3955974999981</v>
      </c>
      <c r="N24" s="60">
        <v>17805.901692649819</v>
      </c>
      <c r="O24" s="60">
        <v>585614.09249999991</v>
      </c>
      <c r="P24" s="60"/>
      <c r="Q24" s="60">
        <v>192887.329999999</v>
      </c>
      <c r="R24" s="60">
        <v>7750.7172657499978</v>
      </c>
      <c r="S24" s="60">
        <v>66180.572</v>
      </c>
      <c r="T24" s="60">
        <v>10013.159791000002</v>
      </c>
      <c r="U24" s="60">
        <v>189368.19065666985</v>
      </c>
      <c r="V24" s="60">
        <v>55470.519500000002</v>
      </c>
      <c r="W24" s="60">
        <v>20168.423851175241</v>
      </c>
      <c r="X24" s="60">
        <v>21308.646649999984</v>
      </c>
      <c r="Y24" s="60">
        <v>12877.162432499983</v>
      </c>
      <c r="Z24" s="48"/>
    </row>
    <row r="25" spans="1:26" ht="15.75" x14ac:dyDescent="0.25">
      <c r="A25" s="58" t="s">
        <v>50</v>
      </c>
      <c r="B25" s="59" t="s">
        <v>16</v>
      </c>
      <c r="C25" s="60">
        <v>13628949.092020001</v>
      </c>
      <c r="D25" s="60">
        <v>1485294.3274647994</v>
      </c>
      <c r="E25" s="60">
        <v>295167.21487549995</v>
      </c>
      <c r="F25" s="60">
        <f>F4+F5+F6+F7+F8+F9+F13+F18+F19+F20+F21+F22+F23+F24</f>
        <v>2084327.3559602001</v>
      </c>
      <c r="G25" s="60">
        <v>779249.70178000012</v>
      </c>
      <c r="H25" s="60">
        <v>200977.7794235</v>
      </c>
      <c r="I25" s="60">
        <v>362817.43338400027</v>
      </c>
      <c r="J25" s="60"/>
      <c r="K25" s="60">
        <v>934273.05371999997</v>
      </c>
      <c r="L25" s="60">
        <v>2176633.3358702399</v>
      </c>
      <c r="M25" s="60">
        <v>317097.89751000004</v>
      </c>
      <c r="N25" s="60">
        <f>N4+N5+N6+N7+N8+N9+N11-N12+N18+N19+N20+N21+N22-N23+N24</f>
        <v>620161.2547200002</v>
      </c>
      <c r="O25" s="60">
        <f>SUM(O4:O9)+O13+SUM(O18:O22)+O24-O23</f>
        <v>11372269.509999998</v>
      </c>
      <c r="P25" s="60"/>
      <c r="Q25" s="60">
        <v>8220178.4299999997</v>
      </c>
      <c r="R25" s="60">
        <f>SUM(R4:R8,R18:R22,R13,R24)-R23</f>
        <v>640891.77434000012</v>
      </c>
      <c r="S25" s="60">
        <f>S4+S5+S6+S7+S8+S9+S13+S18+S19+S20+S21+S22+S24</f>
        <v>1154464.6889999998</v>
      </c>
      <c r="T25" s="60">
        <v>849826.68082638562</v>
      </c>
      <c r="U25" s="60">
        <f>U4+U5+U6+U7+U8+U9+U13+U18+U19+U20+U21+U22+U23+U24</f>
        <v>1759724.5693458952</v>
      </c>
      <c r="V25" s="60">
        <v>3068845.7725000004</v>
      </c>
      <c r="W25" s="60">
        <f>SUM(W4:W9,W13,W18:W24)</f>
        <v>730362.56186999986</v>
      </c>
      <c r="X25" s="60">
        <v>1279637.8379599999</v>
      </c>
      <c r="Y25" s="60">
        <f>SUM(Y4:Y9,Y13,Y18:Y19,Y20:Y24)</f>
        <v>921125.73300249979</v>
      </c>
      <c r="Z25" s="48"/>
    </row>
    <row r="26" spans="1:26" ht="15.75" x14ac:dyDescent="0.25">
      <c r="A26" s="58"/>
      <c r="B26" s="59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48"/>
    </row>
    <row r="27" spans="1:26" ht="15.75" x14ac:dyDescent="0.25">
      <c r="A27" s="63"/>
      <c r="B27" s="51" t="s">
        <v>106</v>
      </c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48"/>
    </row>
    <row r="28" spans="1:26" ht="15.75" x14ac:dyDescent="0.25">
      <c r="A28" s="58" t="s">
        <v>36</v>
      </c>
      <c r="B28" s="58" t="s">
        <v>17</v>
      </c>
      <c r="C28" s="60">
        <v>10006542.83</v>
      </c>
      <c r="D28" s="60">
        <v>1026482.8663799999</v>
      </c>
      <c r="E28" s="60">
        <v>132981.55176</v>
      </c>
      <c r="F28" s="60">
        <v>1459966.1989499999</v>
      </c>
      <c r="G28" s="60">
        <v>465909.52781</v>
      </c>
      <c r="H28" s="60">
        <v>63014.69904</v>
      </c>
      <c r="I28" s="60">
        <v>145185.78256999998</v>
      </c>
      <c r="J28" s="60"/>
      <c r="K28" s="60">
        <f>SUM(K29,K32)</f>
        <v>592514.96522000001</v>
      </c>
      <c r="L28" s="60">
        <v>1348087.0863099999</v>
      </c>
      <c r="M28" s="60">
        <v>114152.98447000001</v>
      </c>
      <c r="N28" s="60">
        <f>N29+N32</f>
        <v>262091.20310000001</v>
      </c>
      <c r="O28" s="60">
        <f>O29+O32</f>
        <v>8978334.2400000002</v>
      </c>
      <c r="P28" s="60"/>
      <c r="Q28" s="60">
        <f>Q29+Q32</f>
        <v>6410055.9799999995</v>
      </c>
      <c r="R28" s="60">
        <f>R29+R32</f>
        <v>377760.63326999999</v>
      </c>
      <c r="S28" s="60">
        <v>677218.51799999992</v>
      </c>
      <c r="T28" s="60">
        <v>461475.84930999996</v>
      </c>
      <c r="U28" s="60">
        <v>1204659.79064</v>
      </c>
      <c r="V28" s="60">
        <v>1905362.9699999997</v>
      </c>
      <c r="W28" s="60">
        <v>534754.52407999989</v>
      </c>
      <c r="X28" s="60">
        <v>928774.35000000009</v>
      </c>
      <c r="Y28" s="60">
        <v>565654.48819000018</v>
      </c>
      <c r="Z28" s="48"/>
    </row>
    <row r="29" spans="1:26" ht="15.75" x14ac:dyDescent="0.25">
      <c r="A29" s="58" t="s">
        <v>51</v>
      </c>
      <c r="B29" s="58" t="s">
        <v>18</v>
      </c>
      <c r="C29" s="60">
        <v>2749134.07</v>
      </c>
      <c r="D29" s="60">
        <v>807482.41974999988</v>
      </c>
      <c r="E29" s="60">
        <f>E30+E31</f>
        <v>60107.714909999995</v>
      </c>
      <c r="F29" s="60">
        <f>SUM(F30:F31)</f>
        <v>213127.22285000002</v>
      </c>
      <c r="G29" s="60">
        <v>293035.92555999995</v>
      </c>
      <c r="H29" s="60">
        <v>56447.591820000001</v>
      </c>
      <c r="I29" s="60">
        <f>I30+I31</f>
        <v>136632.67634999999</v>
      </c>
      <c r="J29" s="60"/>
      <c r="K29" s="60">
        <f>SUM(K30:K31)</f>
        <v>535195.84843000001</v>
      </c>
      <c r="L29" s="60">
        <v>636244.65651</v>
      </c>
      <c r="M29" s="60">
        <f>SUM(M30:M31)</f>
        <v>70048.333160000009</v>
      </c>
      <c r="N29" s="60">
        <f>N30+N31</f>
        <v>202319.40226</v>
      </c>
      <c r="O29" s="60">
        <f>O30+O31</f>
        <v>2594190.66</v>
      </c>
      <c r="P29" s="60"/>
      <c r="Q29" s="60">
        <f>Q30+Q31</f>
        <v>1888469.1300000001</v>
      </c>
      <c r="R29" s="60">
        <f>R30+R31</f>
        <v>292054.71755</v>
      </c>
      <c r="S29" s="60">
        <v>461954.05999999994</v>
      </c>
      <c r="T29" s="60">
        <v>366853.44938000001</v>
      </c>
      <c r="U29" s="60">
        <f>U30+U31</f>
        <v>956429.01643000008</v>
      </c>
      <c r="V29" s="60">
        <v>948270.36</v>
      </c>
      <c r="W29" s="60">
        <v>106767.62575000001</v>
      </c>
      <c r="X29" s="60">
        <v>730952.28</v>
      </c>
      <c r="Y29" s="60">
        <v>192752.0239599995</v>
      </c>
      <c r="Z29" s="48"/>
    </row>
    <row r="30" spans="1:26" ht="15.75" x14ac:dyDescent="0.25">
      <c r="A30" s="58" t="s">
        <v>52</v>
      </c>
      <c r="B30" s="13" t="s">
        <v>109</v>
      </c>
      <c r="C30" s="60">
        <v>1265675.3999999999</v>
      </c>
      <c r="D30" s="60">
        <v>704161.69552999991</v>
      </c>
      <c r="E30" s="60">
        <v>21820.85687</v>
      </c>
      <c r="F30" s="60">
        <v>66898.525290000005</v>
      </c>
      <c r="G30" s="60">
        <v>272897.89871999994</v>
      </c>
      <c r="H30" s="60">
        <v>6735.0082499999999</v>
      </c>
      <c r="I30" s="60">
        <v>132588.27262999999</v>
      </c>
      <c r="J30" s="60"/>
      <c r="K30" s="60">
        <v>471231.94971000002</v>
      </c>
      <c r="L30" s="60">
        <v>485794.50070999999</v>
      </c>
      <c r="M30" s="60">
        <v>62861.151619999982</v>
      </c>
      <c r="N30" s="60">
        <v>152665.21220000001</v>
      </c>
      <c r="O30" s="60">
        <v>1224750.17</v>
      </c>
      <c r="P30" s="60"/>
      <c r="Q30" s="60">
        <v>717049</v>
      </c>
      <c r="R30" s="60">
        <v>230645.29490000001</v>
      </c>
      <c r="S30" s="60">
        <v>319807.99999999994</v>
      </c>
      <c r="T30" s="60">
        <v>316429.45928999997</v>
      </c>
      <c r="U30" s="60">
        <v>663828.49919999996</v>
      </c>
      <c r="V30" s="60">
        <v>629428.43999999994</v>
      </c>
      <c r="W30" s="60">
        <v>43460.402830000014</v>
      </c>
      <c r="X30" s="60">
        <v>651832.72</v>
      </c>
      <c r="Y30" s="60">
        <v>160271.1085399999</v>
      </c>
      <c r="Z30" s="48"/>
    </row>
    <row r="31" spans="1:26" ht="15.75" x14ac:dyDescent="0.25">
      <c r="A31" s="58" t="s">
        <v>53</v>
      </c>
      <c r="B31" s="13" t="s">
        <v>110</v>
      </c>
      <c r="C31" s="60">
        <v>1483458.67</v>
      </c>
      <c r="D31" s="60">
        <v>103320.72422</v>
      </c>
      <c r="E31" s="60">
        <v>38286.858039999999</v>
      </c>
      <c r="F31" s="60">
        <v>146228.69756</v>
      </c>
      <c r="G31" s="60">
        <v>20138.026839999999</v>
      </c>
      <c r="H31" s="60">
        <v>49712.583570000003</v>
      </c>
      <c r="I31" s="60">
        <v>4044.4037199999998</v>
      </c>
      <c r="J31" s="60"/>
      <c r="K31" s="60">
        <v>63963.898719999997</v>
      </c>
      <c r="L31" s="60">
        <v>150450.15580000001</v>
      </c>
      <c r="M31" s="60">
        <v>7187.1815400000296</v>
      </c>
      <c r="N31" s="60">
        <v>49654.190060000008</v>
      </c>
      <c r="O31" s="60">
        <v>1369440.49</v>
      </c>
      <c r="P31" s="60"/>
      <c r="Q31" s="60">
        <v>1171420.1300000001</v>
      </c>
      <c r="R31" s="60">
        <v>61409.42265</v>
      </c>
      <c r="S31" s="60">
        <v>142146.06</v>
      </c>
      <c r="T31" s="60">
        <v>50423.990090000007</v>
      </c>
      <c r="U31" s="60">
        <v>292600.51723000011</v>
      </c>
      <c r="V31" s="60">
        <v>318841.92</v>
      </c>
      <c r="W31" s="60">
        <v>63307.222919999986</v>
      </c>
      <c r="X31" s="60">
        <v>79119.56</v>
      </c>
      <c r="Y31" s="60">
        <v>32480.915419999583</v>
      </c>
      <c r="Z31" s="48"/>
    </row>
    <row r="32" spans="1:26" ht="15.75" x14ac:dyDescent="0.25">
      <c r="A32" s="58" t="s">
        <v>54</v>
      </c>
      <c r="B32" s="58" t="s">
        <v>19</v>
      </c>
      <c r="C32" s="60">
        <v>7257408.7599999998</v>
      </c>
      <c r="D32" s="60">
        <v>219000.44662999999</v>
      </c>
      <c r="E32" s="60">
        <f>E33+E34</f>
        <v>72873.836849999992</v>
      </c>
      <c r="F32" s="60">
        <f>SUM(F33:F34)</f>
        <v>1246838.9761000001</v>
      </c>
      <c r="G32" s="60">
        <v>172873.60225000003</v>
      </c>
      <c r="H32" s="60">
        <v>6567.1072199999999</v>
      </c>
      <c r="I32" s="60">
        <f>I33+I34</f>
        <v>8553.1062199999997</v>
      </c>
      <c r="J32" s="60"/>
      <c r="K32" s="60">
        <f>SUM(K33:K34)</f>
        <v>57319.11679</v>
      </c>
      <c r="L32" s="60">
        <v>711842.42979999981</v>
      </c>
      <c r="M32" s="60">
        <f>SUM(M33:M34)</f>
        <v>44104.651310000001</v>
      </c>
      <c r="N32" s="60">
        <f>N33+N34</f>
        <v>59771.800840000018</v>
      </c>
      <c r="O32" s="60">
        <f>O33+O34</f>
        <v>6384143.5800000001</v>
      </c>
      <c r="P32" s="60"/>
      <c r="Q32" s="60">
        <f>Q33+Q34</f>
        <v>4521586.8499999996</v>
      </c>
      <c r="R32" s="60">
        <f>R33+R34</f>
        <v>85705.91571999999</v>
      </c>
      <c r="S32" s="60">
        <v>215264.45799999998</v>
      </c>
      <c r="T32" s="60">
        <v>94622.39993</v>
      </c>
      <c r="U32" s="60">
        <f>U33+U34</f>
        <v>248230.77421</v>
      </c>
      <c r="V32" s="60">
        <v>957092.61</v>
      </c>
      <c r="W32" s="60">
        <v>427986.89832999994</v>
      </c>
      <c r="X32" s="60">
        <v>197822.07</v>
      </c>
      <c r="Y32" s="60">
        <v>372902.46423000074</v>
      </c>
      <c r="Z32" s="48"/>
    </row>
    <row r="33" spans="1:26" ht="15.75" x14ac:dyDescent="0.25">
      <c r="A33" s="58" t="s">
        <v>55</v>
      </c>
      <c r="B33" s="13" t="s">
        <v>111</v>
      </c>
      <c r="C33" s="60">
        <v>1336714.93</v>
      </c>
      <c r="D33" s="60">
        <v>14186.846</v>
      </c>
      <c r="E33" s="60">
        <v>10700</v>
      </c>
      <c r="F33" s="60">
        <v>330847.37977</v>
      </c>
      <c r="G33" s="60">
        <v>92793.938469999994</v>
      </c>
      <c r="H33" s="60">
        <v>0</v>
      </c>
      <c r="I33" s="60">
        <v>0</v>
      </c>
      <c r="J33" s="60"/>
      <c r="K33" s="60">
        <v>2528.46</v>
      </c>
      <c r="L33" s="60">
        <v>170455</v>
      </c>
      <c r="M33" s="60">
        <v>0</v>
      </c>
      <c r="N33" s="60">
        <v>3679.1</v>
      </c>
      <c r="O33" s="60">
        <v>1245013.23</v>
      </c>
      <c r="P33" s="60"/>
      <c r="Q33" s="60">
        <v>1693291.92</v>
      </c>
      <c r="R33" s="60"/>
      <c r="S33" s="60">
        <v>59191.199999999997</v>
      </c>
      <c r="T33" s="60">
        <v>1110</v>
      </c>
      <c r="U33" s="60">
        <v>48300.1</v>
      </c>
      <c r="V33" s="60">
        <v>507947.33999999997</v>
      </c>
      <c r="W33" s="60">
        <v>61570.968160000004</v>
      </c>
      <c r="X33" s="60">
        <v>121488.05</v>
      </c>
      <c r="Y33" s="60">
        <v>117407.9727</v>
      </c>
      <c r="Z33" s="48"/>
    </row>
    <row r="34" spans="1:26" ht="15.75" x14ac:dyDescent="0.25">
      <c r="A34" s="58" t="s">
        <v>20</v>
      </c>
      <c r="B34" s="13" t="s">
        <v>112</v>
      </c>
      <c r="C34" s="60">
        <v>5920693.8300000001</v>
      </c>
      <c r="D34" s="60">
        <v>204813.60063</v>
      </c>
      <c r="E34" s="60">
        <v>62173.83685</v>
      </c>
      <c r="F34" s="60">
        <v>915991.59632999997</v>
      </c>
      <c r="G34" s="60">
        <v>80079.663780000032</v>
      </c>
      <c r="H34" s="60">
        <v>6567.1072199999999</v>
      </c>
      <c r="I34" s="60">
        <v>8553.1062199999997</v>
      </c>
      <c r="J34" s="60"/>
      <c r="K34" s="60">
        <v>54790.656790000001</v>
      </c>
      <c r="L34" s="60">
        <v>541387.42979999981</v>
      </c>
      <c r="M34" s="60">
        <v>44104.651310000001</v>
      </c>
      <c r="N34" s="60">
        <v>56092.70084000002</v>
      </c>
      <c r="O34" s="60">
        <v>5139130.3499999996</v>
      </c>
      <c r="P34" s="60"/>
      <c r="Q34" s="60">
        <v>2828294.9299999997</v>
      </c>
      <c r="R34" s="60">
        <v>85705.91571999999</v>
      </c>
      <c r="S34" s="60">
        <v>156073.258</v>
      </c>
      <c r="T34" s="60">
        <v>93512.39993</v>
      </c>
      <c r="U34" s="60">
        <v>199930.67421</v>
      </c>
      <c r="V34" s="60">
        <v>449145.27</v>
      </c>
      <c r="W34" s="60">
        <v>366415.93016999995</v>
      </c>
      <c r="X34" s="60">
        <v>76334.02</v>
      </c>
      <c r="Y34" s="60">
        <v>255494.49153000076</v>
      </c>
      <c r="Z34" s="48"/>
    </row>
    <row r="35" spans="1:26" ht="15.75" x14ac:dyDescent="0.25">
      <c r="A35" s="58" t="s">
        <v>37</v>
      </c>
      <c r="B35" s="58" t="s">
        <v>21</v>
      </c>
      <c r="C35" s="60">
        <v>0</v>
      </c>
      <c r="D35" s="60"/>
      <c r="E35" s="60" t="s">
        <v>104</v>
      </c>
      <c r="F35" s="60">
        <v>0</v>
      </c>
      <c r="G35" s="60">
        <v>0</v>
      </c>
      <c r="H35" s="60">
        <v>0</v>
      </c>
      <c r="I35" s="60">
        <v>0</v>
      </c>
      <c r="J35" s="60"/>
      <c r="K35" s="60">
        <v>0</v>
      </c>
      <c r="L35" s="60">
        <v>0</v>
      </c>
      <c r="M35" s="60">
        <v>0</v>
      </c>
      <c r="N35" s="60">
        <v>0</v>
      </c>
      <c r="O35" s="60">
        <v>0</v>
      </c>
      <c r="P35" s="60"/>
      <c r="Q35" s="60">
        <v>0</v>
      </c>
      <c r="R35" s="60"/>
      <c r="S35" s="60">
        <v>0</v>
      </c>
      <c r="T35" s="60">
        <v>0</v>
      </c>
      <c r="U35" s="60">
        <v>0</v>
      </c>
      <c r="V35" s="60">
        <v>0</v>
      </c>
      <c r="W35" s="60">
        <v>0</v>
      </c>
      <c r="X35" s="60">
        <v>0</v>
      </c>
      <c r="Y35" s="60">
        <v>0</v>
      </c>
      <c r="Z35" s="48"/>
    </row>
    <row r="36" spans="1:26" ht="15.75" x14ac:dyDescent="0.25">
      <c r="A36" s="58" t="s">
        <v>38</v>
      </c>
      <c r="B36" s="58" t="s">
        <v>22</v>
      </c>
      <c r="C36" s="60">
        <v>400509.71</v>
      </c>
      <c r="D36" s="60">
        <v>8.5000000000000006E-2</v>
      </c>
      <c r="E36" s="60">
        <v>1.6150100000000001</v>
      </c>
      <c r="F36" s="60">
        <v>178796.72868</v>
      </c>
      <c r="G36" s="60">
        <v>0</v>
      </c>
      <c r="H36" s="60">
        <v>0</v>
      </c>
      <c r="I36" s="60">
        <v>0</v>
      </c>
      <c r="J36" s="60"/>
      <c r="K36" s="60">
        <v>10.778969999999999</v>
      </c>
      <c r="L36" s="60">
        <v>92.259999999999991</v>
      </c>
      <c r="M36" s="60">
        <v>18562.438119999999</v>
      </c>
      <c r="N36" s="60">
        <v>185.29777000000001</v>
      </c>
      <c r="O36" s="60">
        <v>10927.400000000001</v>
      </c>
      <c r="P36" s="60"/>
      <c r="Q36" s="60">
        <v>11392.05</v>
      </c>
      <c r="R36" s="60"/>
      <c r="S36" s="60">
        <v>5206.6900000000005</v>
      </c>
      <c r="T36" s="60">
        <v>28547.027119999999</v>
      </c>
      <c r="U36" s="60">
        <v>6508.4280000000063</v>
      </c>
      <c r="V36" s="60">
        <v>18671.009999999998</v>
      </c>
      <c r="W36" s="60">
        <v>118.97540000000029</v>
      </c>
      <c r="X36" s="60">
        <v>26.1</v>
      </c>
      <c r="Y36" s="60">
        <v>1448.6390100000001</v>
      </c>
      <c r="Z36" s="48"/>
    </row>
    <row r="37" spans="1:26" ht="15.75" x14ac:dyDescent="0.25">
      <c r="A37" s="58" t="s">
        <v>39</v>
      </c>
      <c r="B37" s="58" t="s">
        <v>23</v>
      </c>
      <c r="C37" s="60">
        <v>197169.22000000067</v>
      </c>
      <c r="D37" s="60">
        <v>27100</v>
      </c>
      <c r="E37" s="60" t="s">
        <v>104</v>
      </c>
      <c r="F37" s="60">
        <v>106397</v>
      </c>
      <c r="G37" s="60">
        <v>141620</v>
      </c>
      <c r="H37" s="60">
        <v>0</v>
      </c>
      <c r="I37" s="60">
        <v>0</v>
      </c>
      <c r="J37" s="60"/>
      <c r="K37" s="60">
        <v>51584.010799999996</v>
      </c>
      <c r="L37" s="60">
        <v>33325</v>
      </c>
      <c r="M37" s="60">
        <v>700</v>
      </c>
      <c r="N37" s="60">
        <v>53659.500740000003</v>
      </c>
      <c r="O37" s="60">
        <v>58562.57</v>
      </c>
      <c r="P37" s="60"/>
      <c r="Q37" s="60">
        <v>308145.61</v>
      </c>
      <c r="R37" s="60">
        <v>5900</v>
      </c>
      <c r="S37" s="60">
        <v>53807.58</v>
      </c>
      <c r="T37" s="60">
        <v>47578.6</v>
      </c>
      <c r="U37" s="60">
        <v>110397.09726000001</v>
      </c>
      <c r="V37" s="60">
        <v>239775.47</v>
      </c>
      <c r="W37" s="60">
        <v>5261</v>
      </c>
      <c r="X37" s="60">
        <v>23054.080000000002</v>
      </c>
      <c r="Y37" s="60">
        <v>61202.75</v>
      </c>
      <c r="Z37" s="48"/>
    </row>
    <row r="38" spans="1:26" ht="15.75" x14ac:dyDescent="0.25">
      <c r="A38" s="58" t="s">
        <v>40</v>
      </c>
      <c r="B38" s="58" t="s">
        <v>24</v>
      </c>
      <c r="C38" s="60">
        <v>0</v>
      </c>
      <c r="D38" s="60">
        <v>5000</v>
      </c>
      <c r="E38" s="60" t="s">
        <v>104</v>
      </c>
      <c r="F38" s="60">
        <v>0</v>
      </c>
      <c r="G38" s="60">
        <v>0</v>
      </c>
      <c r="H38" s="60">
        <v>0</v>
      </c>
      <c r="I38" s="60">
        <v>0</v>
      </c>
      <c r="J38" s="60"/>
      <c r="K38" s="60">
        <v>0</v>
      </c>
      <c r="L38" s="60">
        <v>71503.53</v>
      </c>
      <c r="M38" s="60">
        <v>0</v>
      </c>
      <c r="N38" s="60">
        <v>0</v>
      </c>
      <c r="O38" s="60">
        <v>39431.449999999997</v>
      </c>
      <c r="P38" s="60"/>
      <c r="Q38" s="60">
        <v>1649.5</v>
      </c>
      <c r="R38" s="60">
        <v>74276.897129999998</v>
      </c>
      <c r="S38" s="60">
        <v>0</v>
      </c>
      <c r="T38" s="60">
        <v>0</v>
      </c>
      <c r="U38" s="60">
        <v>2304.12</v>
      </c>
      <c r="V38" s="60">
        <v>0</v>
      </c>
      <c r="W38" s="60">
        <v>6000</v>
      </c>
      <c r="X38" s="60">
        <v>0</v>
      </c>
      <c r="Y38" s="60">
        <v>0</v>
      </c>
      <c r="Z38" s="48"/>
    </row>
    <row r="39" spans="1:26" ht="15.75" x14ac:dyDescent="0.25">
      <c r="A39" s="58" t="s">
        <v>41</v>
      </c>
      <c r="B39" s="58" t="s">
        <v>25</v>
      </c>
      <c r="C39" s="60">
        <v>248818.41</v>
      </c>
      <c r="D39" s="60">
        <v>165400.63488</v>
      </c>
      <c r="E39" s="60">
        <v>76099.344710000005</v>
      </c>
      <c r="F39" s="60">
        <v>191541.23381000001</v>
      </c>
      <c r="G39" s="60">
        <v>36012.929199999999</v>
      </c>
      <c r="H39" s="60">
        <v>52414.578630000004</v>
      </c>
      <c r="I39" s="60">
        <v>163525.91078000001</v>
      </c>
      <c r="J39" s="60"/>
      <c r="K39" s="60">
        <v>54319.427069999998</v>
      </c>
      <c r="L39" s="60">
        <v>453458.12576999998</v>
      </c>
      <c r="M39" s="60">
        <v>60971.791289999994</v>
      </c>
      <c r="N39" s="60">
        <v>137100.85954</v>
      </c>
      <c r="O39" s="60">
        <v>490044.85</v>
      </c>
      <c r="P39" s="60"/>
      <c r="Q39" s="60">
        <v>328457.37</v>
      </c>
      <c r="R39" s="60"/>
      <c r="S39" s="60">
        <v>237189.23</v>
      </c>
      <c r="T39" s="60">
        <v>171520.16785</v>
      </c>
      <c r="U39" s="60">
        <v>89809.769169999985</v>
      </c>
      <c r="V39" s="60">
        <v>252110.46</v>
      </c>
      <c r="W39" s="60">
        <v>36802.27405</v>
      </c>
      <c r="X39" s="60">
        <v>112574.18</v>
      </c>
      <c r="Y39" s="60">
        <v>51592.10940999999</v>
      </c>
      <c r="Z39" s="48"/>
    </row>
    <row r="40" spans="1:26" ht="15.75" x14ac:dyDescent="0.25">
      <c r="A40" s="58" t="s">
        <v>42</v>
      </c>
      <c r="B40" s="58" t="s">
        <v>26</v>
      </c>
      <c r="C40" s="60">
        <v>111612.76</v>
      </c>
      <c r="D40" s="60">
        <v>31244.032600000002</v>
      </c>
      <c r="E40" s="60" t="s">
        <v>104</v>
      </c>
      <c r="F40" s="60">
        <v>0</v>
      </c>
      <c r="G40" s="60">
        <v>0</v>
      </c>
      <c r="H40" s="60">
        <v>0</v>
      </c>
      <c r="I40" s="60">
        <v>0</v>
      </c>
      <c r="J40" s="60"/>
      <c r="K40" s="60">
        <v>0</v>
      </c>
      <c r="L40" s="60">
        <v>0</v>
      </c>
      <c r="M40" s="60">
        <v>0</v>
      </c>
      <c r="N40" s="60">
        <v>0</v>
      </c>
      <c r="O40" s="60">
        <v>363500</v>
      </c>
      <c r="P40" s="60"/>
      <c r="Q40" s="60">
        <v>86000.88</v>
      </c>
      <c r="R40" s="60"/>
      <c r="S40" s="60">
        <v>8550.6010000000006</v>
      </c>
      <c r="T40" s="60">
        <v>0</v>
      </c>
      <c r="U40" s="60">
        <v>67788.7</v>
      </c>
      <c r="V40" s="60">
        <v>0</v>
      </c>
      <c r="W40" s="60">
        <v>0</v>
      </c>
      <c r="X40" s="60">
        <v>0</v>
      </c>
      <c r="Y40" s="60">
        <v>0</v>
      </c>
      <c r="Z40" s="48"/>
    </row>
    <row r="41" spans="1:26" ht="15.75" x14ac:dyDescent="0.25">
      <c r="A41" s="58" t="s">
        <v>43</v>
      </c>
      <c r="B41" s="58" t="s">
        <v>27</v>
      </c>
      <c r="C41" s="60">
        <v>614099.75</v>
      </c>
      <c r="D41" s="60">
        <v>48908.28955999999</v>
      </c>
      <c r="E41" s="60">
        <v>8868.382239999999</v>
      </c>
      <c r="F41" s="60">
        <v>40856.176780000002</v>
      </c>
      <c r="G41" s="60">
        <v>14833.245849999999</v>
      </c>
      <c r="H41" s="60">
        <v>903.71234000000004</v>
      </c>
      <c r="I41" s="60">
        <v>2635.0840600000215</v>
      </c>
      <c r="J41" s="60"/>
      <c r="K41" s="60">
        <v>61638.058669999999</v>
      </c>
      <c r="L41" s="60">
        <v>69577.750729999796</v>
      </c>
      <c r="M41" s="60">
        <v>9656.8007500000003</v>
      </c>
      <c r="N41" s="60">
        <v>28416.494170149796</v>
      </c>
      <c r="O41" s="60">
        <v>503525.76</v>
      </c>
      <c r="P41" s="60"/>
      <c r="Q41" s="60">
        <v>167601.84</v>
      </c>
      <c r="R41" s="60">
        <v>5071.3457899999994</v>
      </c>
      <c r="S41" s="60">
        <v>49526.62</v>
      </c>
      <c r="T41" s="60">
        <v>38743.805560000001</v>
      </c>
      <c r="U41" s="60">
        <v>111229.31037999963</v>
      </c>
      <c r="V41" s="60">
        <v>37035.660000000003</v>
      </c>
      <c r="W41" s="60">
        <v>37480.573110000019</v>
      </c>
      <c r="X41" s="60">
        <v>71216.706109999999</v>
      </c>
      <c r="Y41" s="60">
        <v>107691.93772999999</v>
      </c>
      <c r="Z41" s="48"/>
    </row>
    <row r="42" spans="1:26" ht="15.75" x14ac:dyDescent="0.25">
      <c r="A42" s="58" t="s">
        <v>44</v>
      </c>
      <c r="B42" s="58" t="s">
        <v>28</v>
      </c>
      <c r="C42" s="60">
        <v>11578752.680000002</v>
      </c>
      <c r="D42" s="60">
        <v>1304135.90842</v>
      </c>
      <c r="E42" s="60">
        <v>217950.89372000002</v>
      </c>
      <c r="F42" s="60">
        <f>F28+F35+F36+F37+F38+F39+F40+F41</f>
        <v>1977557.33822</v>
      </c>
      <c r="G42" s="60">
        <v>658375.70285999996</v>
      </c>
      <c r="H42" s="60">
        <v>116332.99001000001</v>
      </c>
      <c r="I42" s="60">
        <v>311346.77740999998</v>
      </c>
      <c r="J42" s="60"/>
      <c r="K42" s="60">
        <v>778578.60091000004</v>
      </c>
      <c r="L42" s="60">
        <v>1977993.3928099996</v>
      </c>
      <c r="M42" s="60">
        <v>216111.58984999999</v>
      </c>
      <c r="N42" s="60">
        <f>N28+N35+N36+N37+N38+N39+N40+N41</f>
        <v>481453.3553201498</v>
      </c>
      <c r="O42" s="60">
        <f>O28+SUM(O35:O41)</f>
        <v>10444326.27</v>
      </c>
      <c r="P42" s="60"/>
      <c r="Q42" s="60">
        <f>Q28+Q35+Q36+Q37+Q38+Q39+Q40+Q41</f>
        <v>7313303.2299999995</v>
      </c>
      <c r="R42" s="60">
        <f>SUM(R37:R41,R28)</f>
        <v>463008.87618999998</v>
      </c>
      <c r="S42" s="60">
        <f>S28+S36+S37+S39+S40+S41</f>
        <v>1031499.2389999998</v>
      </c>
      <c r="T42" s="60">
        <v>747865.4498399999</v>
      </c>
      <c r="U42" s="60">
        <f>U28+U35+U36+U37+U38+U39+U40+U41</f>
        <v>1592697.2154499998</v>
      </c>
      <c r="V42" s="60">
        <v>2557855.5699999998</v>
      </c>
      <c r="W42" s="60">
        <f>SUM(W28,W35:W41)</f>
        <v>620417.34663999989</v>
      </c>
      <c r="X42" s="60">
        <v>1135645.4161099999</v>
      </c>
      <c r="Y42" s="60">
        <f>SUM(Y28,Y35:Y41)</f>
        <v>787589.92434000026</v>
      </c>
      <c r="Z42" s="48"/>
    </row>
    <row r="43" spans="1:26" ht="15.75" x14ac:dyDescent="0.25">
      <c r="A43" s="58"/>
      <c r="B43" s="59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48"/>
    </row>
    <row r="44" spans="1:26" ht="15.75" x14ac:dyDescent="0.25">
      <c r="A44" s="58"/>
      <c r="B44" s="51" t="s">
        <v>105</v>
      </c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48"/>
    </row>
    <row r="45" spans="1:26" ht="15.75" x14ac:dyDescent="0.25">
      <c r="A45" s="58" t="s">
        <v>45</v>
      </c>
      <c r="B45" s="59" t="s">
        <v>29</v>
      </c>
      <c r="C45" s="60">
        <v>1767768.57</v>
      </c>
      <c r="D45" s="60">
        <v>169851.36410999999</v>
      </c>
      <c r="E45" s="60">
        <v>75246.0478</v>
      </c>
      <c r="F45" s="60">
        <v>100769.30752999999</v>
      </c>
      <c r="G45" s="60">
        <v>115830.3138</v>
      </c>
      <c r="H45" s="60">
        <v>82400.835439999995</v>
      </c>
      <c r="I45" s="60">
        <v>48430.811610000004</v>
      </c>
      <c r="J45" s="60"/>
      <c r="K45" s="60">
        <v>145495.74539999993</v>
      </c>
      <c r="L45" s="60">
        <v>172663.43148999996</v>
      </c>
      <c r="M45" s="60">
        <v>99127.889299999981</v>
      </c>
      <c r="N45" s="60">
        <v>132595.87081000002</v>
      </c>
      <c r="O45" s="60">
        <v>865963.82999999984</v>
      </c>
      <c r="P45" s="60"/>
      <c r="Q45" s="60">
        <v>839122.57000000007</v>
      </c>
      <c r="R45" s="60">
        <v>168855.58186999999</v>
      </c>
      <c r="S45" s="60">
        <v>110371.11000000003</v>
      </c>
      <c r="T45" s="60">
        <v>92070.087320000064</v>
      </c>
      <c r="U45" s="60">
        <v>152681.23524000007</v>
      </c>
      <c r="V45" s="60">
        <v>482060.08566999994</v>
      </c>
      <c r="W45" s="60">
        <v>104942.60457000001</v>
      </c>
      <c r="X45" s="60">
        <v>133447.34</v>
      </c>
      <c r="Y45" s="60">
        <v>123224.01307</v>
      </c>
      <c r="Z45" s="48"/>
    </row>
    <row r="46" spans="1:26" ht="15.75" x14ac:dyDescent="0.25">
      <c r="A46" s="58" t="s">
        <v>46</v>
      </c>
      <c r="B46" s="59" t="s">
        <v>30</v>
      </c>
      <c r="C46" s="60">
        <v>282427.84201999998</v>
      </c>
      <c r="D46" s="60">
        <v>11307.0549347994</v>
      </c>
      <c r="E46" s="60">
        <v>1970.2733587</v>
      </c>
      <c r="F46" s="60">
        <v>6000.7102101999508</v>
      </c>
      <c r="G46" s="60">
        <v>5043.6851199999992</v>
      </c>
      <c r="H46" s="60">
        <v>2243.9539726926</v>
      </c>
      <c r="I46" s="60">
        <v>3039.844364000282</v>
      </c>
      <c r="J46" s="60"/>
      <c r="K46" s="60">
        <v>10198.707409999999</v>
      </c>
      <c r="L46" s="60">
        <v>25976.51157024</v>
      </c>
      <c r="M46" s="60">
        <v>1858.4183599999983</v>
      </c>
      <c r="N46" s="60">
        <v>6112.0285898502243</v>
      </c>
      <c r="O46" s="60">
        <v>61979.410000000011</v>
      </c>
      <c r="P46" s="60"/>
      <c r="Q46" s="60">
        <v>67752.63</v>
      </c>
      <c r="R46" s="60">
        <v>9027.3162799999991</v>
      </c>
      <c r="S46" s="60">
        <v>12594.339999999998</v>
      </c>
      <c r="T46" s="60">
        <v>9891.1436699999995</v>
      </c>
      <c r="U46" s="60">
        <v>14346.11865839757</v>
      </c>
      <c r="V46" s="60">
        <v>28930.116829999999</v>
      </c>
      <c r="W46" s="60">
        <v>5002.6106599999994</v>
      </c>
      <c r="X46" s="60">
        <v>10545.08185</v>
      </c>
      <c r="Y46" s="60">
        <v>10311.795592499544</v>
      </c>
      <c r="Z46" s="48"/>
    </row>
    <row r="47" spans="1:26" ht="15.75" x14ac:dyDescent="0.25">
      <c r="A47" s="58" t="s">
        <v>47</v>
      </c>
      <c r="B47" s="59" t="s">
        <v>31</v>
      </c>
      <c r="C47" s="60">
        <v>2050196.4120199999</v>
      </c>
      <c r="D47" s="60">
        <v>181158.419044799</v>
      </c>
      <c r="E47" s="60">
        <v>77216.321158700011</v>
      </c>
      <c r="F47" s="60">
        <v>106770.01774019992</v>
      </c>
      <c r="G47" s="60">
        <v>120873.99892</v>
      </c>
      <c r="H47" s="60">
        <v>84644.789412692597</v>
      </c>
      <c r="I47" s="60">
        <v>51470.655974000292</v>
      </c>
      <c r="J47" s="60"/>
      <c r="K47" s="60">
        <v>155694.45280999993</v>
      </c>
      <c r="L47" s="60">
        <v>198639.94306023995</v>
      </c>
      <c r="M47" s="60">
        <v>100986.30765999998</v>
      </c>
      <c r="N47" s="60">
        <v>138707.89939985026</v>
      </c>
      <c r="O47" s="60">
        <v>927943.23999999976</v>
      </c>
      <c r="P47" s="60"/>
      <c r="Q47" s="60">
        <v>906875.20000000007</v>
      </c>
      <c r="R47" s="60">
        <f>SUM(R45:R46)</f>
        <v>177882.89814999999</v>
      </c>
      <c r="S47" s="60">
        <f>S45+S46</f>
        <v>122965.45000000003</v>
      </c>
      <c r="T47" s="60">
        <v>101961.23099000005</v>
      </c>
      <c r="U47" s="60">
        <f>U45+U46</f>
        <v>167027.35389839765</v>
      </c>
      <c r="V47" s="60">
        <v>510990.20250000001</v>
      </c>
      <c r="W47" s="60">
        <f>SUM(W45:W46)</f>
        <v>109945.21523000002</v>
      </c>
      <c r="X47" s="60">
        <v>143992.42185000001</v>
      </c>
      <c r="Y47" s="60">
        <v>133535.80866249956</v>
      </c>
      <c r="Z47" s="48"/>
    </row>
    <row r="48" spans="1:26" ht="15.75" x14ac:dyDescent="0.25">
      <c r="A48" s="58" t="s">
        <v>48</v>
      </c>
      <c r="B48" s="59" t="s">
        <v>32</v>
      </c>
      <c r="C48" s="60">
        <v>13628949.092020001</v>
      </c>
      <c r="D48" s="60">
        <v>1485294.3274648001</v>
      </c>
      <c r="E48" s="60">
        <v>295167.21487870003</v>
      </c>
      <c r="F48" s="60">
        <f>F47+F42</f>
        <v>2084327.3559602001</v>
      </c>
      <c r="G48" s="60">
        <v>779249.70178</v>
      </c>
      <c r="H48" s="60">
        <v>200977.77942269261</v>
      </c>
      <c r="I48" s="60">
        <v>362817.43338400027</v>
      </c>
      <c r="J48" s="60"/>
      <c r="K48" s="60">
        <v>934273.05371999997</v>
      </c>
      <c r="L48" s="60">
        <v>2176633.3358702394</v>
      </c>
      <c r="M48" s="60">
        <v>317097.89750999998</v>
      </c>
      <c r="N48" s="60">
        <f>N47+N42</f>
        <v>620161.25472000008</v>
      </c>
      <c r="O48" s="60">
        <f>O42+O47</f>
        <v>11372269.51</v>
      </c>
      <c r="P48" s="60"/>
      <c r="Q48" s="60">
        <f>Q42+Q47</f>
        <v>8220178.4299999997</v>
      </c>
      <c r="R48" s="60">
        <f>R42+R47</f>
        <v>640891.77434</v>
      </c>
      <c r="S48" s="60">
        <f>S42+S47</f>
        <v>1154464.6889999998</v>
      </c>
      <c r="T48" s="60">
        <v>849826.68082999997</v>
      </c>
      <c r="U48" s="60">
        <f>U42+U47</f>
        <v>1759724.5693483974</v>
      </c>
      <c r="V48" s="60">
        <v>3068845.7725</v>
      </c>
      <c r="W48" s="60">
        <f>+W42+W47</f>
        <v>730362.56186999986</v>
      </c>
      <c r="X48" s="60">
        <v>1279637.8379599999</v>
      </c>
      <c r="Y48" s="60">
        <f>+Y42+Y47</f>
        <v>921125.73300249979</v>
      </c>
      <c r="Z48" s="48"/>
    </row>
    <row r="49" spans="1:26" ht="15.75" x14ac:dyDescent="0.25">
      <c r="A49" s="42">
        <v>14</v>
      </c>
      <c r="B49" s="59" t="s">
        <v>134</v>
      </c>
      <c r="C49" s="60">
        <v>1743838.6886237469</v>
      </c>
      <c r="D49" s="60">
        <v>185013.85232479931</v>
      </c>
      <c r="E49" s="60">
        <v>75026.312418699992</v>
      </c>
      <c r="F49" s="60">
        <v>98875.981760199938</v>
      </c>
      <c r="G49" s="60">
        <v>115772.11664000002</v>
      </c>
      <c r="H49" s="60">
        <v>83596.128635392262</v>
      </c>
      <c r="I49" s="60">
        <v>51087.150201756252</v>
      </c>
      <c r="J49" s="60"/>
      <c r="K49" s="60">
        <v>151103.41884799991</v>
      </c>
      <c r="L49" s="60">
        <v>224240.13101023997</v>
      </c>
      <c r="M49" s="60">
        <v>92252.298369999975</v>
      </c>
      <c r="N49" s="60">
        <v>136999.36817985025</v>
      </c>
      <c r="O49" s="60">
        <v>976627.04599999974</v>
      </c>
      <c r="P49" s="60"/>
      <c r="Q49" s="60">
        <v>784402.65370445012</v>
      </c>
      <c r="R49" s="60">
        <v>172664.00767640304</v>
      </c>
      <c r="S49" s="60">
        <v>132138.45000000001</v>
      </c>
      <c r="T49" s="60">
        <v>120561.51294000004</v>
      </c>
      <c r="U49" s="60">
        <v>176897.69059839763</v>
      </c>
      <c r="V49" s="60">
        <v>462970.59249999997</v>
      </c>
      <c r="W49" s="60">
        <v>99588.628100000002</v>
      </c>
      <c r="X49" s="60">
        <v>148747.87880000001</v>
      </c>
      <c r="Y49" s="60">
        <v>128444.98706129893</v>
      </c>
      <c r="Z49" s="48"/>
    </row>
    <row r="50" spans="1:26" x14ac:dyDescent="0.25"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</row>
    <row r="51" spans="1:26" x14ac:dyDescent="0.25"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</row>
    <row r="52" spans="1:26" ht="48.6" customHeight="1" x14ac:dyDescent="0.25"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</row>
    <row r="53" spans="1:26" ht="20.25" x14ac:dyDescent="0.25">
      <c r="B53" s="14">
        <v>2023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</row>
    <row r="54" spans="1:26" ht="30" x14ac:dyDescent="0.25">
      <c r="A54" s="50" t="s">
        <v>74</v>
      </c>
      <c r="B54" s="51" t="s">
        <v>76</v>
      </c>
      <c r="C54" s="60" t="s">
        <v>121</v>
      </c>
      <c r="D54" s="60" t="s">
        <v>84</v>
      </c>
      <c r="E54" s="60" t="s">
        <v>86</v>
      </c>
      <c r="F54" s="60" t="s">
        <v>87</v>
      </c>
      <c r="G54" s="60" t="s">
        <v>88</v>
      </c>
      <c r="H54" s="60" t="s">
        <v>89</v>
      </c>
      <c r="I54" s="60" t="s">
        <v>90</v>
      </c>
      <c r="J54" s="60" t="s">
        <v>83</v>
      </c>
      <c r="K54" s="60" t="s">
        <v>91</v>
      </c>
      <c r="L54" s="60" t="s">
        <v>92</v>
      </c>
      <c r="M54" s="60" t="s">
        <v>93</v>
      </c>
      <c r="N54" s="60" t="s">
        <v>94</v>
      </c>
      <c r="O54" s="60" t="s">
        <v>95</v>
      </c>
      <c r="P54" s="60" t="s">
        <v>117</v>
      </c>
      <c r="Q54" s="60" t="s">
        <v>96</v>
      </c>
      <c r="R54" s="60" t="s">
        <v>97</v>
      </c>
      <c r="S54" s="60" t="s">
        <v>98</v>
      </c>
      <c r="T54" s="60" t="s">
        <v>99</v>
      </c>
      <c r="U54" s="60" t="s">
        <v>103</v>
      </c>
      <c r="V54" s="60" t="s">
        <v>100</v>
      </c>
      <c r="W54" s="60" t="s">
        <v>85</v>
      </c>
      <c r="X54" s="60" t="s">
        <v>101</v>
      </c>
      <c r="Y54" s="60" t="s">
        <v>102</v>
      </c>
    </row>
    <row r="55" spans="1:26" ht="15.75" x14ac:dyDescent="0.25">
      <c r="A55" s="53"/>
      <c r="B55" s="51" t="s">
        <v>107</v>
      </c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</row>
    <row r="56" spans="1:26" ht="15.75" x14ac:dyDescent="0.25">
      <c r="A56" s="58" t="s">
        <v>36</v>
      </c>
      <c r="B56" s="59" t="s">
        <v>0</v>
      </c>
      <c r="C56" s="60">
        <v>500679.9</v>
      </c>
      <c r="D56" s="60">
        <v>45911.405309999995</v>
      </c>
      <c r="E56" s="60">
        <v>22005.072970000001</v>
      </c>
      <c r="F56" s="60">
        <v>18659.696070000002</v>
      </c>
      <c r="G56" s="60">
        <v>17698.212549999997</v>
      </c>
      <c r="H56" s="60">
        <v>7750.8293899999999</v>
      </c>
      <c r="I56" s="60">
        <v>6776.3504599999997</v>
      </c>
      <c r="J56" s="60"/>
      <c r="K56" s="60">
        <v>25326.17396</v>
      </c>
      <c r="L56" s="60">
        <v>66985.542000000001</v>
      </c>
      <c r="M56" s="60">
        <v>8666.6843100000006</v>
      </c>
      <c r="N56" s="60">
        <v>13650.119709999999</v>
      </c>
      <c r="O56" s="60">
        <v>782172.15</v>
      </c>
      <c r="P56" s="60">
        <v>12634.40394</v>
      </c>
      <c r="Q56" s="60">
        <v>68153.279999999999</v>
      </c>
      <c r="R56" s="60">
        <v>26911.90035</v>
      </c>
      <c r="S56" s="60">
        <v>43432.62</v>
      </c>
      <c r="T56" s="60">
        <v>38453.756869999997</v>
      </c>
      <c r="U56" s="60">
        <v>62516.204840000028</v>
      </c>
      <c r="V56" s="60">
        <v>58396.22</v>
      </c>
      <c r="W56" s="60">
        <v>14665.116680000023</v>
      </c>
      <c r="X56" s="60">
        <v>24805.65</v>
      </c>
      <c r="Y56" s="60">
        <v>6651.0240199999998</v>
      </c>
    </row>
    <row r="57" spans="1:26" ht="15.75" x14ac:dyDescent="0.25">
      <c r="A57" s="58" t="s">
        <v>37</v>
      </c>
      <c r="B57" s="59" t="s">
        <v>1</v>
      </c>
      <c r="C57" s="60">
        <v>2524530.81</v>
      </c>
      <c r="D57" s="60">
        <v>55971.305539999994</v>
      </c>
      <c r="E57" s="60">
        <v>13350.949500000001</v>
      </c>
      <c r="F57" s="60">
        <v>51112.366829999999</v>
      </c>
      <c r="G57" s="60">
        <v>33179.754950000002</v>
      </c>
      <c r="H57" s="60">
        <v>7763.9580299999998</v>
      </c>
      <c r="I57" s="60">
        <v>5278.8839699999999</v>
      </c>
      <c r="J57" s="60"/>
      <c r="K57" s="60">
        <v>25830.357899999999</v>
      </c>
      <c r="L57" s="60">
        <v>285039.03700000001</v>
      </c>
      <c r="M57" s="60">
        <v>30181.348289999998</v>
      </c>
      <c r="N57" s="60">
        <v>12434.60787</v>
      </c>
      <c r="O57" s="60">
        <v>1317433.75</v>
      </c>
      <c r="P57" s="60">
        <v>9295.8187799999996</v>
      </c>
      <c r="Q57" s="60">
        <v>1371875.43</v>
      </c>
      <c r="R57" s="60">
        <v>109257.62311</v>
      </c>
      <c r="S57" s="60">
        <v>40227.43</v>
      </c>
      <c r="T57" s="60">
        <v>20884.435409999998</v>
      </c>
      <c r="U57" s="60">
        <v>99177.907370000059</v>
      </c>
      <c r="V57" s="60">
        <v>248533.17</v>
      </c>
      <c r="W57" s="60">
        <v>16807.887391214001</v>
      </c>
      <c r="X57" s="60">
        <v>46611.88</v>
      </c>
      <c r="Y57" s="60">
        <v>23456.134819999999</v>
      </c>
    </row>
    <row r="58" spans="1:26" ht="31.5" x14ac:dyDescent="0.25">
      <c r="A58" s="58" t="s">
        <v>38</v>
      </c>
      <c r="B58" s="59" t="s">
        <v>2</v>
      </c>
      <c r="C58" s="60">
        <v>1045658.97</v>
      </c>
      <c r="D58" s="60">
        <v>22888.515181336999</v>
      </c>
      <c r="E58" s="60">
        <v>13674.49437</v>
      </c>
      <c r="F58" s="60">
        <v>8761.3311299999968</v>
      </c>
      <c r="G58" s="60">
        <v>13490.604940000001</v>
      </c>
      <c r="H58" s="60">
        <v>11239.74008</v>
      </c>
      <c r="I58" s="60">
        <v>1014.10839</v>
      </c>
      <c r="J58" s="60"/>
      <c r="K58" s="60">
        <v>2035.7439999999999</v>
      </c>
      <c r="L58" s="60">
        <v>304229.31828814198</v>
      </c>
      <c r="M58" s="60">
        <v>1529.11123</v>
      </c>
      <c r="N58" s="60">
        <v>10709.508010000001</v>
      </c>
      <c r="O58" s="60">
        <v>116502.76999999999</v>
      </c>
      <c r="P58" s="60">
        <v>2118.3658299999997</v>
      </c>
      <c r="Q58" s="60">
        <v>470791.42999999993</v>
      </c>
      <c r="R58" s="60">
        <v>36709.377090000002</v>
      </c>
      <c r="S58" s="60">
        <v>17727.14</v>
      </c>
      <c r="T58" s="60">
        <v>11626.385899999999</v>
      </c>
      <c r="U58" s="60">
        <v>23623.659090000001</v>
      </c>
      <c r="V58" s="60">
        <v>56671.83</v>
      </c>
      <c r="W58" s="60">
        <v>8018.1806688143806</v>
      </c>
      <c r="X58" s="60">
        <v>24553.82</v>
      </c>
      <c r="Y58" s="60">
        <v>47580.388730000006</v>
      </c>
    </row>
    <row r="59" spans="1:26" ht="31.5" x14ac:dyDescent="0.25">
      <c r="A59" s="58" t="s">
        <v>39</v>
      </c>
      <c r="B59" s="59" t="s">
        <v>3</v>
      </c>
      <c r="C59" s="60">
        <v>1845788.25</v>
      </c>
      <c r="D59" s="60">
        <f>27200+37000+59160</f>
        <v>123360</v>
      </c>
      <c r="E59" s="60">
        <v>30000</v>
      </c>
      <c r="F59" s="60">
        <v>345139.61158999999</v>
      </c>
      <c r="G59" s="60">
        <v>409042</v>
      </c>
      <c r="H59" s="60">
        <v>10500</v>
      </c>
      <c r="I59" s="60">
        <v>13500</v>
      </c>
      <c r="J59" s="60"/>
      <c r="K59" s="60">
        <v>34000</v>
      </c>
      <c r="L59" s="60">
        <v>67362.5</v>
      </c>
      <c r="M59" s="60">
        <v>0</v>
      </c>
      <c r="N59" s="60">
        <v>31897.941169999998</v>
      </c>
      <c r="O59" s="60">
        <v>290852.15000000002</v>
      </c>
      <c r="P59" s="60">
        <v>23010.2</v>
      </c>
      <c r="Q59" s="60">
        <v>1454812.91</v>
      </c>
      <c r="R59" s="60">
        <v>36878.320350000002</v>
      </c>
      <c r="S59" s="60">
        <v>131191.5</v>
      </c>
      <c r="T59" s="60">
        <v>59869.18</v>
      </c>
      <c r="U59" s="60">
        <f>[1]A3!$C$14+[1]A3!$C$17+[1]A3!$C$24</f>
        <v>125071.89193999999</v>
      </c>
      <c r="V59" s="60">
        <v>211029.43</v>
      </c>
      <c r="W59" s="60">
        <v>77504.551963496997</v>
      </c>
      <c r="X59" s="60">
        <v>55456.399999999994</v>
      </c>
      <c r="Y59" s="60">
        <v>0</v>
      </c>
    </row>
    <row r="60" spans="1:26" ht="15.75" x14ac:dyDescent="0.25">
      <c r="A60" s="58" t="s">
        <v>40</v>
      </c>
      <c r="B60" s="59" t="s">
        <v>4</v>
      </c>
      <c r="C60" s="60">
        <v>2284852.06</v>
      </c>
      <c r="D60" s="60">
        <f>91513.34566+13000.01</f>
        <v>104513.35566</v>
      </c>
      <c r="E60" s="60">
        <v>41575.500090000001</v>
      </c>
      <c r="F60" s="60">
        <v>63522.345419999998</v>
      </c>
      <c r="G60" s="60">
        <v>0</v>
      </c>
      <c r="H60" s="60">
        <v>7573.4507400000002</v>
      </c>
      <c r="I60" s="60">
        <v>3591.1683400000002</v>
      </c>
      <c r="J60" s="60"/>
      <c r="K60" s="60">
        <v>44374.830839999995</v>
      </c>
      <c r="L60" s="60">
        <v>66992.532769999991</v>
      </c>
      <c r="M60" s="60">
        <v>11063.964260000001</v>
      </c>
      <c r="N60" s="60">
        <v>51930.142899999999</v>
      </c>
      <c r="O60" s="60">
        <v>1587436.9649999999</v>
      </c>
      <c r="P60" s="60">
        <v>17719.040809999999</v>
      </c>
      <c r="Q60" s="60">
        <v>2013143.9075</v>
      </c>
      <c r="R60" s="60"/>
      <c r="S60" s="60">
        <v>109949.78</v>
      </c>
      <c r="T60" s="60">
        <v>41273.124400000001</v>
      </c>
      <c r="U60" s="60">
        <f>[1]A3!$C$25</f>
        <v>66214.559549999991</v>
      </c>
      <c r="V60" s="60">
        <v>455681.04</v>
      </c>
      <c r="W60" s="60">
        <v>84427.399560000005</v>
      </c>
      <c r="X60" s="60">
        <v>8594.06</v>
      </c>
      <c r="Y60" s="60">
        <v>46798.305760000003</v>
      </c>
    </row>
    <row r="61" spans="1:26" ht="31.5" x14ac:dyDescent="0.25">
      <c r="A61" s="58" t="s">
        <v>41</v>
      </c>
      <c r="B61" s="59" t="s">
        <v>5</v>
      </c>
      <c r="C61" s="60">
        <v>23919.61</v>
      </c>
      <c r="D61" s="60">
        <v>0</v>
      </c>
      <c r="E61" s="60">
        <v>0</v>
      </c>
      <c r="F61" s="60">
        <v>6800</v>
      </c>
      <c r="G61" s="60">
        <v>0</v>
      </c>
      <c r="H61" s="60">
        <v>4681.4767199999997</v>
      </c>
      <c r="I61" s="60">
        <v>6110.918819999999</v>
      </c>
      <c r="J61" s="60"/>
      <c r="K61" s="60">
        <v>7141</v>
      </c>
      <c r="L61" s="60">
        <v>18574.081999999999</v>
      </c>
      <c r="M61" s="60">
        <v>15499</v>
      </c>
      <c r="N61" s="60">
        <v>7557.61276</v>
      </c>
      <c r="O61" s="60">
        <v>23415.93</v>
      </c>
      <c r="P61" s="60">
        <v>308.35469000000001</v>
      </c>
      <c r="Q61" s="60">
        <v>168445.82</v>
      </c>
      <c r="R61" s="60"/>
      <c r="S61" s="60">
        <v>10338.11</v>
      </c>
      <c r="T61" s="60">
        <v>2418.5760099999998</v>
      </c>
      <c r="U61" s="60">
        <f>[1]A3!$C$28+[1]A3!$C$32</f>
        <v>241.62153000000001</v>
      </c>
      <c r="V61" s="60">
        <v>70797.490000000005</v>
      </c>
      <c r="W61" s="60">
        <v>24551.669899999997</v>
      </c>
      <c r="X61" s="60">
        <v>5075.04</v>
      </c>
      <c r="Y61" s="60">
        <v>24281.562749999997</v>
      </c>
    </row>
    <row r="62" spans="1:26" ht="15.75" x14ac:dyDescent="0.25">
      <c r="A62" s="58" t="s">
        <v>33</v>
      </c>
      <c r="B62" s="59" t="s">
        <v>6</v>
      </c>
      <c r="C62" s="60">
        <v>23484.504000000001</v>
      </c>
      <c r="D62" s="60">
        <v>0</v>
      </c>
      <c r="E62" s="60">
        <v>0</v>
      </c>
      <c r="F62" s="60">
        <v>6800</v>
      </c>
      <c r="G62" s="60">
        <v>0</v>
      </c>
      <c r="H62" s="60">
        <v>4681.4767199999997</v>
      </c>
      <c r="I62" s="60">
        <v>6110.918819999999</v>
      </c>
      <c r="J62" s="60"/>
      <c r="K62" s="60">
        <v>7141</v>
      </c>
      <c r="L62" s="60">
        <v>0</v>
      </c>
      <c r="M62" s="60">
        <v>15499</v>
      </c>
      <c r="N62" s="60">
        <v>7557.61276</v>
      </c>
      <c r="O62" s="60">
        <v>23415.93</v>
      </c>
      <c r="P62" s="60">
        <v>308.35469000000001</v>
      </c>
      <c r="Q62" s="60">
        <v>158659.18300000002</v>
      </c>
      <c r="R62" s="60"/>
      <c r="S62" s="60">
        <v>10295.86</v>
      </c>
      <c r="T62" s="60">
        <v>2142.5393699999995</v>
      </c>
      <c r="U62" s="60">
        <v>0</v>
      </c>
      <c r="V62" s="60">
        <v>70797.490000000005</v>
      </c>
      <c r="W62" s="60">
        <v>24551.669899999997</v>
      </c>
      <c r="X62" s="60">
        <v>5075.04</v>
      </c>
      <c r="Y62" s="60">
        <v>24281.562749999997</v>
      </c>
    </row>
    <row r="63" spans="1:26" ht="15.75" x14ac:dyDescent="0.25">
      <c r="A63" s="58" t="s">
        <v>42</v>
      </c>
      <c r="B63" s="61" t="s">
        <v>7</v>
      </c>
      <c r="C63" s="60">
        <v>5048771.91</v>
      </c>
      <c r="D63" s="60">
        <v>1013764.9627600003</v>
      </c>
      <c r="E63" s="60">
        <v>180050.32637000002</v>
      </c>
      <c r="F63" s="60">
        <v>447398.95039999997</v>
      </c>
      <c r="G63" s="60">
        <v>256472.00915000003</v>
      </c>
      <c r="H63" s="60">
        <v>137169.36616000001</v>
      </c>
      <c r="I63" s="60">
        <v>280902.93795999984</v>
      </c>
      <c r="J63" s="60"/>
      <c r="K63" s="60">
        <v>659043.31908000004</v>
      </c>
      <c r="L63" s="60">
        <v>1174229.3079881018</v>
      </c>
      <c r="M63" s="60">
        <v>187119.94497999994</v>
      </c>
      <c r="N63" s="60">
        <v>409252.65742000414</v>
      </c>
      <c r="O63" s="60">
        <v>4271822.790000001</v>
      </c>
      <c r="P63" s="60">
        <v>130718.95043000004</v>
      </c>
      <c r="Q63" s="60">
        <v>2835442.83</v>
      </c>
      <c r="R63" s="60">
        <v>471865.5580800001</v>
      </c>
      <c r="S63" s="60">
        <v>721158.6100000001</v>
      </c>
      <c r="T63" s="60">
        <v>629355.82999</v>
      </c>
      <c r="U63" s="60">
        <f>[1]A3!$C$36</f>
        <v>1047741.1679099998</v>
      </c>
      <c r="V63" s="60">
        <v>1826964.63</v>
      </c>
      <c r="W63" s="60">
        <v>291777.79746100004</v>
      </c>
      <c r="X63" s="60">
        <v>764309.95000000019</v>
      </c>
      <c r="Y63" s="60">
        <v>390942.01137000002</v>
      </c>
    </row>
    <row r="64" spans="1:26" ht="31.5" x14ac:dyDescent="0.25">
      <c r="A64" s="58" t="s">
        <v>34</v>
      </c>
      <c r="B64" s="61" t="s">
        <v>8</v>
      </c>
      <c r="C64" s="60">
        <v>364692.98854000005</v>
      </c>
      <c r="D64" s="60">
        <v>45283.991366643037</v>
      </c>
      <c r="E64" s="60">
        <v>17952.437754499999</v>
      </c>
      <c r="F64" s="60">
        <v>10338.512801944573</v>
      </c>
      <c r="G64" s="60">
        <v>5473.3155175000002</v>
      </c>
      <c r="H64" s="60">
        <v>13048.339599999999</v>
      </c>
      <c r="I64" s="60">
        <v>12292.539999999997</v>
      </c>
      <c r="J64" s="60"/>
      <c r="K64" s="60">
        <v>59513.8166375</v>
      </c>
      <c r="L64" s="60">
        <v>6282.0694168500031</v>
      </c>
      <c r="M64" s="60">
        <v>23358.48803</v>
      </c>
      <c r="N64" s="60">
        <v>4998.6855519999999</v>
      </c>
      <c r="O64" s="60">
        <v>460114.23849999998</v>
      </c>
      <c r="P64" s="60">
        <v>5477.8922074999973</v>
      </c>
      <c r="Q64" s="60">
        <v>90523.154500000004</v>
      </c>
      <c r="R64" s="60">
        <v>9786.3299799999986</v>
      </c>
      <c r="S64" s="60">
        <v>15566.427999999996</v>
      </c>
      <c r="T64" s="60">
        <v>19471.999204500004</v>
      </c>
      <c r="U64" s="60">
        <f>[1]A3!$C$37</f>
        <v>69217.058135465937</v>
      </c>
      <c r="V64" s="60">
        <v>45675.15</v>
      </c>
      <c r="W64" s="60">
        <v>29868.103051044222</v>
      </c>
      <c r="X64" s="60">
        <v>16288.746499999999</v>
      </c>
      <c r="Y64" s="60">
        <v>10499.747499999999</v>
      </c>
    </row>
    <row r="65" spans="1:26" ht="15.75" x14ac:dyDescent="0.25">
      <c r="A65" s="58" t="s">
        <v>35</v>
      </c>
      <c r="B65" s="61" t="s">
        <v>9</v>
      </c>
      <c r="C65" s="60">
        <v>4684078.9214599999</v>
      </c>
      <c r="D65" s="60">
        <v>968480.97139335726</v>
      </c>
      <c r="E65" s="60">
        <v>162097.88861550004</v>
      </c>
      <c r="F65" s="60">
        <v>437060.4375980554</v>
      </c>
      <c r="G65" s="60">
        <v>250998.69363250001</v>
      </c>
      <c r="H65" s="60">
        <v>124121.02656</v>
      </c>
      <c r="I65" s="60">
        <v>268610.39795999986</v>
      </c>
      <c r="J65" s="60"/>
      <c r="K65" s="60">
        <v>599529.50244250009</v>
      </c>
      <c r="L65" s="60">
        <f>L63-L64</f>
        <v>1167947.2385712517</v>
      </c>
      <c r="M65" s="60">
        <v>163761.45694999993</v>
      </c>
      <c r="N65" s="60">
        <v>404253.97186800413</v>
      </c>
      <c r="O65" s="60">
        <f>-O64+O63</f>
        <v>3811708.551500001</v>
      </c>
      <c r="P65" s="60">
        <v>125241.05822250004</v>
      </c>
      <c r="Q65" s="60">
        <v>2744919.6754999999</v>
      </c>
      <c r="R65" s="60">
        <v>462079.22810000012</v>
      </c>
      <c r="S65" s="60">
        <v>705592.18200000015</v>
      </c>
      <c r="T65" s="60">
        <v>609883.8307855</v>
      </c>
      <c r="U65" s="60">
        <f>U63-U64</f>
        <v>978524.10977453389</v>
      </c>
      <c r="V65" s="60">
        <v>1781289.48</v>
      </c>
      <c r="W65" s="60">
        <v>261909.69440995582</v>
      </c>
      <c r="X65" s="60">
        <v>748021.20350000018</v>
      </c>
      <c r="Y65" s="60">
        <v>380442.26387000008</v>
      </c>
    </row>
    <row r="66" spans="1:26" ht="31.5" x14ac:dyDescent="0.25">
      <c r="A66" s="58" t="s">
        <v>79</v>
      </c>
      <c r="B66" s="62" t="s">
        <v>80</v>
      </c>
      <c r="C66" s="60">
        <v>2504615.35</v>
      </c>
      <c r="D66" s="60">
        <v>780044.98</v>
      </c>
      <c r="E66" s="60">
        <v>95225.38</v>
      </c>
      <c r="F66" s="60">
        <f>+[2]A7!$C$63+[2]A7!$C$116</f>
        <v>43489.598530000003</v>
      </c>
      <c r="G66" s="60">
        <v>233839.72312000001</v>
      </c>
      <c r="H66" s="60">
        <v>66214.490000000005</v>
      </c>
      <c r="I66" s="60">
        <v>69368.596430000005</v>
      </c>
      <c r="J66" s="60"/>
      <c r="K66" s="60">
        <v>148087.09</v>
      </c>
      <c r="L66" s="60">
        <v>801619.82295000192</v>
      </c>
      <c r="M66" s="60">
        <v>64550</v>
      </c>
      <c r="N66" s="60">
        <v>113393.20650000003</v>
      </c>
      <c r="O66" s="60">
        <v>1349734.1700000013</v>
      </c>
      <c r="P66" s="60">
        <v>98064.500740000221</v>
      </c>
      <c r="Q66" s="60">
        <v>2835442.83</v>
      </c>
      <c r="R66" s="60">
        <v>384996.25377999997</v>
      </c>
      <c r="S66" s="60">
        <v>345404.94000000006</v>
      </c>
      <c r="T66" s="60">
        <v>367631.01436999993</v>
      </c>
      <c r="U66" s="60">
        <f>[1]A7!$C$63+[1]A7!$C$116</f>
        <v>329397.01758864796</v>
      </c>
      <c r="V66" s="60">
        <v>1177202.1299999999</v>
      </c>
      <c r="W66" s="60">
        <v>186852.63691977193</v>
      </c>
      <c r="X66" s="60">
        <v>466839.63350000023</v>
      </c>
      <c r="Y66" s="60">
        <v>375478.76744000003</v>
      </c>
    </row>
    <row r="67" spans="1:26" ht="31.5" x14ac:dyDescent="0.25">
      <c r="A67" s="58" t="s">
        <v>82</v>
      </c>
      <c r="B67" s="62" t="s">
        <v>81</v>
      </c>
      <c r="C67" s="60">
        <v>61646.36</v>
      </c>
      <c r="D67" s="60">
        <v>238316.4</v>
      </c>
      <c r="E67" s="60">
        <v>19309.900000000001</v>
      </c>
      <c r="F67" s="60">
        <f>+[2]A7!$C$86+[2]A7!$C$139</f>
        <v>1180.4965000000002</v>
      </c>
      <c r="G67" s="60">
        <v>21997.432580000001</v>
      </c>
      <c r="H67" s="60">
        <v>10622.45</v>
      </c>
      <c r="I67" s="60">
        <v>4498.01415</v>
      </c>
      <c r="J67" s="60"/>
      <c r="K67" s="60">
        <v>18077.150000000001</v>
      </c>
      <c r="L67" s="60">
        <v>260899.19532999987</v>
      </c>
      <c r="M67" s="60">
        <v>1324</v>
      </c>
      <c r="N67" s="60">
        <v>10986.835860000003</v>
      </c>
      <c r="O67" s="60">
        <v>59190.92</v>
      </c>
      <c r="P67" s="60">
        <v>7874.0738500000025</v>
      </c>
      <c r="Q67" s="60">
        <v>145.31</v>
      </c>
      <c r="R67" s="60">
        <v>620</v>
      </c>
      <c r="S67" s="60">
        <v>78185.03</v>
      </c>
      <c r="T67" s="60">
        <v>81522.555129999993</v>
      </c>
      <c r="U67" s="60">
        <f>[1]A7!$C$86+[1]A7!$C$139</f>
        <v>118969.58173699997</v>
      </c>
      <c r="V67" s="60">
        <v>154723.49</v>
      </c>
      <c r="W67" s="60">
        <v>2029.675718</v>
      </c>
      <c r="X67" s="60">
        <v>114695.79</v>
      </c>
      <c r="Y67" s="60">
        <v>27611.230389999997</v>
      </c>
    </row>
    <row r="68" spans="1:26" ht="15.75" x14ac:dyDescent="0.25">
      <c r="A68" s="58" t="s">
        <v>43</v>
      </c>
      <c r="B68" s="59" t="s">
        <v>10</v>
      </c>
      <c r="C68" s="60">
        <v>183143.08000000002</v>
      </c>
      <c r="D68" s="60">
        <v>31086.240189999997</v>
      </c>
      <c r="E68" s="60">
        <v>29876.590489999999</v>
      </c>
      <c r="F68" s="60">
        <v>12863.844449999999</v>
      </c>
      <c r="G68" s="60">
        <v>1991.0808199999992</v>
      </c>
      <c r="H68" s="60">
        <v>12168.79</v>
      </c>
      <c r="I68" s="60">
        <v>59480.448759999999</v>
      </c>
      <c r="J68" s="60"/>
      <c r="K68" s="60">
        <v>11744.604930000005</v>
      </c>
      <c r="L68" s="60">
        <v>44680.947</v>
      </c>
      <c r="M68" s="60">
        <v>6506.8143000000036</v>
      </c>
      <c r="N68" s="60">
        <v>5197.8846300000005</v>
      </c>
      <c r="O68" s="60">
        <v>79919.61</v>
      </c>
      <c r="P68" s="60">
        <v>5689.2394100000001</v>
      </c>
      <c r="Q68" s="60">
        <v>10762.04</v>
      </c>
      <c r="R68" s="60">
        <v>3227.2239799999998</v>
      </c>
      <c r="S68" s="60">
        <v>9160.2899999999972</v>
      </c>
      <c r="T68" s="60">
        <v>26327.745780000005</v>
      </c>
      <c r="U68" s="60">
        <f>[1]A3!$C$39</f>
        <v>93464.932519999988</v>
      </c>
      <c r="V68" s="60">
        <v>81548.789999999994</v>
      </c>
      <c r="W68" s="60">
        <v>4438.1868198762004</v>
      </c>
      <c r="X68" s="60">
        <v>21685.530000000002</v>
      </c>
      <c r="Y68" s="60">
        <v>18178.978750000002</v>
      </c>
    </row>
    <row r="69" spans="1:26" ht="31.5" x14ac:dyDescent="0.25">
      <c r="A69" s="58" t="s">
        <v>44</v>
      </c>
      <c r="B69" s="59" t="s">
        <v>11</v>
      </c>
      <c r="C69" s="60">
        <v>1489.02</v>
      </c>
      <c r="D69" s="60">
        <v>6031.6462499999998</v>
      </c>
      <c r="E69" s="60">
        <v>1782.07125</v>
      </c>
      <c r="F69" s="60">
        <v>40.640617500000019</v>
      </c>
      <c r="G69" s="60">
        <v>0</v>
      </c>
      <c r="H69" s="60">
        <v>1441.04</v>
      </c>
      <c r="I69" s="60">
        <v>548.17031249999991</v>
      </c>
      <c r="J69" s="60"/>
      <c r="K69" s="60">
        <v>571.78123999999991</v>
      </c>
      <c r="L69" s="60">
        <v>503.23641000000043</v>
      </c>
      <c r="M69" s="60">
        <v>0</v>
      </c>
      <c r="N69" s="60">
        <v>1240.2562499999999</v>
      </c>
      <c r="O69" s="60">
        <v>2864.4375</v>
      </c>
      <c r="P69" s="60"/>
      <c r="Q69" s="60">
        <v>934.86</v>
      </c>
      <c r="R69" s="60"/>
      <c r="S69" s="60">
        <v>2945.55</v>
      </c>
      <c r="T69" s="60">
        <v>1178.3819700000004</v>
      </c>
      <c r="U69" s="60">
        <f>[1]A3!$C$45</f>
        <v>2331.45975</v>
      </c>
      <c r="V69" s="60">
        <v>1809.34</v>
      </c>
      <c r="W69" s="60">
        <v>1220.2781249999998</v>
      </c>
      <c r="X69" s="60">
        <v>3462.4424999999992</v>
      </c>
      <c r="Y69" s="60">
        <v>158.0112025</v>
      </c>
    </row>
    <row r="70" spans="1:26" ht="47.25" x14ac:dyDescent="0.25">
      <c r="A70" s="58" t="s">
        <v>45</v>
      </c>
      <c r="B70" s="59" t="s">
        <v>12</v>
      </c>
      <c r="C70" s="60">
        <v>105123.73</v>
      </c>
      <c r="D70" s="60">
        <v>0</v>
      </c>
      <c r="E70" s="60">
        <v>0</v>
      </c>
      <c r="F70" s="60">
        <v>0</v>
      </c>
      <c r="G70" s="60">
        <v>1000</v>
      </c>
      <c r="H70" s="60">
        <v>0</v>
      </c>
      <c r="I70" s="60">
        <v>0</v>
      </c>
      <c r="J70" s="60"/>
      <c r="K70" s="60">
        <v>0</v>
      </c>
      <c r="L70" s="60">
        <v>7675.0670300000002</v>
      </c>
      <c r="M70" s="60">
        <v>0</v>
      </c>
      <c r="N70" s="60">
        <v>0</v>
      </c>
      <c r="O70" s="60">
        <v>63089.979999999996</v>
      </c>
      <c r="P70" s="60">
        <v>7000.07</v>
      </c>
      <c r="Q70" s="60">
        <v>55540.94</v>
      </c>
      <c r="R70" s="60"/>
      <c r="S70" s="60">
        <v>409</v>
      </c>
      <c r="T70" s="60">
        <v>0</v>
      </c>
      <c r="U70" s="60">
        <f>[1]A3!$C$48</f>
        <v>300</v>
      </c>
      <c r="V70" s="60">
        <v>42102.68</v>
      </c>
      <c r="W70" s="60">
        <v>0</v>
      </c>
      <c r="X70" s="60">
        <v>0</v>
      </c>
      <c r="Y70" s="60">
        <v>7.2</v>
      </c>
    </row>
    <row r="71" spans="1:26" ht="31.5" x14ac:dyDescent="0.25">
      <c r="A71" s="58" t="s">
        <v>46</v>
      </c>
      <c r="B71" s="59" t="s">
        <v>108</v>
      </c>
      <c r="C71" s="60">
        <v>490</v>
      </c>
      <c r="D71" s="60">
        <v>40</v>
      </c>
      <c r="E71" s="60">
        <v>0</v>
      </c>
      <c r="F71" s="60">
        <v>120</v>
      </c>
      <c r="G71" s="60">
        <v>1530</v>
      </c>
      <c r="H71" s="60">
        <v>0</v>
      </c>
      <c r="I71" s="60">
        <v>0</v>
      </c>
      <c r="J71" s="60"/>
      <c r="K71" s="60">
        <v>358.15391999999997</v>
      </c>
      <c r="L71" s="60">
        <v>775.14643999999998</v>
      </c>
      <c r="M71" s="60">
        <v>0</v>
      </c>
      <c r="N71" s="60">
        <v>0</v>
      </c>
      <c r="O71" s="60">
        <v>11464.149999999998</v>
      </c>
      <c r="P71" s="60"/>
      <c r="Q71" s="60">
        <v>57823.860000000008</v>
      </c>
      <c r="R71" s="60"/>
      <c r="S71" s="60">
        <v>402.15999999999997</v>
      </c>
      <c r="T71" s="60">
        <v>523</v>
      </c>
      <c r="U71" s="60">
        <f>[1]A3!$C$52</f>
        <v>688.62042999999994</v>
      </c>
      <c r="V71" s="60">
        <v>294.29000000000002</v>
      </c>
      <c r="W71" s="60">
        <v>240</v>
      </c>
      <c r="X71" s="60">
        <v>0</v>
      </c>
      <c r="Y71" s="60">
        <v>250</v>
      </c>
    </row>
    <row r="72" spans="1:26" ht="15.75" x14ac:dyDescent="0.25">
      <c r="A72" s="58" t="s">
        <v>47</v>
      </c>
      <c r="B72" s="59" t="s">
        <v>13</v>
      </c>
      <c r="C72" s="60">
        <v>13875.23</v>
      </c>
      <c r="D72" s="60">
        <v>15604.117100000001</v>
      </c>
      <c r="E72" s="60">
        <v>1806.51225</v>
      </c>
      <c r="F72" s="60">
        <v>5947.0435500000003</v>
      </c>
      <c r="G72" s="60">
        <v>1536.9919</v>
      </c>
      <c r="H72" s="60">
        <v>873.5</v>
      </c>
      <c r="I72" s="60">
        <v>319.50333000000001</v>
      </c>
      <c r="J72" s="60"/>
      <c r="K72" s="60">
        <v>744.33130000000006</v>
      </c>
      <c r="L72" s="60">
        <v>1531.085</v>
      </c>
      <c r="M72" s="60">
        <v>7416.34662999999</v>
      </c>
      <c r="N72" s="60">
        <v>1544.6881299999998</v>
      </c>
      <c r="O72" s="60">
        <v>30254.011000000002</v>
      </c>
      <c r="P72" s="60">
        <v>570.70298000000003</v>
      </c>
      <c r="Q72" s="60">
        <v>21625.63</v>
      </c>
      <c r="R72" s="60">
        <v>1664.7340899999999</v>
      </c>
      <c r="S72" s="60">
        <v>739.48</v>
      </c>
      <c r="T72" s="60">
        <v>968.92836999999997</v>
      </c>
      <c r="U72" s="60">
        <f>[1]A3!$C$56</f>
        <v>18231.126579999607</v>
      </c>
      <c r="V72" s="60">
        <v>6110.75</v>
      </c>
      <c r="W72" s="60">
        <v>7290.2196799999938</v>
      </c>
      <c r="X72" s="60">
        <v>9652.18</v>
      </c>
      <c r="Y72" s="60">
        <v>3906.6137000000008</v>
      </c>
    </row>
    <row r="73" spans="1:26" ht="31.5" x14ac:dyDescent="0.25">
      <c r="A73" s="58" t="s">
        <v>48</v>
      </c>
      <c r="B73" s="59" t="s">
        <v>14</v>
      </c>
      <c r="C73" s="60">
        <v>43300.98</v>
      </c>
      <c r="D73" s="60">
        <v>0</v>
      </c>
      <c r="E73" s="60">
        <v>0</v>
      </c>
      <c r="F73" s="60">
        <v>0</v>
      </c>
      <c r="G73" s="60">
        <v>0</v>
      </c>
      <c r="H73" s="60">
        <v>0</v>
      </c>
      <c r="I73" s="60">
        <v>313.41093749999999</v>
      </c>
      <c r="J73" s="60"/>
      <c r="K73" s="60">
        <v>166.620555</v>
      </c>
      <c r="L73" s="60">
        <v>0</v>
      </c>
      <c r="M73" s="60">
        <v>0</v>
      </c>
      <c r="N73" s="60">
        <v>-5.4162100000000004</v>
      </c>
      <c r="O73" s="60">
        <v>-5342.59</v>
      </c>
      <c r="P73" s="60"/>
      <c r="Q73" s="60">
        <v>3268.3717500000002</v>
      </c>
      <c r="R73" s="60">
        <v>63.053086249999993</v>
      </c>
      <c r="S73" s="60">
        <v>0</v>
      </c>
      <c r="T73" s="60">
        <v>0</v>
      </c>
      <c r="U73" s="60">
        <f>[1]A3!$C$57</f>
        <v>0</v>
      </c>
      <c r="V73" s="60">
        <v>0</v>
      </c>
      <c r="W73" s="60">
        <v>0</v>
      </c>
      <c r="X73" s="60">
        <v>0</v>
      </c>
      <c r="Y73" s="60">
        <v>0</v>
      </c>
    </row>
    <row r="74" spans="1:26" ht="15.75" x14ac:dyDescent="0.25">
      <c r="A74" s="58" t="s">
        <v>49</v>
      </c>
      <c r="B74" s="59" t="s">
        <v>15</v>
      </c>
      <c r="C74" s="60">
        <v>498348.37691000011</v>
      </c>
      <c r="D74" s="60">
        <v>18399.905395307374</v>
      </c>
      <c r="E74" s="60">
        <v>14498.483358500001</v>
      </c>
      <c r="F74" s="60">
        <v>45508.610422239348</v>
      </c>
      <c r="G74" s="60">
        <v>18781.552422500001</v>
      </c>
      <c r="H74" s="60">
        <v>3278.26</v>
      </c>
      <c r="I74" s="60">
        <v>3924.5631350000003</v>
      </c>
      <c r="J74" s="60"/>
      <c r="K74" s="60">
        <v>35246.509122500014</v>
      </c>
      <c r="L74" s="60">
        <v>22680.479623646323</v>
      </c>
      <c r="M74" s="60">
        <v>5274.9404149999982</v>
      </c>
      <c r="N74" s="60">
        <v>19816.793571995906</v>
      </c>
      <c r="O74" s="60">
        <v>547854.06499999994</v>
      </c>
      <c r="P74" s="60">
        <v>2621.2553974999996</v>
      </c>
      <c r="Q74" s="60">
        <v>225595.83741500098</v>
      </c>
      <c r="R74" s="60">
        <v>8450.7715262499987</v>
      </c>
      <c r="S74" s="60">
        <v>66376.989500000011</v>
      </c>
      <c r="T74" s="60">
        <v>9641.871145000001</v>
      </c>
      <c r="U74" s="60">
        <f>[1]A3!$C$58</f>
        <v>120273.31210452484</v>
      </c>
      <c r="V74" s="60">
        <v>68283.100000000006</v>
      </c>
      <c r="W74" s="60">
        <v>13787.428271642733</v>
      </c>
      <c r="X74" s="60">
        <v>27212.388140000006</v>
      </c>
      <c r="Y74" s="60">
        <v>7092.1439800000044</v>
      </c>
      <c r="Z74" s="48"/>
    </row>
    <row r="75" spans="1:26" ht="15.75" x14ac:dyDescent="0.25">
      <c r="A75" s="58" t="s">
        <v>50</v>
      </c>
      <c r="B75" s="59" t="s">
        <v>16</v>
      </c>
      <c r="C75" s="60">
        <f>C56+C57+C58+C59+C60+C62+C65+C68+C69+C70+C71+C72-C73+C74</f>
        <v>13668241.872370001</v>
      </c>
      <c r="D75" s="60">
        <f>D56+D57+D58+D59+D60+D61+D65+D68+D69+D70+D71+D72+D73+D74</f>
        <v>1392287.4620200016</v>
      </c>
      <c r="E75" s="60">
        <v>330667.56289400003</v>
      </c>
      <c r="F75" s="60">
        <v>995535.92767779459</v>
      </c>
      <c r="G75" s="60">
        <f>G56+G57+G58+G59+G65+G62+G68+G69+G70+G71+G72+G74</f>
        <v>749248.89121500007</v>
      </c>
      <c r="H75" s="60">
        <v>184537.78</v>
      </c>
      <c r="I75" s="60">
        <v>369154.51347749983</v>
      </c>
      <c r="J75" s="60"/>
      <c r="K75" s="60">
        <v>870889.56910000008</v>
      </c>
      <c r="L75" s="60">
        <v>2130976.2121330402</v>
      </c>
      <c r="M75" s="60">
        <v>249899.66638499993</v>
      </c>
      <c r="N75" s="60">
        <f>SUM(N56:N60,N62,N65,N68,N69,N72,N74,N73)</f>
        <v>560228.11066000001</v>
      </c>
      <c r="O75" s="60">
        <f>SUM(O56:O60)+O62+O65+SUM(O68:O74)</f>
        <v>8659625.9300000016</v>
      </c>
      <c r="P75" s="60">
        <v>206208.50395500005</v>
      </c>
      <c r="Q75" s="60">
        <v>8651370.6116650011</v>
      </c>
      <c r="R75" s="60">
        <v>685116.12551000016</v>
      </c>
      <c r="S75" s="60">
        <f>S56+S57+S58+S59+S60+S62+S65+S68+S69+S70++S71+S72+S73+S74</f>
        <v>1138449.9815</v>
      </c>
      <c r="T75" s="60">
        <v>822773.18000049994</v>
      </c>
      <c r="U75" s="60">
        <f>U56+U57+U58+U59+U60+U61+U65+U68+U69+U70+U71+U72+U74</f>
        <v>1590659.4054790584</v>
      </c>
      <c r="V75" s="60">
        <v>3082547.61</v>
      </c>
      <c r="W75" s="60">
        <v>514860.6134700001</v>
      </c>
      <c r="X75" s="60">
        <v>1566452.89414</v>
      </c>
      <c r="Y75" s="60">
        <v>636684.77758250013</v>
      </c>
    </row>
    <row r="76" spans="1:26" ht="15.75" x14ac:dyDescent="0.25">
      <c r="A76" s="58"/>
      <c r="B76" s="59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</row>
    <row r="77" spans="1:26" ht="15.75" x14ac:dyDescent="0.25">
      <c r="A77" s="63"/>
      <c r="B77" s="51" t="s">
        <v>106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</row>
    <row r="78" spans="1:26" ht="15.75" x14ac:dyDescent="0.25">
      <c r="A78" s="58" t="s">
        <v>36</v>
      </c>
      <c r="B78" s="58" t="s">
        <v>17</v>
      </c>
      <c r="C78" s="60">
        <f>C79+C82</f>
        <v>9396185.9100000001</v>
      </c>
      <c r="D78" s="60">
        <f>SUM(D79,D82)</f>
        <v>1051575.3052300001</v>
      </c>
      <c r="E78" s="60">
        <v>168256.28580000001</v>
      </c>
      <c r="F78" s="60">
        <v>484586.13690000004</v>
      </c>
      <c r="G78" s="60">
        <v>458647.24027999997</v>
      </c>
      <c r="H78" s="60">
        <v>48484.56</v>
      </c>
      <c r="I78" s="60">
        <v>152904.42420000001</v>
      </c>
      <c r="J78" s="60"/>
      <c r="K78" s="60">
        <v>515767.85353999998</v>
      </c>
      <c r="L78" s="60">
        <v>1443791.2641499999</v>
      </c>
      <c r="M78" s="60">
        <v>89350.878449999931</v>
      </c>
      <c r="N78" s="60">
        <f>N79+N82</f>
        <v>230411.26066999999</v>
      </c>
      <c r="O78" s="60">
        <f>O79+O82</f>
        <v>6321618.9400000004</v>
      </c>
      <c r="P78" s="60">
        <f>P79+P82</f>
        <v>63418.604780000001</v>
      </c>
      <c r="Q78" s="60">
        <v>6935175.1499999994</v>
      </c>
      <c r="R78" s="60">
        <v>426770.60678999999</v>
      </c>
      <c r="S78" s="60">
        <v>753824.19</v>
      </c>
      <c r="T78" s="60">
        <v>458880.02184999996</v>
      </c>
      <c r="U78" s="60">
        <f>[1]A3!$C$66</f>
        <v>1215891.8533000001</v>
      </c>
      <c r="V78" s="60">
        <v>2220971.7999999998</v>
      </c>
      <c r="W78" s="60">
        <v>366695.16878000001</v>
      </c>
      <c r="X78" s="60">
        <v>1292023.23</v>
      </c>
      <c r="Y78" s="60">
        <v>411422.02984000067</v>
      </c>
      <c r="Z78" s="48"/>
    </row>
    <row r="79" spans="1:26" ht="15.75" x14ac:dyDescent="0.25">
      <c r="A79" s="58" t="s">
        <v>51</v>
      </c>
      <c r="B79" s="58" t="s">
        <v>18</v>
      </c>
      <c r="C79" s="60">
        <f>SUM(C80:C81)</f>
        <v>2154193.9099999997</v>
      </c>
      <c r="D79" s="60">
        <f>SUM(D80:D81)</f>
        <v>842466.17427999992</v>
      </c>
      <c r="E79" s="60">
        <f>E80+E81</f>
        <v>73245.489150000009</v>
      </c>
      <c r="F79" s="60">
        <v>214431.64615999997</v>
      </c>
      <c r="G79" s="60">
        <f>G80+G81</f>
        <v>310157.96937000001</v>
      </c>
      <c r="H79" s="60">
        <v>36178.81</v>
      </c>
      <c r="I79" s="60">
        <f>I80+I81</f>
        <v>147742.44803999999</v>
      </c>
      <c r="J79" s="60"/>
      <c r="K79" s="60">
        <v>475679.11902999994</v>
      </c>
      <c r="L79" s="60">
        <f>L80+L81</f>
        <v>660604.86804999993</v>
      </c>
      <c r="M79" s="60">
        <v>65305.488110000028</v>
      </c>
      <c r="N79" s="60">
        <f>N80+N81</f>
        <v>152134.84847999999</v>
      </c>
      <c r="O79" s="60">
        <f>O80+O81</f>
        <v>1906204.41</v>
      </c>
      <c r="P79" s="60">
        <f>SUM(P80:P81)</f>
        <v>3248.1905699999998</v>
      </c>
      <c r="Q79" s="60">
        <v>1633930.6600000001</v>
      </c>
      <c r="R79" s="60">
        <f>R80+R81</f>
        <v>330857.40401</v>
      </c>
      <c r="S79" s="60">
        <f>S80+S81</f>
        <v>445386.08999999997</v>
      </c>
      <c r="T79" s="60">
        <v>394569.32383000001</v>
      </c>
      <c r="U79" s="60">
        <f>U80+U81</f>
        <v>941280.16094000009</v>
      </c>
      <c r="V79" s="60">
        <v>954097.65</v>
      </c>
      <c r="W79" s="60">
        <v>89958.588759999984</v>
      </c>
      <c r="X79" s="60">
        <f>X80+X81</f>
        <v>571427.90999999992</v>
      </c>
      <c r="Y79" s="60">
        <v>171668.5022700004</v>
      </c>
      <c r="Z79" s="48"/>
    </row>
    <row r="80" spans="1:26" ht="15.75" x14ac:dyDescent="0.25">
      <c r="A80" s="58" t="s">
        <v>52</v>
      </c>
      <c r="B80" s="13" t="s">
        <v>109</v>
      </c>
      <c r="C80" s="60">
        <v>721031.08</v>
      </c>
      <c r="D80" s="60">
        <v>710077.27651999996</v>
      </c>
      <c r="E80" s="60">
        <v>16785.572840000001</v>
      </c>
      <c r="F80" s="60">
        <v>91955.323059999995</v>
      </c>
      <c r="G80" s="60">
        <v>293395.82837</v>
      </c>
      <c r="H80" s="60">
        <v>6271.15</v>
      </c>
      <c r="I80" s="60">
        <v>142732.52015</v>
      </c>
      <c r="J80" s="60"/>
      <c r="K80" s="60">
        <v>410529.87585999997</v>
      </c>
      <c r="L80" s="60">
        <v>492907.728</v>
      </c>
      <c r="M80" s="60">
        <v>56839.386959999996</v>
      </c>
      <c r="N80" s="60">
        <v>101775.57545</v>
      </c>
      <c r="O80" s="60">
        <v>648064.78</v>
      </c>
      <c r="P80" s="60">
        <v>278.29000000000002</v>
      </c>
      <c r="Q80" s="60">
        <v>362734.13</v>
      </c>
      <c r="R80" s="60">
        <v>253093.1912</v>
      </c>
      <c r="S80" s="60">
        <v>291689.12</v>
      </c>
      <c r="T80" s="60">
        <v>346713.15759999998</v>
      </c>
      <c r="U80" s="60">
        <f>[1]A3!$C$74</f>
        <v>651175.06883999996</v>
      </c>
      <c r="V80" s="60">
        <v>638031.48</v>
      </c>
      <c r="W80" s="60">
        <v>22651.968530000002</v>
      </c>
      <c r="X80" s="60">
        <v>477466.72</v>
      </c>
      <c r="Y80" s="60">
        <v>145855.70487000007</v>
      </c>
      <c r="Z80" s="48"/>
    </row>
    <row r="81" spans="1:26" ht="15.75" x14ac:dyDescent="0.25">
      <c r="A81" s="58" t="s">
        <v>53</v>
      </c>
      <c r="B81" s="13" t="s">
        <v>110</v>
      </c>
      <c r="C81" s="60">
        <v>1433162.8299999998</v>
      </c>
      <c r="D81" s="60">
        <v>132388.89775999999</v>
      </c>
      <c r="E81" s="60">
        <v>56459.916310000001</v>
      </c>
      <c r="F81" s="60">
        <v>122476.32309999998</v>
      </c>
      <c r="G81" s="60">
        <v>16762.141</v>
      </c>
      <c r="H81" s="60">
        <v>36178.81</v>
      </c>
      <c r="I81" s="60">
        <v>5009.9278899999999</v>
      </c>
      <c r="J81" s="60"/>
      <c r="K81" s="60">
        <v>65149.243170000002</v>
      </c>
      <c r="L81" s="60">
        <v>167697.1400499999</v>
      </c>
      <c r="M81" s="60">
        <v>8466.1011500000295</v>
      </c>
      <c r="N81" s="60">
        <v>50359.273029999997</v>
      </c>
      <c r="O81" s="60">
        <v>1258139.6299999999</v>
      </c>
      <c r="P81" s="60">
        <v>2969.9005699999998</v>
      </c>
      <c r="Q81" s="60">
        <v>1271196.53</v>
      </c>
      <c r="R81" s="60">
        <v>77764.212809999997</v>
      </c>
      <c r="S81" s="60">
        <v>153696.96999999997</v>
      </c>
      <c r="T81" s="60">
        <v>47856.166230000003</v>
      </c>
      <c r="U81" s="60">
        <f>[1]A3!$C$67</f>
        <v>290105.09210000007</v>
      </c>
      <c r="V81" s="60">
        <v>316066.17</v>
      </c>
      <c r="W81" s="60">
        <v>67306.620229999986</v>
      </c>
      <c r="X81" s="60">
        <f>[3]A3!$C$68+[3]A3!$C$69</f>
        <v>93961.19</v>
      </c>
      <c r="Y81" s="60">
        <v>25812.797400000338</v>
      </c>
      <c r="Z81" s="48"/>
    </row>
    <row r="82" spans="1:26" ht="15.75" x14ac:dyDescent="0.25">
      <c r="A82" s="58" t="s">
        <v>54</v>
      </c>
      <c r="B82" s="58" t="s">
        <v>19</v>
      </c>
      <c r="C82" s="60">
        <f>SUM(C83:C84)</f>
        <v>7241992</v>
      </c>
      <c r="D82" s="60">
        <f>SUM(D83:D84)</f>
        <v>209109.13095000002</v>
      </c>
      <c r="E82" s="60">
        <f>E83+E84</f>
        <v>95010.796650000004</v>
      </c>
      <c r="F82" s="60">
        <v>270154.49074000004</v>
      </c>
      <c r="G82" s="60">
        <f>G83+G84</f>
        <v>148489.27090999999</v>
      </c>
      <c r="H82" s="60"/>
      <c r="I82" s="60">
        <f>I84</f>
        <v>5161.9761600000002</v>
      </c>
      <c r="J82" s="60"/>
      <c r="K82" s="60">
        <v>40088.734510000002</v>
      </c>
      <c r="L82" s="60">
        <f>L83+L84</f>
        <v>783186.39610000001</v>
      </c>
      <c r="M82" s="60">
        <v>24045.3903399999</v>
      </c>
      <c r="N82" s="60">
        <f>N83+N84</f>
        <v>78276.412190000003</v>
      </c>
      <c r="O82" s="60">
        <f>O83+O84</f>
        <v>4415414.53</v>
      </c>
      <c r="P82" s="60">
        <f>SUM(P83:P84)</f>
        <v>60170.414210000003</v>
      </c>
      <c r="Q82" s="60">
        <v>5301244.4899999993</v>
      </c>
      <c r="R82" s="60">
        <f>R83+R84</f>
        <v>95913.202780000007</v>
      </c>
      <c r="S82" s="60">
        <f>S83+S84</f>
        <v>308438.09999999998</v>
      </c>
      <c r="T82" s="60">
        <v>64310.698019999996</v>
      </c>
      <c r="U82" s="60">
        <f>U83+U84</f>
        <v>274611.69236000004</v>
      </c>
      <c r="V82" s="60">
        <v>1266874.1499999999</v>
      </c>
      <c r="W82" s="60">
        <v>276736.58001999999</v>
      </c>
      <c r="X82" s="60">
        <f>X83+X84</f>
        <v>720595.32</v>
      </c>
      <c r="Y82" s="60">
        <v>239753.52757000027</v>
      </c>
      <c r="Z82" s="48"/>
    </row>
    <row r="83" spans="1:26" ht="15.75" x14ac:dyDescent="0.25">
      <c r="A83" s="58" t="s">
        <v>55</v>
      </c>
      <c r="B83" s="13" t="s">
        <v>111</v>
      </c>
      <c r="C83" s="60">
        <v>1089774.96</v>
      </c>
      <c r="D83" s="60">
        <v>12008.847</v>
      </c>
      <c r="E83" s="60">
        <v>14250</v>
      </c>
      <c r="F83" s="60">
        <v>30870</v>
      </c>
      <c r="G83" s="60">
        <v>33778.610289999997</v>
      </c>
      <c r="H83" s="60"/>
      <c r="I83" s="60">
        <v>0</v>
      </c>
      <c r="J83" s="60"/>
      <c r="K83" s="60">
        <v>6483.46</v>
      </c>
      <c r="L83" s="60">
        <v>101510</v>
      </c>
      <c r="M83" s="60">
        <v>7400</v>
      </c>
      <c r="N83" s="60">
        <v>1000</v>
      </c>
      <c r="O83" s="60">
        <v>811711.1</v>
      </c>
      <c r="P83" s="60">
        <v>2000</v>
      </c>
      <c r="Q83" s="60">
        <v>1381473.78</v>
      </c>
      <c r="R83" s="60">
        <v>0</v>
      </c>
      <c r="S83" s="60">
        <v>113947.47</v>
      </c>
      <c r="T83" s="60">
        <v>12400</v>
      </c>
      <c r="U83" s="60">
        <f>[1]A3!$C$75</f>
        <v>46297.859700000001</v>
      </c>
      <c r="V83" s="60">
        <v>626149.79</v>
      </c>
      <c r="W83" s="60">
        <v>21240.200710000001</v>
      </c>
      <c r="X83" s="60">
        <v>121062.11</v>
      </c>
      <c r="Y83" s="60">
        <v>66152.807130000001</v>
      </c>
      <c r="Z83" s="48"/>
    </row>
    <row r="84" spans="1:26" ht="15.75" x14ac:dyDescent="0.25">
      <c r="A84" s="58" t="s">
        <v>20</v>
      </c>
      <c r="B84" s="13" t="s">
        <v>112</v>
      </c>
      <c r="C84" s="60">
        <v>6152217.04</v>
      </c>
      <c r="D84" s="60">
        <v>197100.28395000001</v>
      </c>
      <c r="E84" s="60">
        <v>80760.796650000004</v>
      </c>
      <c r="F84" s="60">
        <v>239284.49074000001</v>
      </c>
      <c r="G84" s="60">
        <v>114710.66062</v>
      </c>
      <c r="H84" s="60">
        <v>6034.6</v>
      </c>
      <c r="I84" s="60">
        <v>5161.9761600000002</v>
      </c>
      <c r="J84" s="60"/>
      <c r="K84" s="60">
        <v>33605.274510000003</v>
      </c>
      <c r="L84" s="60">
        <v>681676.39610000001</v>
      </c>
      <c r="M84" s="60">
        <v>16645.3903399999</v>
      </c>
      <c r="N84" s="60">
        <v>77276.412190000003</v>
      </c>
      <c r="O84" s="60">
        <v>3603703.43</v>
      </c>
      <c r="P84" s="60">
        <v>58170.414210000003</v>
      </c>
      <c r="Q84" s="60">
        <v>3919770.7099999995</v>
      </c>
      <c r="R84" s="60">
        <v>95913.202780000007</v>
      </c>
      <c r="S84" s="60">
        <v>194490.63</v>
      </c>
      <c r="T84" s="60">
        <v>51910.698019999996</v>
      </c>
      <c r="U84" s="60">
        <f>[1]A3!$C$70</f>
        <v>228313.83266000004</v>
      </c>
      <c r="V84" s="60">
        <v>640724.36</v>
      </c>
      <c r="W84" s="60">
        <v>255496.37930999999</v>
      </c>
      <c r="X84" s="60">
        <v>599533.21</v>
      </c>
      <c r="Y84" s="60">
        <v>173600.72044000027</v>
      </c>
      <c r="Z84" s="48"/>
    </row>
    <row r="85" spans="1:26" ht="15.75" x14ac:dyDescent="0.25">
      <c r="A85" s="58" t="s">
        <v>37</v>
      </c>
      <c r="B85" s="58" t="s">
        <v>21</v>
      </c>
      <c r="C85" s="60">
        <v>0</v>
      </c>
      <c r="D85" s="60">
        <v>2125.7730200000001</v>
      </c>
      <c r="E85" s="60">
        <v>81.415369999999996</v>
      </c>
      <c r="F85" s="60">
        <v>94.967619999999997</v>
      </c>
      <c r="G85" s="60">
        <v>34.468209999999999</v>
      </c>
      <c r="H85" s="60">
        <v>0</v>
      </c>
      <c r="I85" s="60">
        <v>700</v>
      </c>
      <c r="J85" s="60"/>
      <c r="K85" s="60">
        <v>21327.29046</v>
      </c>
      <c r="L85" s="60">
        <v>3343.29</v>
      </c>
      <c r="M85" s="60">
        <v>2796.4601699999998</v>
      </c>
      <c r="N85" s="60">
        <v>1192.0223000000001</v>
      </c>
      <c r="O85" s="60">
        <v>539.97</v>
      </c>
      <c r="P85" s="60"/>
      <c r="Q85" s="60">
        <v>0</v>
      </c>
      <c r="R85" s="60">
        <v>2316.3059399999997</v>
      </c>
      <c r="S85" s="60">
        <v>1134</v>
      </c>
      <c r="T85" s="60">
        <v>551.68136000000004</v>
      </c>
      <c r="U85" s="60">
        <f>[1]A3!$C$76</f>
        <v>8681.3679800000009</v>
      </c>
      <c r="V85" s="60">
        <v>300.38</v>
      </c>
      <c r="W85" s="60">
        <v>0</v>
      </c>
      <c r="X85" s="60">
        <v>1915.14</v>
      </c>
      <c r="Y85" s="60">
        <v>0</v>
      </c>
      <c r="Z85" s="48"/>
    </row>
    <row r="86" spans="1:26" ht="15.75" x14ac:dyDescent="0.25">
      <c r="A86" s="58" t="s">
        <v>38</v>
      </c>
      <c r="B86" s="58" t="s">
        <v>22</v>
      </c>
      <c r="C86" s="60">
        <v>100746.58</v>
      </c>
      <c r="D86" s="60">
        <v>8.5000000000000006E-2</v>
      </c>
      <c r="E86" s="60">
        <v>1.5788599999999999</v>
      </c>
      <c r="F86" s="60">
        <v>80541.412741623004</v>
      </c>
      <c r="G86" s="60">
        <v>1.6999999999999999E-3</v>
      </c>
      <c r="H86" s="60"/>
      <c r="I86" s="60">
        <v>0</v>
      </c>
      <c r="J86" s="60"/>
      <c r="K86" s="60">
        <v>10.825390000000001</v>
      </c>
      <c r="L86" s="60">
        <v>1343.12</v>
      </c>
      <c r="M86" s="60">
        <v>11029.04804</v>
      </c>
      <c r="N86" s="60">
        <v>81.252290000000002</v>
      </c>
      <c r="O86" s="60">
        <v>10750.130000000001</v>
      </c>
      <c r="P86" s="60"/>
      <c r="Q86" s="60">
        <v>32791.74</v>
      </c>
      <c r="R86" s="60"/>
      <c r="S86" s="60">
        <v>128.91</v>
      </c>
      <c r="T86" s="60">
        <v>59569.424140000003</v>
      </c>
      <c r="U86" s="60">
        <f>[1]A3!$C$81</f>
        <v>10228.730519999996</v>
      </c>
      <c r="V86" s="60">
        <v>14101.69</v>
      </c>
      <c r="W86" s="60">
        <v>47.617770000000476</v>
      </c>
      <c r="X86" s="60">
        <v>1.27</v>
      </c>
      <c r="Y86" s="60">
        <v>2773.0083500000001</v>
      </c>
      <c r="Z86" s="48"/>
    </row>
    <row r="87" spans="1:26" ht="15.75" x14ac:dyDescent="0.25">
      <c r="A87" s="58" t="s">
        <v>39</v>
      </c>
      <c r="B87" s="58" t="s">
        <v>23</v>
      </c>
      <c r="C87" s="60">
        <v>330532.33</v>
      </c>
      <c r="D87" s="60">
        <f>12300.4+50200</f>
        <v>62500.4</v>
      </c>
      <c r="E87" s="60">
        <v>2500</v>
      </c>
      <c r="F87" s="60">
        <v>129069.311778377</v>
      </c>
      <c r="G87" s="60">
        <v>127003.96011</v>
      </c>
      <c r="H87" s="60">
        <v>1755</v>
      </c>
      <c r="I87" s="60">
        <v>0</v>
      </c>
      <c r="J87" s="60"/>
      <c r="K87" s="60">
        <v>85796.438750000001</v>
      </c>
      <c r="L87" s="60">
        <v>74945</v>
      </c>
      <c r="M87" s="60">
        <v>765.8</v>
      </c>
      <c r="N87" s="60">
        <v>31267.07372</v>
      </c>
      <c r="O87" s="60">
        <f>53250.22+402859.49</f>
        <v>456109.70999999996</v>
      </c>
      <c r="P87" s="60"/>
      <c r="Q87" s="60">
        <v>265024.09999999998</v>
      </c>
      <c r="R87" s="60">
        <v>7900</v>
      </c>
      <c r="S87" s="60">
        <v>28968.82</v>
      </c>
      <c r="T87" s="60">
        <v>22634.9</v>
      </c>
      <c r="U87" s="60">
        <f>[1]A3!$C$84+[1]A3!$C$88</f>
        <v>5549.5737499999996</v>
      </c>
      <c r="V87" s="60">
        <v>60210.67</v>
      </c>
      <c r="W87" s="60">
        <v>6634.9</v>
      </c>
      <c r="X87" s="60">
        <v>23770.33</v>
      </c>
      <c r="Y87" s="60">
        <v>44459.46</v>
      </c>
      <c r="Z87" s="48"/>
    </row>
    <row r="88" spans="1:26" ht="15.75" x14ac:dyDescent="0.25">
      <c r="A88" s="58" t="s">
        <v>40</v>
      </c>
      <c r="B88" s="58" t="s">
        <v>24</v>
      </c>
      <c r="C88" s="60">
        <v>0</v>
      </c>
      <c r="D88" s="60">
        <v>0</v>
      </c>
      <c r="E88" s="60">
        <v>0</v>
      </c>
      <c r="F88" s="60">
        <v>0</v>
      </c>
      <c r="G88" s="60">
        <v>0</v>
      </c>
      <c r="H88" s="60">
        <v>0</v>
      </c>
      <c r="I88" s="60">
        <v>0</v>
      </c>
      <c r="J88" s="60"/>
      <c r="K88" s="60">
        <v>0</v>
      </c>
      <c r="L88" s="60">
        <v>37250</v>
      </c>
      <c r="M88" s="60">
        <v>0</v>
      </c>
      <c r="N88" s="60">
        <v>0</v>
      </c>
      <c r="O88" s="60">
        <v>190311.16</v>
      </c>
      <c r="P88" s="60"/>
      <c r="Q88" s="60">
        <v>2986.33</v>
      </c>
      <c r="R88" s="60"/>
      <c r="S88" s="60">
        <v>0</v>
      </c>
      <c r="T88" s="60">
        <v>0</v>
      </c>
      <c r="U88" s="60">
        <f>[1]A3!$C$95</f>
        <v>8500</v>
      </c>
      <c r="V88" s="60">
        <v>0</v>
      </c>
      <c r="W88" s="60">
        <v>0</v>
      </c>
      <c r="X88" s="60">
        <v>0</v>
      </c>
      <c r="Y88" s="60">
        <v>0</v>
      </c>
      <c r="Z88" s="48"/>
    </row>
    <row r="89" spans="1:26" ht="15.75" x14ac:dyDescent="0.25">
      <c r="A89" s="58" t="s">
        <v>41</v>
      </c>
      <c r="B89" s="58" t="s">
        <v>25</v>
      </c>
      <c r="C89" s="60">
        <v>226138.79</v>
      </c>
      <c r="D89" s="60">
        <v>81670.442670000004</v>
      </c>
      <c r="E89" s="60">
        <v>70120.047460000002</v>
      </c>
      <c r="F89" s="60">
        <v>173296.05069999999</v>
      </c>
      <c r="G89" s="60">
        <v>36810.507420000002</v>
      </c>
      <c r="H89" s="60">
        <v>51413.45</v>
      </c>
      <c r="I89" s="60">
        <v>159991.83118000001</v>
      </c>
      <c r="J89" s="60"/>
      <c r="K89" s="60">
        <v>54670.427730000003</v>
      </c>
      <c r="L89" s="60">
        <v>335980.39999999997</v>
      </c>
      <c r="M89" s="60">
        <v>49862.930360000006</v>
      </c>
      <c r="N89" s="60">
        <v>123083.74425</v>
      </c>
      <c r="O89" s="60">
        <v>379410.39</v>
      </c>
      <c r="P89" s="60">
        <v>77145.573869999993</v>
      </c>
      <c r="Q89" s="60">
        <v>330324.02</v>
      </c>
      <c r="R89" s="60">
        <v>65497.806190000003</v>
      </c>
      <c r="S89" s="60">
        <v>201189.50150000001</v>
      </c>
      <c r="T89" s="60">
        <v>176609.07252000002</v>
      </c>
      <c r="U89" s="60">
        <f>[1]A3!$C$102</f>
        <v>84657.281030000013</v>
      </c>
      <c r="V89" s="60">
        <v>239723.9</v>
      </c>
      <c r="W89" s="60">
        <v>29003.417570000001</v>
      </c>
      <c r="X89" s="60">
        <v>89359.69</v>
      </c>
      <c r="Y89" s="60">
        <v>41835.733800000002</v>
      </c>
      <c r="Z89" s="48"/>
    </row>
    <row r="90" spans="1:26" ht="15.75" x14ac:dyDescent="0.25">
      <c r="A90" s="58" t="s">
        <v>42</v>
      </c>
      <c r="B90" s="58" t="s">
        <v>26</v>
      </c>
      <c r="C90" s="60">
        <v>500484.8</v>
      </c>
      <c r="D90" s="60">
        <v>30494.032600000002</v>
      </c>
      <c r="E90" s="60">
        <v>0</v>
      </c>
      <c r="F90" s="60">
        <v>0</v>
      </c>
      <c r="G90" s="60">
        <v>0</v>
      </c>
      <c r="H90" s="60"/>
      <c r="I90" s="60">
        <v>5000</v>
      </c>
      <c r="J90" s="60"/>
      <c r="K90" s="60">
        <v>0</v>
      </c>
      <c r="L90" s="60">
        <v>35000</v>
      </c>
      <c r="M90" s="60">
        <v>0</v>
      </c>
      <c r="N90" s="60">
        <v>0</v>
      </c>
      <c r="O90" s="60">
        <v>59500</v>
      </c>
      <c r="P90" s="60"/>
      <c r="Q90" s="60">
        <v>86243.89</v>
      </c>
      <c r="R90" s="60"/>
      <c r="S90" s="60">
        <v>0</v>
      </c>
      <c r="T90" s="60">
        <v>0</v>
      </c>
      <c r="U90" s="60">
        <f>[1]A3!$C$109</f>
        <v>60649.9</v>
      </c>
      <c r="V90" s="60">
        <v>0</v>
      </c>
      <c r="W90" s="60">
        <v>0</v>
      </c>
      <c r="X90" s="60">
        <v>0</v>
      </c>
      <c r="Y90" s="60">
        <v>0</v>
      </c>
      <c r="Z90" s="48"/>
    </row>
    <row r="91" spans="1:26" ht="15.75" x14ac:dyDescent="0.25">
      <c r="A91" s="58" t="s">
        <v>43</v>
      </c>
      <c r="B91" s="58" t="s">
        <v>27</v>
      </c>
      <c r="C91" s="60">
        <v>1303935.7765899999</v>
      </c>
      <c r="D91" s="60">
        <v>26806.471847699999</v>
      </c>
      <c r="E91" s="60">
        <v>9039.0377970000009</v>
      </c>
      <c r="F91" s="60">
        <v>43444.146439999844</v>
      </c>
      <c r="G91" s="60">
        <v>12431.95854</v>
      </c>
      <c r="H91" s="60">
        <v>2446.41</v>
      </c>
      <c r="I91" s="60">
        <v>3194.9486899999997</v>
      </c>
      <c r="J91" s="60"/>
      <c r="K91" s="60">
        <v>54345.408349999998</v>
      </c>
      <c r="L91" s="60">
        <v>43563.956130000559</v>
      </c>
      <c r="M91" s="60">
        <v>5039.7879700000003</v>
      </c>
      <c r="N91" s="60">
        <v>44284.664890699896</v>
      </c>
      <c r="O91" s="60">
        <v>330089.15000000002</v>
      </c>
      <c r="P91" s="60">
        <v>3690.5766699999999</v>
      </c>
      <c r="Q91" s="60">
        <v>161633.09</v>
      </c>
      <c r="R91" s="60">
        <v>5338.6567900000009</v>
      </c>
      <c r="S91" s="60">
        <v>36853.039999999994</v>
      </c>
      <c r="T91" s="60">
        <v>23882.425439999999</v>
      </c>
      <c r="U91" s="60">
        <f>[1]A3!$C$110</f>
        <v>47671.099499999626</v>
      </c>
      <c r="V91" s="60">
        <v>42965.02</v>
      </c>
      <c r="W91" s="60">
        <v>14498.668069999998</v>
      </c>
      <c r="X91" s="60">
        <v>60314.750190000006</v>
      </c>
      <c r="Y91" s="60">
        <v>6082.1835000000001</v>
      </c>
      <c r="Z91" s="48"/>
    </row>
    <row r="92" spans="1:26" ht="15.75" x14ac:dyDescent="0.25">
      <c r="A92" s="58" t="s">
        <v>44</v>
      </c>
      <c r="B92" s="58" t="s">
        <v>28</v>
      </c>
      <c r="C92" s="60">
        <f>C78+C85+C86+C87+C89+C90+C91</f>
        <v>11858024.186590001</v>
      </c>
      <c r="D92" s="60">
        <f>D78+D85+D86+D87+D88+D89+D90+D91</f>
        <v>1255172.5103676999</v>
      </c>
      <c r="E92" s="60">
        <v>249998.36528700002</v>
      </c>
      <c r="F92" s="60">
        <v>911032.02617999981</v>
      </c>
      <c r="G92" s="60">
        <f>G78+G85+G86+G88+G87+G89+G90+G91</f>
        <v>634928.13626000006</v>
      </c>
      <c r="H92" s="60">
        <v>104099.43</v>
      </c>
      <c r="I92" s="60">
        <v>321791.20406999998</v>
      </c>
      <c r="J92" s="60"/>
      <c r="K92" s="60">
        <v>731918.24421999999</v>
      </c>
      <c r="L92" s="60">
        <v>1975217.0302800005</v>
      </c>
      <c r="M92" s="60">
        <v>158844.90498999995</v>
      </c>
      <c r="N92" s="60">
        <f>SUM(N78,N85,N86,N87,N88,N89,N90,N91)</f>
        <v>430320.01812069991</v>
      </c>
      <c r="O92" s="60">
        <f>O78+SUM(O85:O91)</f>
        <v>7748329.4500000002</v>
      </c>
      <c r="P92" s="60">
        <v>144254.75532</v>
      </c>
      <c r="Q92" s="60">
        <v>7814178.3199999994</v>
      </c>
      <c r="R92" s="60">
        <v>507823.37681999995</v>
      </c>
      <c r="S92" s="60">
        <f>S78+S85+S86+S87+S88+S89+S90+S91</f>
        <v>1022098.4615</v>
      </c>
      <c r="T92" s="60">
        <v>742127.52531000006</v>
      </c>
      <c r="U92" s="60">
        <f>U78+U85+U86+U87+U88+U89+U90+U91</f>
        <v>1441829.8060799995</v>
      </c>
      <c r="V92" s="60">
        <v>2578273.46</v>
      </c>
      <c r="W92" s="60">
        <v>416879.77219000005</v>
      </c>
      <c r="X92" s="60">
        <v>1467384.41019</v>
      </c>
      <c r="Y92" s="60">
        <v>519708.61549000069</v>
      </c>
      <c r="Z92" s="48"/>
    </row>
    <row r="93" spans="1:26" ht="15.75" x14ac:dyDescent="0.25">
      <c r="A93" s="58"/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48"/>
    </row>
    <row r="94" spans="1:26" ht="15.75" x14ac:dyDescent="0.25">
      <c r="A94" s="58"/>
      <c r="B94" s="51" t="s">
        <v>105</v>
      </c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48"/>
    </row>
    <row r="95" spans="1:26" ht="15.75" x14ac:dyDescent="0.25">
      <c r="A95" s="58" t="s">
        <v>45</v>
      </c>
      <c r="B95" s="59" t="s">
        <v>29</v>
      </c>
      <c r="C95" s="60">
        <v>1602501.4137600004</v>
      </c>
      <c r="D95" s="60">
        <v>127208.3173</v>
      </c>
      <c r="E95" s="60">
        <v>78320.33752999999</v>
      </c>
      <c r="F95" s="60">
        <v>79467.347350001364</v>
      </c>
      <c r="G95" s="60">
        <v>109380.78140000001</v>
      </c>
      <c r="H95" s="60">
        <v>78470.860728200001</v>
      </c>
      <c r="I95" s="60">
        <v>44269.418290000001</v>
      </c>
      <c r="J95" s="60"/>
      <c r="K95" s="60">
        <v>129815.11568999998</v>
      </c>
      <c r="L95" s="60">
        <v>132508.47907000006</v>
      </c>
      <c r="M95" s="60">
        <v>89589.731559999986</v>
      </c>
      <c r="N95" s="60">
        <v>124559.84143000001</v>
      </c>
      <c r="O95" s="60">
        <v>855575.49</v>
      </c>
      <c r="P95" s="60">
        <v>57129.961309999999</v>
      </c>
      <c r="Q95" s="60">
        <v>782706.29</v>
      </c>
      <c r="R95" s="60">
        <v>167428.78401999999</v>
      </c>
      <c r="S95" s="60">
        <v>105220.57000000002</v>
      </c>
      <c r="T95" s="60">
        <v>71064.536319999985</v>
      </c>
      <c r="U95" s="60">
        <f>[1]A3!$C$117</f>
        <v>136581.17312999989</v>
      </c>
      <c r="V95" s="60">
        <v>476949.71</v>
      </c>
      <c r="W95" s="60">
        <v>92567.526160000052</v>
      </c>
      <c r="X95" s="60">
        <v>90149.080000000016</v>
      </c>
      <c r="Y95" s="60">
        <v>108719.28941</v>
      </c>
      <c r="Z95" s="48"/>
    </row>
    <row r="96" spans="1:26" ht="15.75" x14ac:dyDescent="0.25">
      <c r="A96" s="58" t="s">
        <v>46</v>
      </c>
      <c r="B96" s="59" t="s">
        <v>30</v>
      </c>
      <c r="C96" s="60">
        <v>207716.27202</v>
      </c>
      <c r="D96" s="60">
        <v>9906.63435230289</v>
      </c>
      <c r="E96" s="60">
        <v>2348.8600769999998</v>
      </c>
      <c r="F96" s="60">
        <v>5036.5541477942197</v>
      </c>
      <c r="G96" s="60">
        <v>4939.9735549999996</v>
      </c>
      <c r="H96" s="60">
        <v>1967.4906605100002</v>
      </c>
      <c r="I96" s="60">
        <v>3093.8911174998543</v>
      </c>
      <c r="J96" s="60"/>
      <c r="K96" s="60">
        <v>9156.2091900000014</v>
      </c>
      <c r="L96" s="60">
        <v>23250.702783039644</v>
      </c>
      <c r="M96" s="60">
        <v>1465.0298350000035</v>
      </c>
      <c r="N96" s="60">
        <v>5348.251109300084</v>
      </c>
      <c r="O96" s="60">
        <v>55720.990000000005</v>
      </c>
      <c r="P96" s="60">
        <v>4823.7873250000184</v>
      </c>
      <c r="Q96" s="60">
        <v>54486.001665000003</v>
      </c>
      <c r="R96" s="60">
        <v>9863.9646699999994</v>
      </c>
      <c r="S96" s="60">
        <v>11130.95</v>
      </c>
      <c r="T96" s="60">
        <v>9581.1183700000001</v>
      </c>
      <c r="U96" s="60">
        <f>[1]A3!$C$125</f>
        <v>12248.426269058602</v>
      </c>
      <c r="V96" s="60">
        <v>27324.43</v>
      </c>
      <c r="W96" s="60">
        <v>5413.3151200000011</v>
      </c>
      <c r="X96" s="60">
        <v>8919.4039500000017</v>
      </c>
      <c r="Y96" s="60">
        <v>8256.8726824994646</v>
      </c>
      <c r="Z96" s="48"/>
    </row>
    <row r="97" spans="1:26" ht="15.75" x14ac:dyDescent="0.25">
      <c r="A97" s="58" t="s">
        <v>47</v>
      </c>
      <c r="B97" s="59" t="s">
        <v>31</v>
      </c>
      <c r="C97" s="60">
        <f>C95+C96</f>
        <v>1810217.6857800004</v>
      </c>
      <c r="D97" s="60">
        <f>D95+D96</f>
        <v>137114.95165230287</v>
      </c>
      <c r="E97" s="60">
        <v>80669.19760699998</v>
      </c>
      <c r="F97" s="60">
        <v>84503.901497795581</v>
      </c>
      <c r="G97" s="60">
        <v>114320.75495500001</v>
      </c>
      <c r="H97" s="60">
        <v>80438.351388710013</v>
      </c>
      <c r="I97" s="60">
        <v>47363.309407499852</v>
      </c>
      <c r="J97" s="60"/>
      <c r="K97" s="60">
        <v>138971.32487999997</v>
      </c>
      <c r="L97" s="60">
        <v>155759.18185303971</v>
      </c>
      <c r="M97" s="60">
        <v>91054.761394999994</v>
      </c>
      <c r="N97" s="60">
        <v>129908.09253930009</v>
      </c>
      <c r="O97" s="60">
        <f>O96+O95</f>
        <v>911296.48</v>
      </c>
      <c r="P97" s="60">
        <v>61953.748635000025</v>
      </c>
      <c r="Q97" s="60">
        <v>837192.29166500003</v>
      </c>
      <c r="R97" s="60">
        <v>177292.74869000004</v>
      </c>
      <c r="S97" s="60">
        <v>116351.52</v>
      </c>
      <c r="T97" s="60">
        <v>80645.654689999981</v>
      </c>
      <c r="U97" s="60">
        <f>U95+U96</f>
        <v>148829.5993990585</v>
      </c>
      <c r="V97" s="60">
        <v>504274.15</v>
      </c>
      <c r="W97" s="60">
        <v>97980.841280000066</v>
      </c>
      <c r="X97" s="60">
        <v>99068.483950000009</v>
      </c>
      <c r="Y97" s="60">
        <v>116976.16209249946</v>
      </c>
      <c r="Z97" s="48"/>
    </row>
    <row r="98" spans="1:26" ht="15.75" x14ac:dyDescent="0.25">
      <c r="A98" s="58" t="s">
        <v>48</v>
      </c>
      <c r="B98" s="59" t="s">
        <v>32</v>
      </c>
      <c r="C98" s="60">
        <f>C92+C97</f>
        <v>13668241.872370001</v>
      </c>
      <c r="D98" s="60">
        <f>D97+D92</f>
        <v>1392287.4620200028</v>
      </c>
      <c r="E98" s="60">
        <v>330667.56289399997</v>
      </c>
      <c r="F98" s="60">
        <v>995535.92767779541</v>
      </c>
      <c r="G98" s="60">
        <f>G92+G97</f>
        <v>749248.89121500007</v>
      </c>
      <c r="H98" s="60">
        <v>184537.77541871002</v>
      </c>
      <c r="I98" s="60">
        <v>369154.51347749983</v>
      </c>
      <c r="J98" s="60"/>
      <c r="K98" s="60">
        <v>870889.56909999996</v>
      </c>
      <c r="L98" s="60">
        <v>2130976.2121330402</v>
      </c>
      <c r="M98" s="60">
        <v>249899.66638499993</v>
      </c>
      <c r="N98" s="60">
        <f>SUM(N92,N97)</f>
        <v>560228.11066000001</v>
      </c>
      <c r="O98" s="60">
        <f>O92+O97</f>
        <v>8659625.9299999997</v>
      </c>
      <c r="P98" s="60">
        <v>206208.50395500002</v>
      </c>
      <c r="Q98" s="60">
        <v>8651370.6116649993</v>
      </c>
      <c r="R98" s="60">
        <v>685116.12550999993</v>
      </c>
      <c r="S98" s="60">
        <v>1138449.9815</v>
      </c>
      <c r="T98" s="60">
        <v>822773.18</v>
      </c>
      <c r="U98" s="60">
        <f>U92+U97</f>
        <v>1590659.4054790582</v>
      </c>
      <c r="V98" s="60">
        <v>3082547.61</v>
      </c>
      <c r="W98" s="60">
        <v>514860.6134700001</v>
      </c>
      <c r="X98" s="60">
        <v>1566452.89414</v>
      </c>
      <c r="Y98" s="60">
        <v>636684.77758250013</v>
      </c>
      <c r="Z98" s="48"/>
    </row>
    <row r="99" spans="1:26" ht="30" customHeight="1" x14ac:dyDescent="0.25"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48"/>
    </row>
    <row r="100" spans="1:26" ht="47.25" customHeight="1" x14ac:dyDescent="0.25"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48"/>
    </row>
    <row r="101" spans="1:26" ht="23.25" customHeight="1" x14ac:dyDescent="0.25">
      <c r="B101" s="14">
        <v>2022</v>
      </c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48"/>
    </row>
    <row r="102" spans="1:26" ht="30" x14ac:dyDescent="0.25">
      <c r="A102" s="50" t="s">
        <v>74</v>
      </c>
      <c r="B102" s="51" t="s">
        <v>76</v>
      </c>
      <c r="C102" s="60" t="s">
        <v>119</v>
      </c>
      <c r="D102" s="60" t="s">
        <v>84</v>
      </c>
      <c r="E102" s="60" t="s">
        <v>86</v>
      </c>
      <c r="F102" s="60" t="s">
        <v>87</v>
      </c>
      <c r="G102" s="60" t="s">
        <v>88</v>
      </c>
      <c r="H102" s="60" t="s">
        <v>89</v>
      </c>
      <c r="I102" s="60" t="s">
        <v>90</v>
      </c>
      <c r="J102" s="60" t="s">
        <v>83</v>
      </c>
      <c r="K102" s="60" t="s">
        <v>91</v>
      </c>
      <c r="L102" s="60" t="s">
        <v>92</v>
      </c>
      <c r="M102" s="60" t="s">
        <v>93</v>
      </c>
      <c r="N102" s="60" t="s">
        <v>94</v>
      </c>
      <c r="O102" s="60" t="s">
        <v>95</v>
      </c>
      <c r="P102" s="60" t="s">
        <v>117</v>
      </c>
      <c r="Q102" s="60" t="s">
        <v>96</v>
      </c>
      <c r="R102" s="60" t="s">
        <v>97</v>
      </c>
      <c r="S102" s="60" t="s">
        <v>98</v>
      </c>
      <c r="T102" s="60" t="s">
        <v>99</v>
      </c>
      <c r="U102" s="60" t="s">
        <v>103</v>
      </c>
      <c r="V102" s="60" t="s">
        <v>100</v>
      </c>
      <c r="W102" s="60" t="s">
        <v>85</v>
      </c>
      <c r="X102" s="60" t="s">
        <v>101</v>
      </c>
      <c r="Y102" s="60" t="s">
        <v>102</v>
      </c>
      <c r="Z102" s="48"/>
    </row>
    <row r="103" spans="1:26" ht="15.75" x14ac:dyDescent="0.25">
      <c r="A103" s="53"/>
      <c r="B103" s="51" t="s">
        <v>107</v>
      </c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48"/>
    </row>
    <row r="104" spans="1:26" ht="15.75" x14ac:dyDescent="0.25">
      <c r="A104" s="58" t="s">
        <v>36</v>
      </c>
      <c r="B104" s="59" t="s">
        <v>0</v>
      </c>
      <c r="C104" s="60">
        <v>407379.94</v>
      </c>
      <c r="D104" s="60">
        <v>45103.557220000002</v>
      </c>
      <c r="E104" s="60">
        <v>25706.894980000001</v>
      </c>
      <c r="F104" s="60">
        <v>31094.699659999998</v>
      </c>
      <c r="G104" s="60">
        <v>17681.274979999995</v>
      </c>
      <c r="H104" s="60">
        <v>32358.94037</v>
      </c>
      <c r="I104" s="60">
        <v>7199.5861299999997</v>
      </c>
      <c r="J104" s="60">
        <v>4965.1776200000004</v>
      </c>
      <c r="K104" s="60">
        <v>25675.097659999999</v>
      </c>
      <c r="L104" s="60">
        <v>71936.857000000004</v>
      </c>
      <c r="M104" s="60">
        <v>7295.9479599999995</v>
      </c>
      <c r="N104" s="60">
        <v>15854.117690000001</v>
      </c>
      <c r="O104" s="60">
        <v>784132.68</v>
      </c>
      <c r="P104" s="60">
        <v>27173.224979999999</v>
      </c>
      <c r="Q104" s="60">
        <v>88844.77</v>
      </c>
      <c r="R104" s="60">
        <v>17935.000039999999</v>
      </c>
      <c r="S104" s="60">
        <v>42093.78</v>
      </c>
      <c r="T104" s="60">
        <v>58877.421110000003</v>
      </c>
      <c r="U104" s="60">
        <v>75002.06181999993</v>
      </c>
      <c r="V104" s="60">
        <v>78944.350000000006</v>
      </c>
      <c r="W104" s="60">
        <v>22954.0336336</v>
      </c>
      <c r="X104" s="60">
        <v>21369.439999999999</v>
      </c>
      <c r="Y104" s="60">
        <v>7534.5813800000005</v>
      </c>
      <c r="Z104" s="48"/>
    </row>
    <row r="105" spans="1:26" ht="15.75" x14ac:dyDescent="0.25">
      <c r="A105" s="58" t="s">
        <v>37</v>
      </c>
      <c r="B105" s="59" t="s">
        <v>1</v>
      </c>
      <c r="C105" s="60">
        <v>1576139.08</v>
      </c>
      <c r="D105" s="60">
        <v>95749.865829999995</v>
      </c>
      <c r="E105" s="60">
        <v>6864.2769099999996</v>
      </c>
      <c r="F105" s="60">
        <v>86430.381699999998</v>
      </c>
      <c r="G105" s="60">
        <v>13011.63867</v>
      </c>
      <c r="H105" s="60">
        <v>13494.68974</v>
      </c>
      <c r="I105" s="60">
        <v>7946.0947500000002</v>
      </c>
      <c r="J105" s="60">
        <v>38599.44801</v>
      </c>
      <c r="K105" s="60">
        <v>17319.151720000002</v>
      </c>
      <c r="L105" s="60">
        <v>235307.89600000001</v>
      </c>
      <c r="M105" s="60">
        <v>29864.453099999999</v>
      </c>
      <c r="N105" s="60">
        <v>12159.240880000001</v>
      </c>
      <c r="O105" s="60">
        <v>839363.28</v>
      </c>
      <c r="P105" s="60">
        <v>21464.502960000002</v>
      </c>
      <c r="Q105" s="60">
        <v>2761089.36</v>
      </c>
      <c r="R105" s="60">
        <v>44322.939789999997</v>
      </c>
      <c r="S105" s="60">
        <v>67044.41</v>
      </c>
      <c r="T105" s="60">
        <v>46856.610359999999</v>
      </c>
      <c r="U105" s="60">
        <v>46074.982499999962</v>
      </c>
      <c r="V105" s="60">
        <v>110757.12</v>
      </c>
      <c r="W105" s="60">
        <v>50045.342258885998</v>
      </c>
      <c r="X105" s="60">
        <v>41766.050000000003</v>
      </c>
      <c r="Y105" s="60">
        <v>50709.21041</v>
      </c>
      <c r="Z105" s="48"/>
    </row>
    <row r="106" spans="1:26" ht="31.5" x14ac:dyDescent="0.25">
      <c r="A106" s="58" t="s">
        <v>38</v>
      </c>
      <c r="B106" s="59" t="s">
        <v>2</v>
      </c>
      <c r="C106" s="60">
        <v>1950397.13</v>
      </c>
      <c r="D106" s="60">
        <v>11550.307964614996</v>
      </c>
      <c r="E106" s="60">
        <v>10529.415480000001</v>
      </c>
      <c r="F106" s="60">
        <v>65625.470920000007</v>
      </c>
      <c r="G106" s="60">
        <v>55305.851429999995</v>
      </c>
      <c r="H106" s="60">
        <v>9976.4597699999995</v>
      </c>
      <c r="I106" s="60">
        <v>2089.61913</v>
      </c>
      <c r="J106" s="60">
        <v>16095.678320000001</v>
      </c>
      <c r="K106" s="60">
        <v>5859.7439799999993</v>
      </c>
      <c r="L106" s="60">
        <v>13432.8611791</v>
      </c>
      <c r="M106" s="60">
        <v>2070.6603399999999</v>
      </c>
      <c r="N106" s="60">
        <v>11471.58258</v>
      </c>
      <c r="O106" s="60">
        <v>131012.96</v>
      </c>
      <c r="P106" s="60">
        <v>17535.020680000001</v>
      </c>
      <c r="Q106" s="60">
        <v>170973.24000000002</v>
      </c>
      <c r="R106" s="60">
        <v>150479.64510999998</v>
      </c>
      <c r="S106" s="60">
        <v>13224.349999999999</v>
      </c>
      <c r="T106" s="60">
        <v>5659.8129599999993</v>
      </c>
      <c r="U106" s="60">
        <v>121071.10186000001</v>
      </c>
      <c r="V106" s="60">
        <v>165950.46</v>
      </c>
      <c r="W106" s="60">
        <v>66283.739828392994</v>
      </c>
      <c r="X106" s="60">
        <v>14050.630000000001</v>
      </c>
      <c r="Y106" s="60">
        <v>85332.860639999999</v>
      </c>
      <c r="Z106" s="48"/>
    </row>
    <row r="107" spans="1:26" ht="31.5" x14ac:dyDescent="0.25">
      <c r="A107" s="58" t="s">
        <v>39</v>
      </c>
      <c r="B107" s="59" t="s">
        <v>3</v>
      </c>
      <c r="C107" s="60">
        <v>3239869</v>
      </c>
      <c r="D107" s="60">
        <v>52700</v>
      </c>
      <c r="E107" s="60">
        <v>31440</v>
      </c>
      <c r="F107" s="60">
        <v>305682.24</v>
      </c>
      <c r="G107" s="60">
        <v>403758</v>
      </c>
      <c r="H107" s="60">
        <v>25000</v>
      </c>
      <c r="I107" s="60">
        <v>9500</v>
      </c>
      <c r="J107" s="60">
        <v>0</v>
      </c>
      <c r="K107" s="60">
        <v>76000</v>
      </c>
      <c r="L107" s="60">
        <v>112171.228</v>
      </c>
      <c r="M107" s="60">
        <v>0</v>
      </c>
      <c r="N107" s="60">
        <v>26834.233410000001</v>
      </c>
      <c r="O107" s="60">
        <v>252073.92</v>
      </c>
      <c r="P107" s="60">
        <v>8510.1830000000009</v>
      </c>
      <c r="Q107" s="60">
        <v>593604.55000000005</v>
      </c>
      <c r="R107" s="60">
        <v>40000</v>
      </c>
      <c r="S107" s="60">
        <v>43811.4</v>
      </c>
      <c r="T107" s="60">
        <v>72045.600000000006</v>
      </c>
      <c r="U107" s="60">
        <v>63285.16143</v>
      </c>
      <c r="V107" s="60">
        <v>198481.71</v>
      </c>
      <c r="W107" s="60">
        <v>32773.029762612998</v>
      </c>
      <c r="X107" s="60">
        <v>61564.46</v>
      </c>
      <c r="Y107" s="60">
        <v>12912</v>
      </c>
      <c r="Z107" s="48"/>
    </row>
    <row r="108" spans="1:26" ht="15.75" x14ac:dyDescent="0.25">
      <c r="A108" s="58" t="s">
        <v>40</v>
      </c>
      <c r="B108" s="59" t="s">
        <v>4</v>
      </c>
      <c r="C108" s="60">
        <v>3040216.7999999993</v>
      </c>
      <c r="D108" s="60">
        <v>93361.139770000009</v>
      </c>
      <c r="E108" s="60">
        <v>18463.133980000002</v>
      </c>
      <c r="F108" s="60">
        <v>120981.90118</v>
      </c>
      <c r="G108" s="60">
        <v>0</v>
      </c>
      <c r="H108" s="60">
        <v>17952.221882999998</v>
      </c>
      <c r="I108" s="60">
        <v>10496.600409999999</v>
      </c>
      <c r="J108" s="60">
        <v>23719.155589999998</v>
      </c>
      <c r="K108" s="60">
        <v>22408.880000000001</v>
      </c>
      <c r="L108" s="60">
        <v>64061.1</v>
      </c>
      <c r="M108" s="60">
        <v>24475.35096</v>
      </c>
      <c r="N108" s="60">
        <v>43644.906349999976</v>
      </c>
      <c r="O108" s="60">
        <v>2530132.38</v>
      </c>
      <c r="P108" s="60">
        <v>82476.748219999979</v>
      </c>
      <c r="Q108" s="60">
        <v>1745543.4950000003</v>
      </c>
      <c r="R108" s="60"/>
      <c r="S108" s="60">
        <v>117107.47</v>
      </c>
      <c r="T108" s="60">
        <v>51323.222609999997</v>
      </c>
      <c r="U108" s="60">
        <v>73130.614300000001</v>
      </c>
      <c r="V108" s="60">
        <v>192427.37999999998</v>
      </c>
      <c r="W108" s="60">
        <v>83948.35974</v>
      </c>
      <c r="X108" s="60">
        <v>36750.009999999995</v>
      </c>
      <c r="Y108" s="60">
        <v>30580.910729999996</v>
      </c>
      <c r="Z108" s="48"/>
    </row>
    <row r="109" spans="1:26" ht="31.5" x14ac:dyDescent="0.25">
      <c r="A109" s="58" t="s">
        <v>41</v>
      </c>
      <c r="B109" s="59" t="s">
        <v>5</v>
      </c>
      <c r="C109" s="60">
        <v>11854.1</v>
      </c>
      <c r="D109" s="60">
        <v>0</v>
      </c>
      <c r="E109" s="60">
        <v>0</v>
      </c>
      <c r="F109" s="60">
        <v>3474.2100300000002</v>
      </c>
      <c r="G109" s="60">
        <v>0</v>
      </c>
      <c r="H109" s="60">
        <v>4697.8418199999996</v>
      </c>
      <c r="I109" s="60">
        <v>11029.428259999999</v>
      </c>
      <c r="J109" s="60">
        <v>0</v>
      </c>
      <c r="K109" s="60">
        <v>1008.1</v>
      </c>
      <c r="L109" s="60">
        <v>25969.979999999996</v>
      </c>
      <c r="M109" s="60">
        <v>23900.504000000001</v>
      </c>
      <c r="N109" s="60">
        <v>7143.1324699999996</v>
      </c>
      <c r="O109" s="60">
        <v>69329.429999999993</v>
      </c>
      <c r="P109" s="60"/>
      <c r="Q109" s="60">
        <v>132655.84000000003</v>
      </c>
      <c r="R109" s="60"/>
      <c r="S109" s="60">
        <v>10238.450000000001</v>
      </c>
      <c r="T109" s="60">
        <v>905.40210999999999</v>
      </c>
      <c r="U109" s="60">
        <v>180.95132999999998</v>
      </c>
      <c r="V109" s="60">
        <v>48725.96</v>
      </c>
      <c r="W109" s="60">
        <v>0</v>
      </c>
      <c r="X109" s="60">
        <v>5862.07</v>
      </c>
      <c r="Y109" s="60">
        <v>8565.0339700000004</v>
      </c>
      <c r="Z109" s="48"/>
    </row>
    <row r="110" spans="1:26" ht="15.75" x14ac:dyDescent="0.25">
      <c r="A110" s="58" t="s">
        <v>33</v>
      </c>
      <c r="B110" s="59" t="s">
        <v>6</v>
      </c>
      <c r="C110" s="60">
        <v>11854.1</v>
      </c>
      <c r="D110" s="60">
        <v>0</v>
      </c>
      <c r="E110" s="60">
        <v>0</v>
      </c>
      <c r="F110" s="60">
        <v>3400</v>
      </c>
      <c r="G110" s="60">
        <v>0</v>
      </c>
      <c r="H110" s="60">
        <v>4697.8418199999996</v>
      </c>
      <c r="I110" s="60">
        <v>11029.428259999999</v>
      </c>
      <c r="J110" s="60">
        <v>0</v>
      </c>
      <c r="K110" s="60">
        <v>1008.1</v>
      </c>
      <c r="L110" s="60"/>
      <c r="M110" s="60">
        <v>23900.504000000001</v>
      </c>
      <c r="N110" s="60">
        <v>7143.1324699999996</v>
      </c>
      <c r="O110" s="60">
        <v>69329.429999999993</v>
      </c>
      <c r="P110" s="60"/>
      <c r="Q110" s="60">
        <v>122869.20300000001</v>
      </c>
      <c r="R110" s="60"/>
      <c r="S110" s="60">
        <v>9845.4500000000007</v>
      </c>
      <c r="T110" s="60">
        <v>905.40210999999999</v>
      </c>
      <c r="U110" s="60">
        <v>180.95132999999998</v>
      </c>
      <c r="V110" s="60">
        <v>48725.96</v>
      </c>
      <c r="W110" s="60">
        <v>0</v>
      </c>
      <c r="X110" s="60">
        <v>4074.8799999999997</v>
      </c>
      <c r="Y110" s="60">
        <v>8565.0339700000004</v>
      </c>
      <c r="Z110" s="48"/>
    </row>
    <row r="111" spans="1:26" ht="15.75" x14ac:dyDescent="0.25">
      <c r="A111" s="58" t="s">
        <v>42</v>
      </c>
      <c r="B111" s="61" t="s">
        <v>7</v>
      </c>
      <c r="C111" s="60">
        <v>3530582.2399999998</v>
      </c>
      <c r="D111" s="60">
        <v>813548.91533999995</v>
      </c>
      <c r="E111" s="60">
        <v>170854.53486000001</v>
      </c>
      <c r="F111" s="60">
        <v>321723.12745000003</v>
      </c>
      <c r="G111" s="60">
        <v>241596.55117999998</v>
      </c>
      <c r="H111" s="60">
        <v>125351.99764000002</v>
      </c>
      <c r="I111" s="60">
        <v>265830.80235000001</v>
      </c>
      <c r="J111" s="60">
        <v>12906.517850000002</v>
      </c>
      <c r="K111" s="60">
        <v>577534.37497</v>
      </c>
      <c r="L111" s="60">
        <v>962560.78708730021</v>
      </c>
      <c r="M111" s="60">
        <v>159774.79204999999</v>
      </c>
      <c r="N111" s="60">
        <v>297084.34638000396</v>
      </c>
      <c r="O111" s="60">
        <v>3157769.3</v>
      </c>
      <c r="P111" s="60">
        <v>173622.80950999996</v>
      </c>
      <c r="Q111" s="60">
        <v>2728064.2</v>
      </c>
      <c r="R111" s="60">
        <v>436967.58614000003</v>
      </c>
      <c r="S111" s="60">
        <v>610876.76</v>
      </c>
      <c r="T111" s="60">
        <v>548495.4390400002</v>
      </c>
      <c r="U111" s="60">
        <v>889593.55386999703</v>
      </c>
      <c r="V111" s="60">
        <v>1740634.9000000001</v>
      </c>
      <c r="W111" s="60">
        <v>236945.02008462991</v>
      </c>
      <c r="X111" s="60">
        <v>621948.66999999993</v>
      </c>
      <c r="Y111" s="60">
        <v>317579.71315999998</v>
      </c>
      <c r="Z111" s="48"/>
    </row>
    <row r="112" spans="1:26" ht="31.5" x14ac:dyDescent="0.25">
      <c r="A112" s="58" t="s">
        <v>34</v>
      </c>
      <c r="B112" s="61" t="s">
        <v>8</v>
      </c>
      <c r="C112" s="60">
        <v>292841.00579999993</v>
      </c>
      <c r="D112" s="60">
        <v>33980.05017901837</v>
      </c>
      <c r="E112" s="60">
        <v>21294.4787</v>
      </c>
      <c r="F112" s="60">
        <v>5799.6779364999993</v>
      </c>
      <c r="G112" s="60">
        <v>5508.5357050000002</v>
      </c>
      <c r="H112" s="60">
        <v>15415.199067</v>
      </c>
      <c r="I112" s="60">
        <v>14628.061514999998</v>
      </c>
      <c r="J112" s="60">
        <v>3425.1724354999997</v>
      </c>
      <c r="K112" s="60">
        <v>62998.566787499978</v>
      </c>
      <c r="L112" s="60">
        <v>6136.1769786000023</v>
      </c>
      <c r="M112" s="60">
        <v>22061.368224999991</v>
      </c>
      <c r="N112" s="60">
        <v>5456.327710000005</v>
      </c>
      <c r="O112" s="60">
        <v>368192.65750000003</v>
      </c>
      <c r="P112" s="60">
        <v>6589.3199074999993</v>
      </c>
      <c r="Q112" s="60">
        <v>57097.759500000007</v>
      </c>
      <c r="R112" s="60">
        <v>9332.2643764999993</v>
      </c>
      <c r="S112" s="60">
        <v>23849.775999999998</v>
      </c>
      <c r="T112" s="60">
        <v>5067.1931580000009</v>
      </c>
      <c r="U112" s="60">
        <v>54516.365789866613</v>
      </c>
      <c r="V112" s="60">
        <v>31502.819</v>
      </c>
      <c r="W112" s="60">
        <v>38215.749870484229</v>
      </c>
      <c r="X112" s="60">
        <v>38596.706949999993</v>
      </c>
      <c r="Y112" s="60">
        <v>10868.433510000001</v>
      </c>
      <c r="Z112" s="48"/>
    </row>
    <row r="113" spans="1:26" ht="15.75" x14ac:dyDescent="0.25">
      <c r="A113" s="58" t="s">
        <v>35</v>
      </c>
      <c r="B113" s="61" t="s">
        <v>9</v>
      </c>
      <c r="C113" s="60">
        <v>3237741.2341999998</v>
      </c>
      <c r="D113" s="60">
        <v>779568.86516098154</v>
      </c>
      <c r="E113" s="60">
        <v>149560.05616000001</v>
      </c>
      <c r="F113" s="60">
        <v>315923.44951350003</v>
      </c>
      <c r="G113" s="60">
        <v>236088.01547499999</v>
      </c>
      <c r="H113" s="60">
        <v>109936.79857300002</v>
      </c>
      <c r="I113" s="60">
        <v>251202.740835</v>
      </c>
      <c r="J113" s="60">
        <v>9481.3454145000032</v>
      </c>
      <c r="K113" s="60">
        <v>514535.80818250001</v>
      </c>
      <c r="L113" s="60">
        <v>956424.61010870023</v>
      </c>
      <c r="M113" s="60">
        <v>137713.42382500001</v>
      </c>
      <c r="N113" s="60">
        <v>291628.01867000398</v>
      </c>
      <c r="O113" s="60">
        <v>2789576.6424999996</v>
      </c>
      <c r="P113" s="60">
        <v>167033.48960249996</v>
      </c>
      <c r="Q113" s="60">
        <v>2670966.4405</v>
      </c>
      <c r="R113" s="60">
        <v>427635.32176350005</v>
      </c>
      <c r="S113" s="60">
        <v>587026.98400000005</v>
      </c>
      <c r="T113" s="60">
        <v>543428.24588200019</v>
      </c>
      <c r="U113" s="60">
        <v>835077.18808013038</v>
      </c>
      <c r="V113" s="60">
        <v>1709132.0810000002</v>
      </c>
      <c r="W113" s="60">
        <v>198729.27021414568</v>
      </c>
      <c r="X113" s="60">
        <v>583351.9630499999</v>
      </c>
      <c r="Y113" s="60">
        <v>306711.27964999998</v>
      </c>
      <c r="Z113" s="48"/>
    </row>
    <row r="114" spans="1:26" ht="31.5" x14ac:dyDescent="0.25">
      <c r="A114" s="58" t="s">
        <v>79</v>
      </c>
      <c r="B114" s="62" t="s">
        <v>80</v>
      </c>
      <c r="C114" s="60">
        <v>1637937.29</v>
      </c>
      <c r="D114" s="60">
        <v>592910.25103999989</v>
      </c>
      <c r="E114" s="60">
        <v>101673.63642000001</v>
      </c>
      <c r="F114" s="60">
        <v>35236.324619999999</v>
      </c>
      <c r="G114" s="60">
        <v>223571.63454</v>
      </c>
      <c r="H114" s="60">
        <v>66900.740000000005</v>
      </c>
      <c r="I114" s="60">
        <v>59934.703199999996</v>
      </c>
      <c r="J114" s="60">
        <v>463.18788000000256</v>
      </c>
      <c r="K114" s="60">
        <v>154705.64573500014</v>
      </c>
      <c r="L114" s="60">
        <v>658355.97805619973</v>
      </c>
      <c r="M114" s="60">
        <v>50185.788249999998</v>
      </c>
      <c r="N114" s="60">
        <v>95845.342210000003</v>
      </c>
      <c r="O114" s="60">
        <v>908342.0299999998</v>
      </c>
      <c r="P114" s="60"/>
      <c r="Q114" s="60">
        <v>2346234.1100000003</v>
      </c>
      <c r="R114" s="60">
        <v>397648.64822999993</v>
      </c>
      <c r="S114" s="60">
        <v>305404.28000000003</v>
      </c>
      <c r="T114" s="60">
        <v>313854.8350000002</v>
      </c>
      <c r="U114" s="60">
        <v>274325.37214200024</v>
      </c>
      <c r="V114" s="60"/>
      <c r="W114" s="60">
        <v>169165.29236624396</v>
      </c>
      <c r="X114" s="60">
        <v>0</v>
      </c>
      <c r="Y114" s="60" t="s">
        <v>123</v>
      </c>
      <c r="Z114" s="48"/>
    </row>
    <row r="115" spans="1:26" ht="31.5" x14ac:dyDescent="0.25">
      <c r="A115" s="58" t="s">
        <v>82</v>
      </c>
      <c r="B115" s="62" t="s">
        <v>81</v>
      </c>
      <c r="C115" s="60">
        <v>45420.930000000008</v>
      </c>
      <c r="D115" s="60">
        <v>196319.09580999991</v>
      </c>
      <c r="E115" s="60">
        <v>23528.777399999999</v>
      </c>
      <c r="F115" s="60">
        <v>465.06054999999998</v>
      </c>
      <c r="G115" s="60">
        <v>22583.927589999999</v>
      </c>
      <c r="H115" s="60">
        <v>10602.02</v>
      </c>
      <c r="I115" s="60">
        <v>7242.0549099999998</v>
      </c>
      <c r="J115" s="60">
        <v>0</v>
      </c>
      <c r="K115" s="60">
        <v>16546.291640000003</v>
      </c>
      <c r="L115" s="60">
        <v>195284.27115699954</v>
      </c>
      <c r="M115" s="60">
        <v>92.809470000000005</v>
      </c>
      <c r="N115" s="60">
        <v>6926.7780999999995</v>
      </c>
      <c r="O115" s="60">
        <v>26383.8</v>
      </c>
      <c r="P115" s="60"/>
      <c r="Q115" s="60">
        <v>227031.37</v>
      </c>
      <c r="R115" s="60">
        <v>720</v>
      </c>
      <c r="S115" s="60">
        <v>61059.77</v>
      </c>
      <c r="T115" s="60">
        <v>65070.904660000015</v>
      </c>
      <c r="U115" s="60">
        <v>85169.468120000121</v>
      </c>
      <c r="V115" s="60"/>
      <c r="W115" s="60">
        <v>67779.727718385926</v>
      </c>
      <c r="X115" s="60">
        <v>0</v>
      </c>
      <c r="Y115" s="60">
        <v>65.941460000000006</v>
      </c>
      <c r="Z115" s="48"/>
    </row>
    <row r="116" spans="1:26" ht="15.75" x14ac:dyDescent="0.25">
      <c r="A116" s="58" t="s">
        <v>43</v>
      </c>
      <c r="B116" s="59" t="s">
        <v>10</v>
      </c>
      <c r="C116" s="60">
        <v>183403.28999999998</v>
      </c>
      <c r="D116" s="60">
        <v>31413.494670000007</v>
      </c>
      <c r="E116" s="60">
        <v>27414.085150000003</v>
      </c>
      <c r="F116" s="60">
        <v>7070.3013900000005</v>
      </c>
      <c r="G116" s="60">
        <v>1439.8729199999998</v>
      </c>
      <c r="H116" s="60">
        <v>1992.6539555599957</v>
      </c>
      <c r="I116" s="60">
        <v>67876.160650000005</v>
      </c>
      <c r="J116" s="60">
        <v>3146.8344700000007</v>
      </c>
      <c r="K116" s="60">
        <v>11549.620020000002</v>
      </c>
      <c r="L116" s="60">
        <v>44691.525999999998</v>
      </c>
      <c r="M116" s="60">
        <v>2621.6071400000028</v>
      </c>
      <c r="N116" s="60">
        <v>5459.5663099999983</v>
      </c>
      <c r="O116" s="60">
        <v>71735.910000000018</v>
      </c>
      <c r="P116" s="60">
        <v>5727.4961499999999</v>
      </c>
      <c r="Q116" s="60">
        <v>12566.760000000002</v>
      </c>
      <c r="R116" s="60">
        <v>3507.3047800000004</v>
      </c>
      <c r="S116" s="60">
        <v>9093.61</v>
      </c>
      <c r="T116" s="60">
        <v>26441.958460000002</v>
      </c>
      <c r="U116" s="60">
        <v>84677.231139999989</v>
      </c>
      <c r="V116" s="60">
        <v>67799.91</v>
      </c>
      <c r="W116" s="60">
        <v>4175.038260000003</v>
      </c>
      <c r="X116" s="60">
        <v>22518.29</v>
      </c>
      <c r="Y116" s="60">
        <v>18769.139179999998</v>
      </c>
      <c r="Z116" s="48"/>
    </row>
    <row r="117" spans="1:26" ht="31.5" x14ac:dyDescent="0.25">
      <c r="A117" s="58" t="s">
        <v>44</v>
      </c>
      <c r="B117" s="59" t="s">
        <v>11</v>
      </c>
      <c r="C117" s="60">
        <v>841.72500000000036</v>
      </c>
      <c r="D117" s="60">
        <v>7488.9629999999979</v>
      </c>
      <c r="E117" s="60">
        <v>1982.1187499999999</v>
      </c>
      <c r="F117" s="60">
        <v>154.91249999999991</v>
      </c>
      <c r="G117" s="60">
        <v>492.46949999999998</v>
      </c>
      <c r="H117" s="60">
        <v>1730.3104724999998</v>
      </c>
      <c r="I117" s="60">
        <v>1843.0523475</v>
      </c>
      <c r="J117" s="60">
        <v>18.16874999999709</v>
      </c>
      <c r="K117" s="60">
        <v>708.07103500000017</v>
      </c>
      <c r="L117" s="60">
        <v>1024.6243275000002</v>
      </c>
      <c r="M117" s="60">
        <v>0</v>
      </c>
      <c r="N117" s="60">
        <v>724.67888000000005</v>
      </c>
      <c r="O117" s="60">
        <v>3525.3975</v>
      </c>
      <c r="P117" s="60"/>
      <c r="Q117" s="60">
        <v>1046.8</v>
      </c>
      <c r="R117" s="60"/>
      <c r="S117" s="60">
        <v>3713.35</v>
      </c>
      <c r="T117" s="60">
        <v>2382.4456575000004</v>
      </c>
      <c r="U117" s="60">
        <v>2711.1856874999994</v>
      </c>
      <c r="V117" s="60">
        <v>19804.5</v>
      </c>
      <c r="W117" s="60">
        <v>1530.3937500000002</v>
      </c>
      <c r="X117" s="60">
        <v>5474.7524999999987</v>
      </c>
      <c r="Y117" s="60">
        <v>75.29556749999999</v>
      </c>
      <c r="Z117" s="48"/>
    </row>
    <row r="118" spans="1:26" ht="47.25" x14ac:dyDescent="0.25">
      <c r="A118" s="58" t="s">
        <v>45</v>
      </c>
      <c r="B118" s="59" t="s">
        <v>12</v>
      </c>
      <c r="C118" s="60">
        <v>105123.73</v>
      </c>
      <c r="D118" s="60">
        <v>0</v>
      </c>
      <c r="E118" s="60"/>
      <c r="F118" s="60">
        <v>0</v>
      </c>
      <c r="G118" s="60">
        <v>1000</v>
      </c>
      <c r="H118" s="60">
        <v>0</v>
      </c>
      <c r="I118" s="60">
        <v>1000</v>
      </c>
      <c r="J118" s="60">
        <v>0</v>
      </c>
      <c r="K118" s="60">
        <v>0</v>
      </c>
      <c r="L118" s="60">
        <v>5164.79</v>
      </c>
      <c r="M118" s="60">
        <v>0</v>
      </c>
      <c r="N118" s="60">
        <v>0</v>
      </c>
      <c r="O118" s="60">
        <v>31358</v>
      </c>
      <c r="P118" s="60">
        <v>5900</v>
      </c>
      <c r="Q118" s="60">
        <v>163046.84</v>
      </c>
      <c r="R118" s="60"/>
      <c r="S118" s="60">
        <v>409</v>
      </c>
      <c r="T118" s="60">
        <v>0</v>
      </c>
      <c r="U118" s="60">
        <v>300</v>
      </c>
      <c r="V118" s="60">
        <v>42102.68</v>
      </c>
      <c r="W118" s="60">
        <v>0</v>
      </c>
      <c r="X118" s="60">
        <v>0</v>
      </c>
      <c r="Y118" s="60">
        <v>7.2</v>
      </c>
      <c r="Z118" s="48"/>
    </row>
    <row r="119" spans="1:26" ht="31.5" x14ac:dyDescent="0.25">
      <c r="A119" s="58" t="s">
        <v>46</v>
      </c>
      <c r="B119" s="59" t="s">
        <v>108</v>
      </c>
      <c r="C119" s="60">
        <v>490.2</v>
      </c>
      <c r="D119" s="60">
        <v>40</v>
      </c>
      <c r="E119" s="60"/>
      <c r="F119" s="60">
        <v>120</v>
      </c>
      <c r="G119" s="60">
        <v>1530</v>
      </c>
      <c r="H119" s="60">
        <v>0</v>
      </c>
      <c r="I119" s="60">
        <v>0</v>
      </c>
      <c r="J119" s="60">
        <v>0</v>
      </c>
      <c r="K119" s="60">
        <v>358.15391999999997</v>
      </c>
      <c r="L119" s="60">
        <v>774.27276000000006</v>
      </c>
      <c r="M119" s="60">
        <v>0</v>
      </c>
      <c r="N119" s="60">
        <v>0</v>
      </c>
      <c r="O119" s="60">
        <v>11464.15</v>
      </c>
      <c r="P119" s="60"/>
      <c r="Q119" s="60">
        <v>2318.04</v>
      </c>
      <c r="R119" s="60"/>
      <c r="S119" s="60">
        <v>402.15999999999997</v>
      </c>
      <c r="T119" s="60">
        <v>523</v>
      </c>
      <c r="U119" s="60">
        <v>687.27860999999996</v>
      </c>
      <c r="V119" s="60">
        <v>294.14</v>
      </c>
      <c r="W119" s="60">
        <v>240</v>
      </c>
      <c r="X119" s="60">
        <v>0</v>
      </c>
      <c r="Y119" s="60">
        <v>250</v>
      </c>
      <c r="Z119" s="48"/>
    </row>
    <row r="120" spans="1:26" ht="15.75" x14ac:dyDescent="0.25">
      <c r="A120" s="58" t="s">
        <v>47</v>
      </c>
      <c r="B120" s="59" t="s">
        <v>13</v>
      </c>
      <c r="C120" s="60">
        <v>17574</v>
      </c>
      <c r="D120" s="60">
        <v>16072.233099999999</v>
      </c>
      <c r="E120" s="60">
        <v>1015.64269</v>
      </c>
      <c r="F120" s="60">
        <v>5889.3696600000003</v>
      </c>
      <c r="G120" s="60">
        <v>1948.2203300000001</v>
      </c>
      <c r="H120" s="60">
        <v>267.43851000000001</v>
      </c>
      <c r="I120" s="60">
        <v>281.54387000000003</v>
      </c>
      <c r="J120" s="60">
        <v>164.55664999999999</v>
      </c>
      <c r="K120" s="60">
        <v>597.98320999999999</v>
      </c>
      <c r="L120" s="60">
        <v>1477.4380000000001</v>
      </c>
      <c r="M120" s="60">
        <v>6624.5095000000019</v>
      </c>
      <c r="N120" s="60">
        <v>2052.28568</v>
      </c>
      <c r="O120" s="60">
        <v>26867.427499999998</v>
      </c>
      <c r="P120" s="60">
        <v>589.92830000000004</v>
      </c>
      <c r="Q120" s="60">
        <v>26185.759999999998</v>
      </c>
      <c r="R120" s="60">
        <v>1812.0897500000001</v>
      </c>
      <c r="S120" s="60">
        <v>834.04</v>
      </c>
      <c r="T120" s="60">
        <v>877.00221999999997</v>
      </c>
      <c r="U120" s="60">
        <v>14855.508202502928</v>
      </c>
      <c r="V120" s="60">
        <v>5756.9080000000004</v>
      </c>
      <c r="W120" s="60">
        <v>7527.0884419889817</v>
      </c>
      <c r="X120" s="60">
        <v>8364.73</v>
      </c>
      <c r="Y120" s="60">
        <v>3331.3432399999997</v>
      </c>
      <c r="Z120" s="48"/>
    </row>
    <row r="121" spans="1:26" ht="31.5" x14ac:dyDescent="0.25">
      <c r="A121" s="58" t="s">
        <v>48</v>
      </c>
      <c r="B121" s="59" t="s">
        <v>14</v>
      </c>
      <c r="C121" s="60">
        <v>51420.951500000003</v>
      </c>
      <c r="D121" s="60">
        <v>0</v>
      </c>
      <c r="E121" s="60"/>
      <c r="F121" s="60">
        <v>0</v>
      </c>
      <c r="G121" s="60">
        <v>0</v>
      </c>
      <c r="H121" s="60">
        <v>0</v>
      </c>
      <c r="I121" s="60">
        <v>0</v>
      </c>
      <c r="J121" s="60">
        <v>47.992742499999999</v>
      </c>
      <c r="K121" s="60">
        <v>66.783297499999989</v>
      </c>
      <c r="L121" s="60">
        <v>0</v>
      </c>
      <c r="M121" s="60">
        <v>0</v>
      </c>
      <c r="N121" s="60">
        <v>34.406169999999996</v>
      </c>
      <c r="O121" s="60">
        <v>-4908.51</v>
      </c>
      <c r="P121" s="60">
        <v>28.232940000000024</v>
      </c>
      <c r="Q121" s="60">
        <v>3938.30125</v>
      </c>
      <c r="R121" s="60">
        <v>43.323320000000329</v>
      </c>
      <c r="S121" s="60">
        <v>0</v>
      </c>
      <c r="T121" s="60">
        <v>0</v>
      </c>
      <c r="U121" s="60">
        <v>0</v>
      </c>
      <c r="V121" s="60">
        <v>0</v>
      </c>
      <c r="W121" s="60">
        <v>0</v>
      </c>
      <c r="X121" s="60">
        <v>0</v>
      </c>
      <c r="Y121" s="60">
        <v>20.418472149999999</v>
      </c>
      <c r="Z121" s="48"/>
    </row>
    <row r="122" spans="1:26" ht="15.75" x14ac:dyDescent="0.25">
      <c r="A122" s="58" t="s">
        <v>49</v>
      </c>
      <c r="B122" s="59" t="s">
        <v>15</v>
      </c>
      <c r="C122" s="60">
        <v>319277.02689999994</v>
      </c>
      <c r="D122" s="60">
        <v>35806.137047854398</v>
      </c>
      <c r="E122" s="60">
        <v>9405.8274299999975</v>
      </c>
      <c r="F122" s="60">
        <v>22709.665172384</v>
      </c>
      <c r="G122" s="60">
        <v>15366.034609999999</v>
      </c>
      <c r="H122" s="60">
        <v>6860.919275000002</v>
      </c>
      <c r="I122" s="60">
        <v>3735.1587</v>
      </c>
      <c r="J122" s="60">
        <v>680.84691800002474</v>
      </c>
      <c r="K122" s="60">
        <v>25277.73507999998</v>
      </c>
      <c r="L122" s="60">
        <v>27419.970704461539</v>
      </c>
      <c r="M122" s="60">
        <v>3926.8952499999978</v>
      </c>
      <c r="N122" s="60">
        <v>20019.095539996095</v>
      </c>
      <c r="O122" s="60">
        <v>286508.14250000007</v>
      </c>
      <c r="P122" s="60">
        <v>10080.434787499998</v>
      </c>
      <c r="Q122" s="60">
        <v>164696.85165000052</v>
      </c>
      <c r="R122" s="60">
        <v>6553.0760564999982</v>
      </c>
      <c r="S122" s="60">
        <v>60383.597500000003</v>
      </c>
      <c r="T122" s="60">
        <v>11499.901627499999</v>
      </c>
      <c r="U122" s="60">
        <v>123590.5723654555</v>
      </c>
      <c r="V122" s="60">
        <v>44893.513999999996</v>
      </c>
      <c r="W122" s="60">
        <v>8921.4266990999968</v>
      </c>
      <c r="X122" s="60">
        <v>22250.340849999971</v>
      </c>
      <c r="Y122" s="60">
        <v>4140.884783499996</v>
      </c>
      <c r="Z122" s="48"/>
    </row>
    <row r="123" spans="1:26" ht="23.25" customHeight="1" x14ac:dyDescent="0.25">
      <c r="A123" s="58" t="s">
        <v>50</v>
      </c>
      <c r="B123" s="59" t="s">
        <v>16</v>
      </c>
      <c r="C123" s="60">
        <v>14038886.304599997</v>
      </c>
      <c r="D123" s="60">
        <v>1168854.5637634511</v>
      </c>
      <c r="E123" s="60">
        <v>282381.45153000002</v>
      </c>
      <c r="F123" s="60">
        <v>965156.60172588413</v>
      </c>
      <c r="G123" s="60">
        <v>747621.37791499996</v>
      </c>
      <c r="H123" s="60">
        <v>224268.27436906</v>
      </c>
      <c r="I123" s="60">
        <v>374199.98508249992</v>
      </c>
      <c r="J123" s="60">
        <v>96823.219000000012</v>
      </c>
      <c r="K123" s="60">
        <v>701231.56151000003</v>
      </c>
      <c r="L123" s="60">
        <v>1584857.1540797618</v>
      </c>
      <c r="M123" s="60">
        <v>238493.35207500003</v>
      </c>
      <c r="N123" s="60">
        <v>436956.4522900001</v>
      </c>
      <c r="O123" s="60">
        <v>7822171.8099999987</v>
      </c>
      <c r="P123" s="60">
        <v>346462.79574000003</v>
      </c>
      <c r="Q123" s="60">
        <v>8519813.8088999987</v>
      </c>
      <c r="R123" s="60">
        <v>692202.05397000001</v>
      </c>
      <c r="S123" s="60">
        <v>954989.60150000011</v>
      </c>
      <c r="T123" s="60">
        <v>820820.62299700011</v>
      </c>
      <c r="U123" s="60">
        <v>1440643.8373255888</v>
      </c>
      <c r="V123" s="60">
        <v>2685070.7130000005</v>
      </c>
      <c r="W123" s="60">
        <v>481927.72258872667</v>
      </c>
      <c r="X123" s="60">
        <v>821535.54639999976</v>
      </c>
      <c r="Y123" s="60">
        <v>528899.32107884996</v>
      </c>
    </row>
    <row r="124" spans="1:26" ht="15.75" x14ac:dyDescent="0.25">
      <c r="A124" s="58"/>
      <c r="B124" s="59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</row>
    <row r="125" spans="1:26" ht="15.75" x14ac:dyDescent="0.25">
      <c r="A125" s="63"/>
      <c r="B125" s="51" t="s">
        <v>106</v>
      </c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</row>
    <row r="126" spans="1:26" ht="15.75" x14ac:dyDescent="0.25">
      <c r="A126" s="58" t="s">
        <v>36</v>
      </c>
      <c r="B126" s="58" t="s">
        <v>17</v>
      </c>
      <c r="C126" s="60">
        <v>10622351.649999999</v>
      </c>
      <c r="D126" s="60">
        <v>860053.37971000001</v>
      </c>
      <c r="E126" s="60">
        <v>116168.35339999999</v>
      </c>
      <c r="F126" s="60">
        <v>385007.56164999999</v>
      </c>
      <c r="G126" s="60">
        <v>449675.09061999997</v>
      </c>
      <c r="H126" s="60">
        <v>79699.389649999997</v>
      </c>
      <c r="I126" s="60">
        <v>159224.50455000001</v>
      </c>
      <c r="J126" s="60">
        <v>8940.5168900000008</v>
      </c>
      <c r="K126" s="60">
        <v>365532.66355000006</v>
      </c>
      <c r="L126" s="60">
        <v>965893.57300000009</v>
      </c>
      <c r="M126" s="60">
        <v>94850.934979999904</v>
      </c>
      <c r="N126" s="60">
        <v>193107.36572</v>
      </c>
      <c r="O126" s="60">
        <v>6098625.9699999988</v>
      </c>
      <c r="P126" s="60">
        <v>155416.64301719997</v>
      </c>
      <c r="Q126" s="60">
        <v>7004319.04</v>
      </c>
      <c r="R126" s="60">
        <v>466489.72</v>
      </c>
      <c r="S126" s="60">
        <v>607003.56999999995</v>
      </c>
      <c r="T126" s="60">
        <v>429274.09272000002</v>
      </c>
      <c r="U126" s="60">
        <v>989744.45942999981</v>
      </c>
      <c r="V126" s="60">
        <v>1855258.38</v>
      </c>
      <c r="W126" s="60">
        <v>363857.27510926407</v>
      </c>
      <c r="X126" s="60">
        <v>572300.46</v>
      </c>
      <c r="Y126" s="60">
        <v>317806.12857000029</v>
      </c>
    </row>
    <row r="127" spans="1:26" ht="15.75" x14ac:dyDescent="0.25">
      <c r="A127" s="58" t="s">
        <v>51</v>
      </c>
      <c r="B127" s="58" t="s">
        <v>18</v>
      </c>
      <c r="C127" s="60">
        <v>1907078.98</v>
      </c>
      <c r="D127" s="60">
        <v>719012.64596999984</v>
      </c>
      <c r="E127" s="60">
        <v>29819.573389999998</v>
      </c>
      <c r="F127" s="60">
        <v>201194.98196999999</v>
      </c>
      <c r="G127" s="60">
        <v>353260.37276</v>
      </c>
      <c r="H127" s="60">
        <v>67071.28</v>
      </c>
      <c r="I127" s="60">
        <v>148640.47107</v>
      </c>
      <c r="J127" s="60">
        <v>2985.8198900000002</v>
      </c>
      <c r="K127" s="60">
        <v>330019.07401000004</v>
      </c>
      <c r="L127" s="60">
        <v>558963.19200000004</v>
      </c>
      <c r="M127" s="60">
        <v>63793.390679999997</v>
      </c>
      <c r="N127" s="60">
        <v>151237.58535000001</v>
      </c>
      <c r="O127" s="60">
        <v>1642452.4699999997</v>
      </c>
      <c r="P127" s="60">
        <v>10370.375050000001</v>
      </c>
      <c r="Q127" s="60">
        <v>1568703.79</v>
      </c>
      <c r="R127" s="60">
        <v>340663.00858999998</v>
      </c>
      <c r="S127" s="60">
        <v>317031.78000000003</v>
      </c>
      <c r="T127" s="60">
        <v>327904.36855000001</v>
      </c>
      <c r="U127" s="60">
        <v>771356.57350999978</v>
      </c>
      <c r="V127" s="60">
        <v>862581.52</v>
      </c>
      <c r="W127" s="60">
        <v>80751.099615264</v>
      </c>
      <c r="X127" s="60">
        <v>435864.81</v>
      </c>
      <c r="Y127" s="60">
        <v>123679.97269000001</v>
      </c>
    </row>
    <row r="128" spans="1:26" ht="15.75" x14ac:dyDescent="0.25">
      <c r="A128" s="58" t="s">
        <v>52</v>
      </c>
      <c r="B128" s="13" t="s">
        <v>109</v>
      </c>
      <c r="C128" s="60">
        <v>681123.95</v>
      </c>
      <c r="D128" s="60">
        <v>593703.52244999981</v>
      </c>
      <c r="E128" s="60">
        <v>3481.761</v>
      </c>
      <c r="F128" s="60">
        <v>89401.973310000001</v>
      </c>
      <c r="G128" s="60">
        <v>332177.8088</v>
      </c>
      <c r="H128" s="60">
        <v>14731.9</v>
      </c>
      <c r="I128" s="60">
        <v>142561.47372000001</v>
      </c>
      <c r="J128" s="60">
        <v>10</v>
      </c>
      <c r="K128" s="60">
        <v>279817.90263000003</v>
      </c>
      <c r="L128" s="60">
        <v>389746.40100000001</v>
      </c>
      <c r="M128" s="60">
        <v>51376.809020000001</v>
      </c>
      <c r="N128" s="60">
        <v>104988.37046000002</v>
      </c>
      <c r="O128" s="60">
        <v>533741.84</v>
      </c>
      <c r="P128" s="60">
        <v>0</v>
      </c>
      <c r="Q128" s="60">
        <v>355654.09</v>
      </c>
      <c r="R128" s="60">
        <v>251365.93812999999</v>
      </c>
      <c r="S128" s="60">
        <v>165736.37</v>
      </c>
      <c r="T128" s="60">
        <v>266353.86726000003</v>
      </c>
      <c r="U128" s="60">
        <v>526711.73209800001</v>
      </c>
      <c r="V128" s="60">
        <v>528915.29</v>
      </c>
      <c r="W128" s="60">
        <v>21743.807077000001</v>
      </c>
      <c r="X128" s="60">
        <v>351279.13</v>
      </c>
      <c r="Y128" s="60">
        <v>99869.937700000024</v>
      </c>
    </row>
    <row r="129" spans="1:25" ht="15.75" x14ac:dyDescent="0.25">
      <c r="A129" s="58" t="s">
        <v>53</v>
      </c>
      <c r="B129" s="13" t="s">
        <v>110</v>
      </c>
      <c r="C129" s="60">
        <v>1225955.03</v>
      </c>
      <c r="D129" s="60">
        <v>125309.12351999999</v>
      </c>
      <c r="E129" s="60">
        <v>26337.812389999999</v>
      </c>
      <c r="F129" s="60">
        <v>111793.00865999999</v>
      </c>
      <c r="G129" s="60">
        <v>21082.563959999999</v>
      </c>
      <c r="H129" s="60">
        <v>52339.382339999996</v>
      </c>
      <c r="I129" s="60">
        <v>6078.9973499999996</v>
      </c>
      <c r="J129" s="60">
        <v>2985.8198900000002</v>
      </c>
      <c r="K129" s="60">
        <v>50201.17138</v>
      </c>
      <c r="L129" s="60">
        <v>169216.791</v>
      </c>
      <c r="M129" s="60">
        <v>12416.58166</v>
      </c>
      <c r="N129" s="60">
        <v>46249.214890000003</v>
      </c>
      <c r="O129" s="60">
        <v>1108710.6299999999</v>
      </c>
      <c r="P129" s="60">
        <v>10370.375050000001</v>
      </c>
      <c r="Q129" s="60">
        <v>1213049.7</v>
      </c>
      <c r="R129" s="60">
        <v>89297.070459999988</v>
      </c>
      <c r="S129" s="60">
        <v>151295.41</v>
      </c>
      <c r="T129" s="60">
        <v>61550.50129</v>
      </c>
      <c r="U129" s="60">
        <v>244644.84141199983</v>
      </c>
      <c r="V129" s="60">
        <v>333666.23</v>
      </c>
      <c r="W129" s="60">
        <v>59007.292538264002</v>
      </c>
      <c r="X129" s="60">
        <v>84585.68</v>
      </c>
      <c r="Y129" s="60">
        <v>23810.034989999982</v>
      </c>
    </row>
    <row r="130" spans="1:25" ht="15.75" x14ac:dyDescent="0.25">
      <c r="A130" s="58" t="s">
        <v>54</v>
      </c>
      <c r="B130" s="58" t="s">
        <v>19</v>
      </c>
      <c r="C130" s="60">
        <v>8715272.6699999999</v>
      </c>
      <c r="D130" s="60">
        <v>141040.73000000001</v>
      </c>
      <c r="E130" s="60">
        <v>86348.780010000002</v>
      </c>
      <c r="F130" s="60">
        <v>183812.57967999997</v>
      </c>
      <c r="G130" s="60">
        <v>96414.717860000004</v>
      </c>
      <c r="H130" s="60">
        <v>12628.11</v>
      </c>
      <c r="I130" s="60">
        <v>10584.03348</v>
      </c>
      <c r="J130" s="60">
        <v>5944.6970000000001</v>
      </c>
      <c r="K130" s="60">
        <v>35513.589540000001</v>
      </c>
      <c r="L130" s="60">
        <v>406930.38099999999</v>
      </c>
      <c r="M130" s="60">
        <v>31057.5442999999</v>
      </c>
      <c r="N130" s="60">
        <v>41869.78037</v>
      </c>
      <c r="O130" s="60">
        <v>4456173.4999999991</v>
      </c>
      <c r="P130" s="60">
        <v>145046.26796719996</v>
      </c>
      <c r="Q130" s="60">
        <v>5435615.25</v>
      </c>
      <c r="R130" s="60">
        <v>125826.71141000002</v>
      </c>
      <c r="S130" s="60">
        <v>289971.78999999998</v>
      </c>
      <c r="T130" s="60">
        <v>101369.72417</v>
      </c>
      <c r="U130" s="60">
        <v>218387.88591999997</v>
      </c>
      <c r="V130" s="60">
        <v>992676.86</v>
      </c>
      <c r="W130" s="60">
        <v>283106.17549400008</v>
      </c>
      <c r="X130" s="60">
        <v>136435.65</v>
      </c>
      <c r="Y130" s="60">
        <v>194126.1558800003</v>
      </c>
    </row>
    <row r="131" spans="1:25" ht="15.75" x14ac:dyDescent="0.25">
      <c r="A131" s="58" t="s">
        <v>55</v>
      </c>
      <c r="B131" s="13" t="s">
        <v>111</v>
      </c>
      <c r="C131" s="60">
        <v>227842.23</v>
      </c>
      <c r="D131" s="60">
        <v>3538</v>
      </c>
      <c r="E131" s="60">
        <v>17600</v>
      </c>
      <c r="F131" s="60">
        <v>15265.8</v>
      </c>
      <c r="G131" s="60">
        <v>28422.155200000001</v>
      </c>
      <c r="H131" s="60">
        <v>0</v>
      </c>
      <c r="I131" s="60">
        <v>0</v>
      </c>
      <c r="J131" s="60">
        <v>0</v>
      </c>
      <c r="K131" s="60">
        <v>5455</v>
      </c>
      <c r="L131" s="60">
        <v>84200</v>
      </c>
      <c r="M131" s="60">
        <v>80</v>
      </c>
      <c r="N131" s="60">
        <v>0</v>
      </c>
      <c r="O131" s="60">
        <v>294960.18</v>
      </c>
      <c r="P131" s="60">
        <v>0</v>
      </c>
      <c r="Q131" s="60">
        <v>1260637.07</v>
      </c>
      <c r="R131" s="60"/>
      <c r="S131" s="60">
        <v>43684.5</v>
      </c>
      <c r="T131" s="60">
        <v>9000</v>
      </c>
      <c r="U131" s="60">
        <v>21171.448999999997</v>
      </c>
      <c r="V131" s="60">
        <v>442848.47</v>
      </c>
      <c r="W131" s="60">
        <v>15836.789554000001</v>
      </c>
      <c r="X131" s="60">
        <v>19996.48</v>
      </c>
      <c r="Y131" s="60">
        <v>88423.1</v>
      </c>
    </row>
    <row r="132" spans="1:25" ht="15.75" x14ac:dyDescent="0.25">
      <c r="A132" s="58" t="s">
        <v>20</v>
      </c>
      <c r="B132" s="13" t="s">
        <v>112</v>
      </c>
      <c r="C132" s="60">
        <v>8487430.4399999995</v>
      </c>
      <c r="D132" s="60">
        <v>137502.73000000001</v>
      </c>
      <c r="E132" s="60">
        <v>68748.780010000002</v>
      </c>
      <c r="F132" s="60">
        <v>168546.77967999998</v>
      </c>
      <c r="G132" s="60">
        <v>67992.562659999996</v>
      </c>
      <c r="H132" s="60">
        <v>12628.107239999999</v>
      </c>
      <c r="I132" s="60">
        <v>10584.03348</v>
      </c>
      <c r="J132" s="60">
        <v>5944.6970000000001</v>
      </c>
      <c r="K132" s="60">
        <v>30058.589539999997</v>
      </c>
      <c r="L132" s="60">
        <v>322730.38099999999</v>
      </c>
      <c r="M132" s="60">
        <v>30977.5442999999</v>
      </c>
      <c r="N132" s="60">
        <v>41869.78037</v>
      </c>
      <c r="O132" s="60">
        <v>4161213.3199999994</v>
      </c>
      <c r="P132" s="60">
        <v>145046.26796719996</v>
      </c>
      <c r="Q132" s="60">
        <v>4174978.1799999997</v>
      </c>
      <c r="R132" s="60">
        <v>125826.71141000002</v>
      </c>
      <c r="S132" s="60">
        <v>246287.28999999998</v>
      </c>
      <c r="T132" s="60">
        <v>92369.724170000001</v>
      </c>
      <c r="U132" s="60">
        <v>197216.43691999998</v>
      </c>
      <c r="V132" s="60">
        <v>549828.39</v>
      </c>
      <c r="W132" s="60">
        <v>267269.38594000007</v>
      </c>
      <c r="X132" s="60">
        <v>116439.17</v>
      </c>
      <c r="Y132" s="60">
        <v>105703.05588000029</v>
      </c>
    </row>
    <row r="133" spans="1:25" ht="15.75" x14ac:dyDescent="0.25">
      <c r="A133" s="58" t="s">
        <v>37</v>
      </c>
      <c r="B133" s="58" t="s">
        <v>21</v>
      </c>
      <c r="C133" s="60">
        <v>78800</v>
      </c>
      <c r="D133" s="60">
        <v>4260.1376799999998</v>
      </c>
      <c r="E133" s="60">
        <v>162.83073999999999</v>
      </c>
      <c r="F133" s="60">
        <v>189.93525</v>
      </c>
      <c r="G133" s="60">
        <v>68.936419999999998</v>
      </c>
      <c r="H133" s="60">
        <v>0</v>
      </c>
      <c r="I133" s="60">
        <v>1400</v>
      </c>
      <c r="J133" s="60">
        <v>0</v>
      </c>
      <c r="K133" s="60">
        <v>42654.58094</v>
      </c>
      <c r="L133" s="60">
        <v>6686.5810000000001</v>
      </c>
      <c r="M133" s="60">
        <v>5592.9203499999994</v>
      </c>
      <c r="N133" s="60">
        <v>2384.0446200000001</v>
      </c>
      <c r="O133" s="60">
        <v>1079.94</v>
      </c>
      <c r="P133" s="60">
        <v>0</v>
      </c>
      <c r="Q133" s="60">
        <v>0</v>
      </c>
      <c r="R133" s="60">
        <v>2316.3059400000002</v>
      </c>
      <c r="S133" s="60">
        <v>2268.0100000000002</v>
      </c>
      <c r="T133" s="60">
        <v>12103.362719999999</v>
      </c>
      <c r="U133" s="60">
        <v>17362.735969999998</v>
      </c>
      <c r="V133" s="60">
        <v>600.76</v>
      </c>
      <c r="W133" s="60">
        <v>0</v>
      </c>
      <c r="X133" s="60">
        <v>3830.28</v>
      </c>
      <c r="Y133" s="60">
        <v>0</v>
      </c>
    </row>
    <row r="134" spans="1:25" ht="15.75" x14ac:dyDescent="0.25">
      <c r="A134" s="58" t="s">
        <v>38</v>
      </c>
      <c r="B134" s="58" t="s">
        <v>22</v>
      </c>
      <c r="C134" s="60">
        <v>56505.72</v>
      </c>
      <c r="D134" s="60">
        <v>8.5000000000000006E-2</v>
      </c>
      <c r="E134" s="60">
        <v>2.2932999999999999</v>
      </c>
      <c r="F134" s="60">
        <v>292533.46045999997</v>
      </c>
      <c r="G134" s="60">
        <v>1.6999999999999999E-3</v>
      </c>
      <c r="H134" s="60">
        <v>0</v>
      </c>
      <c r="I134" s="60">
        <v>0</v>
      </c>
      <c r="J134" s="60">
        <v>29037.940750000002</v>
      </c>
      <c r="K134" s="60">
        <v>10.805300000000001</v>
      </c>
      <c r="L134" s="60">
        <v>65.695999999999998</v>
      </c>
      <c r="M134" s="60">
        <v>4137.2402999999995</v>
      </c>
      <c r="N134" s="60">
        <v>73.826980000000006</v>
      </c>
      <c r="O134" s="60">
        <v>5086.57</v>
      </c>
      <c r="P134" s="60">
        <v>0</v>
      </c>
      <c r="Q134" s="60">
        <v>35775.949999999997</v>
      </c>
      <c r="R134" s="60">
        <v>1.1100000000000001E-3</v>
      </c>
      <c r="S134" s="60">
        <v>496.13</v>
      </c>
      <c r="T134" s="60">
        <v>72046.961089999997</v>
      </c>
      <c r="U134" s="60">
        <v>25596.63844000001</v>
      </c>
      <c r="V134" s="60">
        <v>36485.880000000005</v>
      </c>
      <c r="W134" s="60">
        <v>4.602777860999999</v>
      </c>
      <c r="X134" s="60">
        <v>1.39</v>
      </c>
      <c r="Y134" s="60">
        <v>2110.1338099999998</v>
      </c>
    </row>
    <row r="135" spans="1:25" ht="15.75" x14ac:dyDescent="0.25">
      <c r="A135" s="58" t="s">
        <v>39</v>
      </c>
      <c r="B135" s="58" t="s">
        <v>23</v>
      </c>
      <c r="C135" s="60">
        <v>10008.31</v>
      </c>
      <c r="D135" s="60">
        <v>91000.4</v>
      </c>
      <c r="E135" s="60">
        <v>7691.08086</v>
      </c>
      <c r="F135" s="60">
        <v>30110</v>
      </c>
      <c r="G135" s="60">
        <v>142325.36687</v>
      </c>
      <c r="H135" s="60">
        <v>21255</v>
      </c>
      <c r="I135" s="60">
        <v>0</v>
      </c>
      <c r="J135" s="60">
        <v>16302.6</v>
      </c>
      <c r="K135" s="60">
        <v>77005.777459999998</v>
      </c>
      <c r="L135" s="60">
        <v>116325</v>
      </c>
      <c r="M135" s="60">
        <v>3520.5</v>
      </c>
      <c r="N135" s="60">
        <v>17039.050139999999</v>
      </c>
      <c r="O135" s="60">
        <v>2773.02</v>
      </c>
      <c r="P135" s="60">
        <v>67798.252720000004</v>
      </c>
      <c r="Q135" s="60">
        <v>205724.85</v>
      </c>
      <c r="R135" s="60">
        <v>7900</v>
      </c>
      <c r="S135" s="60">
        <v>36894.979999999996</v>
      </c>
      <c r="T135" s="60">
        <v>22537.1</v>
      </c>
      <c r="U135" s="60">
        <v>62070.384030000001</v>
      </c>
      <c r="V135" s="60">
        <v>62282.01</v>
      </c>
      <c r="W135" s="60">
        <v>1050</v>
      </c>
      <c r="X135" s="60">
        <v>30399.13</v>
      </c>
      <c r="Y135" s="60">
        <v>49290.7</v>
      </c>
    </row>
    <row r="136" spans="1:25" ht="15.75" x14ac:dyDescent="0.25">
      <c r="A136" s="58" t="s">
        <v>40</v>
      </c>
      <c r="B136" s="58" t="s">
        <v>24</v>
      </c>
      <c r="C136" s="60">
        <v>0</v>
      </c>
      <c r="D136" s="60">
        <v>0</v>
      </c>
      <c r="E136" s="60"/>
      <c r="F136" s="60">
        <v>0</v>
      </c>
      <c r="G136" s="60">
        <v>0</v>
      </c>
      <c r="H136" s="60">
        <v>0</v>
      </c>
      <c r="I136" s="60">
        <v>0</v>
      </c>
      <c r="J136" s="60">
        <v>0</v>
      </c>
      <c r="K136" s="60">
        <v>0</v>
      </c>
      <c r="L136" s="60">
        <v>49395</v>
      </c>
      <c r="M136" s="60">
        <v>0</v>
      </c>
      <c r="N136" s="60">
        <v>0</v>
      </c>
      <c r="O136" s="60">
        <v>238286.73</v>
      </c>
      <c r="P136" s="60">
        <v>0</v>
      </c>
      <c r="Q136" s="60">
        <v>44982.03</v>
      </c>
      <c r="R136" s="60"/>
      <c r="S136" s="60">
        <v>0</v>
      </c>
      <c r="T136" s="60">
        <v>0</v>
      </c>
      <c r="U136" s="60">
        <v>31125</v>
      </c>
      <c r="V136" s="60">
        <v>0</v>
      </c>
      <c r="W136" s="60">
        <v>0</v>
      </c>
      <c r="X136" s="60">
        <v>0</v>
      </c>
      <c r="Y136" s="60">
        <v>12274.1</v>
      </c>
    </row>
    <row r="137" spans="1:25" ht="15.75" x14ac:dyDescent="0.25">
      <c r="A137" s="58" t="s">
        <v>41</v>
      </c>
      <c r="B137" s="58" t="s">
        <v>25</v>
      </c>
      <c r="C137" s="60">
        <v>159720.65</v>
      </c>
      <c r="D137" s="60">
        <v>26014.44832</v>
      </c>
      <c r="E137" s="60">
        <v>64588.951990000001</v>
      </c>
      <c r="F137" s="60">
        <v>143711.38415999999</v>
      </c>
      <c r="G137" s="60">
        <v>30924.319530000001</v>
      </c>
      <c r="H137" s="60">
        <v>48037.618799999997</v>
      </c>
      <c r="I137" s="60">
        <v>155791.13122000001</v>
      </c>
      <c r="J137" s="60">
        <v>0</v>
      </c>
      <c r="K137" s="60">
        <v>46652.713040000002</v>
      </c>
      <c r="L137" s="60">
        <v>238378.226</v>
      </c>
      <c r="M137" s="60">
        <v>40788.569689999997</v>
      </c>
      <c r="N137" s="60">
        <v>50360.46355</v>
      </c>
      <c r="O137" s="60">
        <v>313882.27</v>
      </c>
      <c r="P137" s="60">
        <v>0</v>
      </c>
      <c r="Q137" s="60">
        <v>316776.34000000003</v>
      </c>
      <c r="R137" s="60">
        <v>27987.671119999999</v>
      </c>
      <c r="S137" s="60">
        <v>161729.47150000001</v>
      </c>
      <c r="T137" s="60">
        <v>145358.50401</v>
      </c>
      <c r="U137" s="60">
        <v>80153.743279999995</v>
      </c>
      <c r="V137" s="60">
        <v>228101.7</v>
      </c>
      <c r="W137" s="60">
        <v>23623.073240000002</v>
      </c>
      <c r="X137" s="60">
        <v>83424.11</v>
      </c>
      <c r="Y137" s="60">
        <v>35892.979909999995</v>
      </c>
    </row>
    <row r="138" spans="1:25" ht="15.75" x14ac:dyDescent="0.25">
      <c r="A138" s="58" t="s">
        <v>42</v>
      </c>
      <c r="B138" s="58" t="s">
        <v>26</v>
      </c>
      <c r="C138" s="60">
        <v>520962.8</v>
      </c>
      <c r="D138" s="60">
        <v>30494.032600000002</v>
      </c>
      <c r="E138" s="60"/>
      <c r="F138" s="60">
        <v>0</v>
      </c>
      <c r="G138" s="60">
        <v>0</v>
      </c>
      <c r="H138" s="60">
        <v>0</v>
      </c>
      <c r="I138" s="60">
        <v>5000</v>
      </c>
      <c r="J138" s="60">
        <v>0</v>
      </c>
      <c r="K138" s="60">
        <v>0</v>
      </c>
      <c r="L138" s="60">
        <v>0</v>
      </c>
      <c r="M138" s="60">
        <v>0</v>
      </c>
      <c r="N138" s="60">
        <v>0</v>
      </c>
      <c r="O138" s="60">
        <v>59500</v>
      </c>
      <c r="P138" s="60">
        <v>0</v>
      </c>
      <c r="Q138" s="60">
        <v>105208.73</v>
      </c>
      <c r="R138" s="60"/>
      <c r="S138" s="60">
        <v>0</v>
      </c>
      <c r="T138" s="60">
        <v>0</v>
      </c>
      <c r="U138" s="60">
        <v>55114.3</v>
      </c>
      <c r="V138" s="60">
        <v>0</v>
      </c>
      <c r="W138" s="60">
        <v>0</v>
      </c>
      <c r="X138" s="60">
        <v>0</v>
      </c>
      <c r="Y138" s="60">
        <v>0</v>
      </c>
    </row>
    <row r="139" spans="1:25" ht="15.75" x14ac:dyDescent="0.25">
      <c r="A139" s="58" t="s">
        <v>43</v>
      </c>
      <c r="B139" s="58" t="s">
        <v>27</v>
      </c>
      <c r="C139" s="60">
        <v>957615.86881999695</v>
      </c>
      <c r="D139" s="60">
        <v>26231.869419999999</v>
      </c>
      <c r="E139" s="60">
        <v>10293.37653</v>
      </c>
      <c r="F139" s="60">
        <v>44430.441070000001</v>
      </c>
      <c r="G139" s="60">
        <v>14568.223470000001</v>
      </c>
      <c r="H139" s="60">
        <v>1469.3194300000127</v>
      </c>
      <c r="I139" s="60">
        <v>2730.5026599999997</v>
      </c>
      <c r="J139" s="60">
        <v>5053.7921921999923</v>
      </c>
      <c r="K139" s="60">
        <v>46514.228999999999</v>
      </c>
      <c r="L139" s="60">
        <v>44661.842289999709</v>
      </c>
      <c r="M139" s="60">
        <v>9384.379280000001</v>
      </c>
      <c r="N139" s="60">
        <v>44856.72901000001</v>
      </c>
      <c r="O139" s="60">
        <v>276284.07</v>
      </c>
      <c r="P139" s="60">
        <v>11060.079540000002</v>
      </c>
      <c r="Q139" s="60">
        <v>144030.01</v>
      </c>
      <c r="R139" s="60">
        <v>4944.1071499999998</v>
      </c>
      <c r="S139" s="60">
        <v>35001.410000000003</v>
      </c>
      <c r="T139" s="60">
        <v>20966.617100000003</v>
      </c>
      <c r="U139" s="60">
        <v>66081.202669999751</v>
      </c>
      <c r="V139" s="60">
        <v>27129.53</v>
      </c>
      <c r="W139" s="60">
        <v>9317.845833162999</v>
      </c>
      <c r="X139" s="60">
        <v>55310.930000000008</v>
      </c>
      <c r="Y139" s="60">
        <v>5084.5182800000002</v>
      </c>
    </row>
    <row r="140" spans="1:25" ht="18.75" customHeight="1" x14ac:dyDescent="0.25">
      <c r="A140" s="58" t="s">
        <v>44</v>
      </c>
      <c r="B140" s="58" t="s">
        <v>28</v>
      </c>
      <c r="C140" s="60">
        <v>12405964.998819998</v>
      </c>
      <c r="D140" s="60">
        <v>1056092.6627499999</v>
      </c>
      <c r="E140" s="60">
        <v>198906.88682000001</v>
      </c>
      <c r="F140" s="60">
        <v>895982.78258999996</v>
      </c>
      <c r="G140" s="60">
        <v>637561.93860999995</v>
      </c>
      <c r="H140" s="60">
        <v>150461.32788</v>
      </c>
      <c r="I140" s="60">
        <v>324146.13843000005</v>
      </c>
      <c r="J140" s="60">
        <v>59334.849832199994</v>
      </c>
      <c r="K140" s="60">
        <v>578370.7692900002</v>
      </c>
      <c r="L140" s="60">
        <v>1466405.9182899999</v>
      </c>
      <c r="M140" s="60">
        <v>158274.54459999991</v>
      </c>
      <c r="N140" s="60">
        <v>307821.48002000002</v>
      </c>
      <c r="O140" s="60">
        <v>6995518.5699999984</v>
      </c>
      <c r="P140" s="60">
        <v>234274.97527719999</v>
      </c>
      <c r="Q140" s="60">
        <v>7856816.9500000002</v>
      </c>
      <c r="R140" s="60">
        <v>509637.80531999998</v>
      </c>
      <c r="S140" s="60">
        <v>843393.57149999996</v>
      </c>
      <c r="T140" s="60">
        <v>731255.43985000008</v>
      </c>
      <c r="U140" s="60">
        <v>1327248.4638199995</v>
      </c>
      <c r="V140" s="60">
        <v>2209858.2599999998</v>
      </c>
      <c r="W140" s="60">
        <v>397852.79696028808</v>
      </c>
      <c r="X140" s="60">
        <v>745266.3</v>
      </c>
      <c r="Y140" s="60">
        <v>422458.56057000032</v>
      </c>
    </row>
    <row r="141" spans="1:25" ht="15.75" x14ac:dyDescent="0.25">
      <c r="A141" s="58"/>
      <c r="B141" s="59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</row>
    <row r="142" spans="1:25" ht="15.75" x14ac:dyDescent="0.25">
      <c r="A142" s="58"/>
      <c r="B142" s="51" t="s">
        <v>105</v>
      </c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</row>
    <row r="143" spans="1:25" ht="15.75" x14ac:dyDescent="0.25">
      <c r="A143" s="58" t="s">
        <v>45</v>
      </c>
      <c r="B143" s="59" t="s">
        <v>29</v>
      </c>
      <c r="C143" s="60">
        <v>1436831.4437599999</v>
      </c>
      <c r="D143" s="60">
        <v>104884.40605000005</v>
      </c>
      <c r="E143" s="60">
        <v>81551.771169999993</v>
      </c>
      <c r="F143" s="60">
        <v>65405.736889500171</v>
      </c>
      <c r="G143" s="60">
        <v>104713.13872999999</v>
      </c>
      <c r="H143" s="60">
        <v>71849.045568200003</v>
      </c>
      <c r="I143" s="60">
        <v>47047.979090000001</v>
      </c>
      <c r="J143" s="60">
        <v>37285.711250000008</v>
      </c>
      <c r="K143" s="60">
        <v>114080.47736999986</v>
      </c>
      <c r="L143" s="60">
        <v>97752.028749999998</v>
      </c>
      <c r="M143" s="60">
        <v>78981.890299999999</v>
      </c>
      <c r="N143" s="60">
        <v>124953.73767000002</v>
      </c>
      <c r="O143" s="60">
        <v>784466.91999999993</v>
      </c>
      <c r="P143" s="60">
        <v>107053.92221999999</v>
      </c>
      <c r="Q143" s="60">
        <v>643497.7799999998</v>
      </c>
      <c r="R143" s="60">
        <v>170096.00666000001</v>
      </c>
      <c r="S143" s="60">
        <v>102159.13999999998</v>
      </c>
      <c r="T143" s="60">
        <v>81300.866450000001</v>
      </c>
      <c r="U143" s="60">
        <v>103645.46477999983</v>
      </c>
      <c r="V143" s="60">
        <v>452140.93799999997</v>
      </c>
      <c r="W143" s="60">
        <v>80745.26763843857</v>
      </c>
      <c r="X143" s="60">
        <v>69387.610000000044</v>
      </c>
      <c r="Y143" s="60">
        <v>100206.71583</v>
      </c>
    </row>
    <row r="144" spans="1:25" ht="15.75" x14ac:dyDescent="0.25">
      <c r="A144" s="58" t="s">
        <v>46</v>
      </c>
      <c r="B144" s="59" t="s">
        <v>30</v>
      </c>
      <c r="C144" s="60">
        <v>196089.86202</v>
      </c>
      <c r="D144" s="60">
        <v>7877.494963445949</v>
      </c>
      <c r="E144" s="60">
        <v>1922.7935378500001</v>
      </c>
      <c r="F144" s="60">
        <v>3768.0822463838399</v>
      </c>
      <c r="G144" s="60">
        <v>5346.3005749999975</v>
      </c>
      <c r="H144" s="60">
        <v>1957.90092086</v>
      </c>
      <c r="I144" s="60">
        <v>3005.8675624998809</v>
      </c>
      <c r="J144" s="60">
        <v>202.65791780000001</v>
      </c>
      <c r="K144" s="60">
        <v>8780.3148499999988</v>
      </c>
      <c r="L144" s="60">
        <v>20699.20703976207</v>
      </c>
      <c r="M144" s="60">
        <v>1236.9171750000062</v>
      </c>
      <c r="N144" s="60">
        <v>4181.2345999999925</v>
      </c>
      <c r="O144" s="60">
        <v>42186.32</v>
      </c>
      <c r="P144" s="60">
        <v>5133.8982428000008</v>
      </c>
      <c r="Q144" s="60">
        <v>19499.0789</v>
      </c>
      <c r="R144" s="60">
        <v>12468.241990000084</v>
      </c>
      <c r="S144" s="60">
        <v>9436.89</v>
      </c>
      <c r="T144" s="60">
        <v>8264.3166999999994</v>
      </c>
      <c r="U144" s="60">
        <v>9749.9087255888298</v>
      </c>
      <c r="V144" s="60">
        <v>23071.514999999996</v>
      </c>
      <c r="W144" s="60">
        <v>3329.6579900000002</v>
      </c>
      <c r="X144" s="60">
        <v>6881.6364000000003</v>
      </c>
      <c r="Y144" s="60">
        <v>6234.0446788496311</v>
      </c>
    </row>
    <row r="145" spans="1:27" ht="15.75" x14ac:dyDescent="0.25">
      <c r="A145" s="58" t="s">
        <v>47</v>
      </c>
      <c r="B145" s="59" t="s">
        <v>31</v>
      </c>
      <c r="C145" s="60">
        <v>1632921.3057800001</v>
      </c>
      <c r="D145" s="60">
        <v>112761.90101344601</v>
      </c>
      <c r="E145" s="60">
        <v>83474.564707850004</v>
      </c>
      <c r="F145" s="60">
        <v>69173.819135884012</v>
      </c>
      <c r="G145" s="60">
        <v>110059.43930499998</v>
      </c>
      <c r="H145" s="60">
        <v>73806.946489059992</v>
      </c>
      <c r="I145" s="60">
        <v>50053.84665249988</v>
      </c>
      <c r="J145" s="60">
        <v>37488.36916780001</v>
      </c>
      <c r="K145" s="60">
        <v>122860.79221999986</v>
      </c>
      <c r="L145" s="60">
        <v>118451.23578976205</v>
      </c>
      <c r="M145" s="60">
        <v>80218.807475000023</v>
      </c>
      <c r="N145" s="60">
        <v>129134.97227</v>
      </c>
      <c r="O145" s="60">
        <v>826653.23999999987</v>
      </c>
      <c r="P145" s="60">
        <v>112187.82046279999</v>
      </c>
      <c r="Q145" s="60">
        <v>662996.85889999976</v>
      </c>
      <c r="R145" s="60">
        <v>182564.24865000011</v>
      </c>
      <c r="S145" s="60">
        <v>111596.02999999998</v>
      </c>
      <c r="T145" s="60">
        <v>89565.183149999997</v>
      </c>
      <c r="U145" s="60">
        <v>113395.37350558866</v>
      </c>
      <c r="V145" s="60">
        <v>475212.45299999998</v>
      </c>
      <c r="W145" s="60">
        <v>84074.925628438577</v>
      </c>
      <c r="X145" s="60">
        <v>76269.246400000047</v>
      </c>
      <c r="Y145" s="60">
        <v>106440.76050884963</v>
      </c>
    </row>
    <row r="146" spans="1:27" ht="15.75" x14ac:dyDescent="0.25">
      <c r="A146" s="58" t="s">
        <v>48</v>
      </c>
      <c r="B146" s="59" t="s">
        <v>32</v>
      </c>
      <c r="C146" s="60">
        <v>14038886.304599997</v>
      </c>
      <c r="D146" s="60">
        <v>1168854.5637634459</v>
      </c>
      <c r="E146" s="60">
        <v>282381.45152785</v>
      </c>
      <c r="F146" s="60">
        <v>965156.60172588401</v>
      </c>
      <c r="G146" s="60">
        <v>747621.37791499996</v>
      </c>
      <c r="H146" s="60">
        <v>224268.27436906</v>
      </c>
      <c r="I146" s="60">
        <v>374199.98508249992</v>
      </c>
      <c r="J146" s="60">
        <v>96823.219000000012</v>
      </c>
      <c r="K146" s="60">
        <v>701231.56151000003</v>
      </c>
      <c r="L146" s="60">
        <v>1584857.1540797621</v>
      </c>
      <c r="M146" s="60">
        <v>238493.35207499994</v>
      </c>
      <c r="N146" s="60">
        <v>436956.45229000004</v>
      </c>
      <c r="O146" s="60">
        <v>7822171.8099999987</v>
      </c>
      <c r="P146" s="60">
        <v>346462.79573999997</v>
      </c>
      <c r="Q146" s="60">
        <v>8519813.8089000005</v>
      </c>
      <c r="R146" s="60">
        <v>692202.05397000012</v>
      </c>
      <c r="S146" s="60">
        <v>954989.60149999999</v>
      </c>
      <c r="T146" s="60">
        <v>820820.62300000014</v>
      </c>
      <c r="U146" s="60">
        <v>1440643.8373255881</v>
      </c>
      <c r="V146" s="60">
        <v>2685070.7129999995</v>
      </c>
      <c r="W146" s="60">
        <v>481927.72258872667</v>
      </c>
      <c r="X146" s="60">
        <v>821535.54640000011</v>
      </c>
      <c r="Y146" s="60">
        <v>528899.32107884996</v>
      </c>
    </row>
    <row r="147" spans="1:27" ht="35.25" customHeight="1" x14ac:dyDescent="0.25">
      <c r="AA147" s="64"/>
    </row>
    <row r="148" spans="1:27" x14ac:dyDescent="0.25"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</row>
    <row r="149" spans="1:27" x14ac:dyDescent="0.25"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</row>
  </sheetData>
  <conditionalFormatting sqref="P2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{AD202377-24E1-4B88-A9BB-64FC9126F3DB}</x14:id>
        </ext>
      </extLst>
    </cfRule>
  </conditionalFormatting>
  <conditionalFormatting sqref="P54">
    <cfRule type="dataBar" priority="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{7A50D037-6912-4163-BE8D-72A80B2FA22D}</x14:id>
        </ext>
      </extLst>
    </cfRule>
  </conditionalFormatting>
  <conditionalFormatting sqref="P10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{40376946-210D-48EB-98CB-6439AE4A70C8}</x14:id>
        </ext>
      </extLst>
    </cfRule>
  </conditionalFormatting>
  <pageMargins left="0.7" right="0.7" top="0.75" bottom="0.75" header="0.3" footer="0.3"/>
  <pageSetup paperSize="9" orientation="portrait" horizontalDpi="4294967295" verticalDpi="4294967295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D202377-24E1-4B88-A9BB-64FC9126F3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</xm:sqref>
        </x14:conditionalFormatting>
        <x14:conditionalFormatting xmlns:xm="http://schemas.microsoft.com/office/excel/2006/main">
          <x14:cfRule type="dataBar" id="{7A50D037-6912-4163-BE8D-72A80B2FA22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P54</xm:sqref>
        </x14:conditionalFormatting>
        <x14:conditionalFormatting xmlns:xm="http://schemas.microsoft.com/office/excel/2006/main">
          <x14:cfRule type="dataBar" id="{40376946-210D-48EB-98CB-6439AE4A70C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P102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6"/>
  <sheetViews>
    <sheetView topLeftCell="A47" zoomScaleNormal="100" workbookViewId="0">
      <pane xSplit="2" topLeftCell="C1" activePane="topRight" state="frozen"/>
      <selection pane="topRight" activeCell="A51" sqref="A51:XFD65"/>
    </sheetView>
  </sheetViews>
  <sheetFormatPr defaultRowHeight="15" x14ac:dyDescent="0.25"/>
  <cols>
    <col min="1" max="1" width="7.5703125" style="1" customWidth="1"/>
    <col min="2" max="2" width="45.5703125" customWidth="1"/>
    <col min="3" max="26" width="21" customWidth="1"/>
    <col min="27" max="27" width="12.5703125" customWidth="1"/>
  </cols>
  <sheetData>
    <row r="1" spans="1:26" ht="20.25" x14ac:dyDescent="0.25">
      <c r="B1" s="14">
        <v>2024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6" ht="30" x14ac:dyDescent="0.25">
      <c r="A2" s="11" t="s">
        <v>74</v>
      </c>
      <c r="B2" s="12" t="s">
        <v>77</v>
      </c>
      <c r="C2" s="9" t="s">
        <v>119</v>
      </c>
      <c r="D2" s="9" t="s">
        <v>84</v>
      </c>
      <c r="E2" s="9" t="s">
        <v>86</v>
      </c>
      <c r="F2" s="9" t="s">
        <v>87</v>
      </c>
      <c r="G2" s="9" t="s">
        <v>88</v>
      </c>
      <c r="H2" s="9" t="s">
        <v>89</v>
      </c>
      <c r="I2" s="9" t="s">
        <v>90</v>
      </c>
      <c r="J2" s="9" t="s">
        <v>83</v>
      </c>
      <c r="K2" s="9" t="s">
        <v>91</v>
      </c>
      <c r="L2" s="9" t="s">
        <v>92</v>
      </c>
      <c r="M2" s="9" t="s">
        <v>93</v>
      </c>
      <c r="N2" s="9" t="s">
        <v>94</v>
      </c>
      <c r="O2" s="9" t="s">
        <v>95</v>
      </c>
      <c r="P2" s="9" t="s">
        <v>117</v>
      </c>
      <c r="Q2" s="9" t="s">
        <v>96</v>
      </c>
      <c r="R2" s="9" t="s">
        <v>97</v>
      </c>
      <c r="S2" s="9" t="s">
        <v>98</v>
      </c>
      <c r="T2" s="9" t="s">
        <v>99</v>
      </c>
      <c r="U2" s="9" t="s">
        <v>103</v>
      </c>
      <c r="V2" s="9" t="s">
        <v>100</v>
      </c>
      <c r="W2" s="9" t="s">
        <v>85</v>
      </c>
      <c r="X2" s="9" t="s">
        <v>101</v>
      </c>
      <c r="Y2" s="9" t="s">
        <v>102</v>
      </c>
      <c r="Z2" s="15"/>
    </row>
    <row r="3" spans="1:26" ht="47.25" x14ac:dyDescent="0.25">
      <c r="A3" s="6" t="s">
        <v>36</v>
      </c>
      <c r="B3" s="3" t="s">
        <v>118</v>
      </c>
      <c r="C3" s="40">
        <v>779916.93000000017</v>
      </c>
      <c r="D3" s="40">
        <v>195339.13457999998</v>
      </c>
      <c r="E3" s="40">
        <v>22167.850309999998</v>
      </c>
      <c r="F3" s="40">
        <v>62516.731460001378</v>
      </c>
      <c r="G3" s="40">
        <v>36043.529670000004</v>
      </c>
      <c r="H3" s="40">
        <v>14129.408010499999</v>
      </c>
      <c r="I3" s="40">
        <v>31208.098770000004</v>
      </c>
      <c r="J3" s="40"/>
      <c r="K3" s="40">
        <v>152659.19277000008</v>
      </c>
      <c r="L3" s="40">
        <v>236610.07881999997</v>
      </c>
      <c r="M3" s="40">
        <f>32611.69996-1845.36574</f>
        <v>30766.334220000001</v>
      </c>
      <c r="N3" s="40">
        <v>68362.03244000001</v>
      </c>
      <c r="O3" s="40">
        <v>842305.37999999989</v>
      </c>
      <c r="P3" s="40"/>
      <c r="Q3" s="40">
        <v>478002.58999999997</v>
      </c>
      <c r="R3" s="40">
        <v>32799.335830000004</v>
      </c>
      <c r="S3" s="40">
        <v>112506.02</v>
      </c>
      <c r="T3" s="40">
        <v>89396.602799999993</v>
      </c>
      <c r="U3" s="40">
        <v>225847.56023214548</v>
      </c>
      <c r="V3" s="40">
        <v>183965.11</v>
      </c>
      <c r="W3" s="40">
        <v>46438.090208883063</v>
      </c>
      <c r="X3" s="40">
        <v>148073.13999999998</v>
      </c>
      <c r="Y3" s="40">
        <v>57592.74</v>
      </c>
    </row>
    <row r="4" spans="1:26" ht="15.75" x14ac:dyDescent="0.25">
      <c r="A4" s="6" t="s">
        <v>51</v>
      </c>
      <c r="B4" s="17" t="s">
        <v>56</v>
      </c>
      <c r="C4" s="40">
        <v>471798.18000000005</v>
      </c>
      <c r="D4" s="40">
        <v>184047.44375999999</v>
      </c>
      <c r="E4" s="40">
        <v>15401.152859999998</v>
      </c>
      <c r="F4" s="40">
        <v>42721.364060001368</v>
      </c>
      <c r="G4" s="40">
        <v>16961.806400000001</v>
      </c>
      <c r="H4" s="40">
        <v>12717.64752</v>
      </c>
      <c r="I4" s="40">
        <v>28964.255640000003</v>
      </c>
      <c r="J4" s="40"/>
      <c r="K4" s="40">
        <v>144316.96039000008</v>
      </c>
      <c r="L4" s="40">
        <v>200594.38143999997</v>
      </c>
      <c r="M4" s="40">
        <v>27229.223890000037</v>
      </c>
      <c r="N4" s="40">
        <v>64109.856535240848</v>
      </c>
      <c r="O4" s="40">
        <v>702131.82</v>
      </c>
      <c r="P4" s="40"/>
      <c r="Q4" s="40">
        <v>265164.40000000002</v>
      </c>
      <c r="R4" s="40">
        <v>27951.05991</v>
      </c>
      <c r="S4" s="40">
        <v>100556.76</v>
      </c>
      <c r="T4" s="40">
        <v>81086.453679999991</v>
      </c>
      <c r="U4" s="40">
        <v>214075.51264214548</v>
      </c>
      <c r="V4" s="40">
        <v>130925.85</v>
      </c>
      <c r="W4" s="40">
        <v>32259.855948883065</v>
      </c>
      <c r="X4" s="40">
        <v>134498.22</v>
      </c>
      <c r="Y4" s="40">
        <v>41728.310000000005</v>
      </c>
    </row>
    <row r="5" spans="1:26" ht="15.75" x14ac:dyDescent="0.25">
      <c r="A5" s="6" t="s">
        <v>37</v>
      </c>
      <c r="B5" s="17" t="s">
        <v>57</v>
      </c>
      <c r="C5" s="40">
        <v>134947.35999999999</v>
      </c>
      <c r="D5" s="40">
        <v>73317.351569999999</v>
      </c>
      <c r="E5" s="40">
        <v>4989.6770800000004</v>
      </c>
      <c r="F5" s="40">
        <v>19944.818150000006</v>
      </c>
      <c r="G5" s="40">
        <v>18256.353319999998</v>
      </c>
      <c r="H5" s="40">
        <v>2271.5578</v>
      </c>
      <c r="I5" s="40">
        <v>18734.842629999999</v>
      </c>
      <c r="J5" s="40"/>
      <c r="K5" s="40">
        <v>54614.603820000004</v>
      </c>
      <c r="L5" s="40">
        <v>86073.609030000007</v>
      </c>
      <c r="M5" s="40">
        <v>8483.0613700000413</v>
      </c>
      <c r="N5" s="40">
        <v>19787.355370000005</v>
      </c>
      <c r="O5" s="40">
        <v>229273.44999999998</v>
      </c>
      <c r="P5" s="40"/>
      <c r="Q5" s="40">
        <v>121410.33999999998</v>
      </c>
      <c r="R5" s="40">
        <v>11239.895750000001</v>
      </c>
      <c r="S5" s="40">
        <v>43988.76999999999</v>
      </c>
      <c r="T5" s="40">
        <v>47613.232729999996</v>
      </c>
      <c r="U5" s="40">
        <v>78136.240860000005</v>
      </c>
      <c r="V5" s="40">
        <v>50143.319999999992</v>
      </c>
      <c r="W5" s="40">
        <v>6608.86391</v>
      </c>
      <c r="X5" s="40">
        <v>53793.310000000012</v>
      </c>
      <c r="Y5" s="40">
        <v>18037.169999999998</v>
      </c>
    </row>
    <row r="6" spans="1:26" ht="15.75" x14ac:dyDescent="0.25">
      <c r="A6" s="6" t="s">
        <v>68</v>
      </c>
      <c r="B6" s="17" t="s">
        <v>58</v>
      </c>
      <c r="C6" s="40">
        <v>98282.68</v>
      </c>
      <c r="D6" s="40">
        <v>64128.076199999996</v>
      </c>
      <c r="E6" s="40">
        <v>2012.4320299999999</v>
      </c>
      <c r="F6" s="40">
        <v>9289.4183700000012</v>
      </c>
      <c r="G6" s="40">
        <v>11033.473239999999</v>
      </c>
      <c r="H6" s="40">
        <v>301.86712</v>
      </c>
      <c r="I6" s="40">
        <v>9963.8198799999991</v>
      </c>
      <c r="J6" s="40"/>
      <c r="K6" s="40">
        <v>47277.818550000004</v>
      </c>
      <c r="L6" s="40">
        <v>48280.092400000001</v>
      </c>
      <c r="M6" s="40">
        <v>6358.2460100000408</v>
      </c>
      <c r="N6" s="40">
        <v>11892.786310000003</v>
      </c>
      <c r="O6" s="40">
        <v>166326.93</v>
      </c>
      <c r="P6" s="40"/>
      <c r="Q6" s="40">
        <v>98791.56</v>
      </c>
      <c r="R6" s="40">
        <v>8509.0591899999999</v>
      </c>
      <c r="S6" s="40">
        <v>30703.769999999997</v>
      </c>
      <c r="T6" s="40">
        <v>36960.901210000004</v>
      </c>
      <c r="U6" s="40">
        <v>62974.385479999997</v>
      </c>
      <c r="V6" s="40">
        <v>35262.82</v>
      </c>
      <c r="W6" s="40">
        <v>4849.9593800000002</v>
      </c>
      <c r="X6" s="40">
        <v>48499.9</v>
      </c>
      <c r="Y6" s="40">
        <v>13623.619999999999</v>
      </c>
    </row>
    <row r="7" spans="1:26" ht="15.75" x14ac:dyDescent="0.25">
      <c r="A7" s="6" t="s">
        <v>38</v>
      </c>
      <c r="B7" s="17" t="s">
        <v>59</v>
      </c>
      <c r="C7" s="40">
        <f>C3-C5-C12</f>
        <v>637556.95000000019</v>
      </c>
      <c r="D7" s="40">
        <v>122021.78300999998</v>
      </c>
      <c r="E7" s="40">
        <v>21559.109059999995</v>
      </c>
      <c r="F7" s="40">
        <v>42571.913310001371</v>
      </c>
      <c r="G7" s="40">
        <f>G3-G5</f>
        <v>17787.176350000005</v>
      </c>
      <c r="H7" s="40">
        <v>11857.850210499999</v>
      </c>
      <c r="I7" s="40">
        <v>12251.896107500004</v>
      </c>
      <c r="J7" s="40"/>
      <c r="K7" s="40">
        <v>98290.093150000073</v>
      </c>
      <c r="L7" s="40">
        <v>150536.46978999994</v>
      </c>
      <c r="M7" s="40">
        <v>22283.272849999994</v>
      </c>
      <c r="N7" s="40">
        <f>N3-N5</f>
        <v>48574.677070000005</v>
      </c>
      <c r="O7" s="40">
        <v>613031.92999999993</v>
      </c>
      <c r="P7" s="40"/>
      <c r="Q7" s="40">
        <v>356911.22499999998</v>
      </c>
      <c r="R7" s="40">
        <f>R3-R5</f>
        <v>21559.44008</v>
      </c>
      <c r="S7" s="40">
        <v>68517.250000000015</v>
      </c>
      <c r="T7" s="40">
        <v>41839.730707499992</v>
      </c>
      <c r="U7" s="40">
        <v>147711.31937214546</v>
      </c>
      <c r="V7" s="40">
        <v>133821.78999999998</v>
      </c>
      <c r="W7" s="40">
        <v>35239.52817688309</v>
      </c>
      <c r="X7" s="40">
        <v>94279.829999999973</v>
      </c>
      <c r="Y7" s="40">
        <f>Y3-Y5</f>
        <v>39555.57</v>
      </c>
    </row>
    <row r="8" spans="1:26" ht="15.75" x14ac:dyDescent="0.25">
      <c r="A8" s="6" t="s">
        <v>39</v>
      </c>
      <c r="B8" s="17" t="s">
        <v>60</v>
      </c>
      <c r="C8" s="40">
        <v>241868.38999999998</v>
      </c>
      <c r="D8" s="40">
        <v>17878.06912</v>
      </c>
      <c r="E8" s="40">
        <v>8164.2280199999987</v>
      </c>
      <c r="F8" s="40">
        <v>30045.834880000002</v>
      </c>
      <c r="G8" s="40">
        <v>15766.69636</v>
      </c>
      <c r="H8" s="40">
        <v>2611.0822600000001</v>
      </c>
      <c r="I8" s="40">
        <v>6048.9885999999997</v>
      </c>
      <c r="J8" s="40"/>
      <c r="K8" s="40">
        <v>18735.475629999906</v>
      </c>
      <c r="L8" s="40">
        <v>39798.06134</v>
      </c>
      <c r="M8" s="40">
        <v>14789.634190000001</v>
      </c>
      <c r="N8" s="40">
        <v>20628.600540000007</v>
      </c>
      <c r="O8" s="40">
        <v>624650.67999999993</v>
      </c>
      <c r="P8" s="40"/>
      <c r="Q8" s="40">
        <v>251215.12000000002</v>
      </c>
      <c r="R8" s="40">
        <v>17412.938610000001</v>
      </c>
      <c r="S8" s="40">
        <v>52971.700000000012</v>
      </c>
      <c r="T8" s="40">
        <v>21293.372420000014</v>
      </c>
      <c r="U8" s="40">
        <v>122451.92058000008</v>
      </c>
      <c r="V8" s="40">
        <v>40935.339999999997</v>
      </c>
      <c r="W8" s="40">
        <v>25631.92338</v>
      </c>
      <c r="X8" s="40">
        <v>31765.430000000004</v>
      </c>
      <c r="Y8" s="40">
        <v>19934.080000000002</v>
      </c>
    </row>
    <row r="9" spans="1:26" ht="15.75" x14ac:dyDescent="0.25">
      <c r="A9" s="6" t="s">
        <v>40</v>
      </c>
      <c r="B9" s="17" t="s">
        <v>61</v>
      </c>
      <c r="C9" s="40">
        <v>395534.08999999997</v>
      </c>
      <c r="D9" s="40">
        <v>83207.386129999999</v>
      </c>
      <c r="E9" s="40">
        <v>18742.922979999999</v>
      </c>
      <c r="F9" s="40">
        <v>49329.788620000007</v>
      </c>
      <c r="G9" s="40">
        <v>25832.390149999999</v>
      </c>
      <c r="H9" s="40">
        <v>8818.0543199999993</v>
      </c>
      <c r="I9" s="40">
        <v>18003.85901</v>
      </c>
      <c r="J9" s="40"/>
      <c r="K9" s="40">
        <v>85588.24910000003</v>
      </c>
      <c r="L9" s="40">
        <v>119729.50039999999</v>
      </c>
      <c r="M9" s="40">
        <v>29844.97597</v>
      </c>
      <c r="N9" s="40">
        <v>48852.229920000005</v>
      </c>
      <c r="O9" s="40">
        <v>817256.06</v>
      </c>
      <c r="P9" s="40"/>
      <c r="Q9" s="40">
        <v>345776.18999999994</v>
      </c>
      <c r="R9" s="40">
        <v>26738.663430000001</v>
      </c>
      <c r="S9" s="40">
        <v>98655.01</v>
      </c>
      <c r="T9" s="40">
        <v>38729.984119999994</v>
      </c>
      <c r="U9" s="40">
        <v>207564.04644000001</v>
      </c>
      <c r="V9" s="40">
        <v>99474.200000000012</v>
      </c>
      <c r="W9" s="40">
        <v>45685.937040000004</v>
      </c>
      <c r="X9" s="40">
        <v>86748.82</v>
      </c>
      <c r="Y9" s="40">
        <v>23982.11</v>
      </c>
    </row>
    <row r="10" spans="1:26" ht="15.75" x14ac:dyDescent="0.25">
      <c r="A10" s="6" t="s">
        <v>41</v>
      </c>
      <c r="B10" s="8" t="s">
        <v>62</v>
      </c>
      <c r="C10" s="40">
        <f>C7+C8-C9</f>
        <v>483891.25000000023</v>
      </c>
      <c r="D10" s="40">
        <v>56692.465999999986</v>
      </c>
      <c r="E10" s="40">
        <v>10980.414099999995</v>
      </c>
      <c r="F10" s="40">
        <v>22781.538090501315</v>
      </c>
      <c r="G10" s="40">
        <f>G7+G8-G9</f>
        <v>7721.482560000004</v>
      </c>
      <c r="H10" s="40">
        <v>5650.8781505000006</v>
      </c>
      <c r="I10" s="40">
        <v>297.02569750000475</v>
      </c>
      <c r="J10" s="40"/>
      <c r="K10" s="40">
        <v>31437.319679999942</v>
      </c>
      <c r="L10" s="40">
        <v>68659.011079999967</v>
      </c>
      <c r="M10" s="40">
        <v>7227.9310699999915</v>
      </c>
      <c r="N10" s="40">
        <f>N7+N8-N9</f>
        <v>20351.047690000014</v>
      </c>
      <c r="O10" s="40">
        <f>O7+O8-O9</f>
        <v>420426.54999999981</v>
      </c>
      <c r="P10" s="40"/>
      <c r="Q10" s="40">
        <v>262350.15500000003</v>
      </c>
      <c r="R10" s="40">
        <f>R7+R8-R9</f>
        <v>12233.715259999997</v>
      </c>
      <c r="S10" s="40">
        <v>22833.940000000031</v>
      </c>
      <c r="T10" s="40">
        <v>24346.758370000018</v>
      </c>
      <c r="U10" s="40">
        <v>62599.193512145575</v>
      </c>
      <c r="V10" s="40">
        <v>75891.819999999978</v>
      </c>
      <c r="W10" s="40">
        <v>15185.514516883086</v>
      </c>
      <c r="X10" s="40">
        <v>39296.439999999973</v>
      </c>
      <c r="Y10" s="40">
        <f>Y7+Y8-Y9</f>
        <v>35507.54</v>
      </c>
    </row>
    <row r="11" spans="1:26" ht="47.25" x14ac:dyDescent="0.25">
      <c r="A11" s="6" t="s">
        <v>42</v>
      </c>
      <c r="B11" s="3" t="s">
        <v>63</v>
      </c>
      <c r="C11" s="40">
        <v>62497.130000000012</v>
      </c>
      <c r="D11" s="40">
        <v>16854.55862</v>
      </c>
      <c r="E11" s="40">
        <v>852.79728999999975</v>
      </c>
      <c r="F11" s="40">
        <v>5407.8711999999996</v>
      </c>
      <c r="G11" s="40">
        <v>-342.96352999999999</v>
      </c>
      <c r="H11" s="40">
        <v>269.8305004999998</v>
      </c>
      <c r="I11" s="40">
        <v>1135.6323775000005</v>
      </c>
      <c r="J11" s="40"/>
      <c r="K11" s="40">
        <v>-3381.1962300000114</v>
      </c>
      <c r="L11" s="40">
        <v>3222.2315699999999</v>
      </c>
      <c r="M11" s="40">
        <v>-5327.3380899999993</v>
      </c>
      <c r="N11" s="40">
        <v>6234.9704399999991</v>
      </c>
      <c r="O11" s="40">
        <v>159119.19</v>
      </c>
      <c r="P11" s="40"/>
      <c r="Q11" s="40">
        <v>-5048.7749999999896</v>
      </c>
      <c r="R11" s="40">
        <v>-146.96717000000012</v>
      </c>
      <c r="S11" s="40">
        <v>2758.6600000000003</v>
      </c>
      <c r="T11" s="40">
        <v>21850.60964000001</v>
      </c>
      <c r="U11" s="40">
        <v>35156.699352145501</v>
      </c>
      <c r="V11" s="40">
        <v>-5503.86</v>
      </c>
      <c r="W11" s="40">
        <v>-1075.5880019999672</v>
      </c>
      <c r="X11" s="40">
        <v>-8266.6500000000015</v>
      </c>
      <c r="Y11" s="40">
        <v>17194.739999999998</v>
      </c>
    </row>
    <row r="12" spans="1:26" ht="15.75" x14ac:dyDescent="0.25">
      <c r="A12" s="6" t="s">
        <v>43</v>
      </c>
      <c r="B12" s="8" t="s">
        <v>64</v>
      </c>
      <c r="C12" s="40">
        <v>7412.62</v>
      </c>
      <c r="D12" s="40">
        <v>0</v>
      </c>
      <c r="E12" s="40"/>
      <c r="F12" s="40">
        <v>0</v>
      </c>
      <c r="G12" s="40">
        <v>0</v>
      </c>
      <c r="H12" s="40">
        <v>39.60107</v>
      </c>
      <c r="I12" s="40"/>
      <c r="J12" s="40"/>
      <c r="K12" s="40">
        <v>0</v>
      </c>
      <c r="L12" s="40">
        <v>0</v>
      </c>
      <c r="M12" s="40">
        <v>0</v>
      </c>
      <c r="N12" s="40">
        <v>0</v>
      </c>
      <c r="O12" s="40"/>
      <c r="P12" s="40"/>
      <c r="Q12" s="40">
        <v>8485.75</v>
      </c>
      <c r="R12" s="40"/>
      <c r="S12" s="40">
        <v>520.16999999999996</v>
      </c>
      <c r="T12" s="40">
        <v>0</v>
      </c>
      <c r="U12" s="40">
        <v>0</v>
      </c>
      <c r="V12" s="40">
        <v>1880.76</v>
      </c>
      <c r="W12" s="40">
        <v>-41.042150000000021</v>
      </c>
      <c r="X12" s="40">
        <v>0</v>
      </c>
      <c r="Y12" s="40">
        <v>107.2</v>
      </c>
    </row>
    <row r="13" spans="1:26" ht="15.75" x14ac:dyDescent="0.25">
      <c r="A13" s="6" t="s">
        <v>44</v>
      </c>
      <c r="B13" s="3" t="s">
        <v>65</v>
      </c>
      <c r="C13" s="40">
        <f>C10-C11</f>
        <v>421394.12000000023</v>
      </c>
      <c r="D13" s="40">
        <v>39837.907379999975</v>
      </c>
      <c r="E13" s="40">
        <v>10127.616809999994</v>
      </c>
      <c r="F13" s="40">
        <v>17880.088370001366</v>
      </c>
      <c r="G13" s="40">
        <f>G10-G11</f>
        <v>8064.446090000004</v>
      </c>
      <c r="H13" s="40">
        <v>5420.6487200000001</v>
      </c>
      <c r="I13" s="40"/>
      <c r="J13" s="40"/>
      <c r="K13" s="40">
        <v>34818.515909999951</v>
      </c>
      <c r="L13" s="40">
        <v>65436.779509999964</v>
      </c>
      <c r="M13" s="40">
        <v>12555.269159999991</v>
      </c>
      <c r="N13" s="40">
        <f>N10-N11</f>
        <v>14116.077250000015</v>
      </c>
      <c r="O13" s="40">
        <f>O10-O11</f>
        <v>261307.35999999981</v>
      </c>
      <c r="P13" s="40"/>
      <c r="Q13" s="40">
        <v>267434.82</v>
      </c>
      <c r="R13" s="40">
        <f>R10-R11</f>
        <v>12380.682429999997</v>
      </c>
      <c r="S13" s="40">
        <v>20595.45000000003</v>
      </c>
      <c r="T13" s="40">
        <v>2496.1487300000081</v>
      </c>
      <c r="U13" s="40">
        <v>27442.494160000067</v>
      </c>
      <c r="V13" s="40">
        <v>82667.549999999974</v>
      </c>
      <c r="W13" s="40">
        <v>16261.102518883054</v>
      </c>
      <c r="X13" s="40">
        <v>47563.089999999975</v>
      </c>
      <c r="Y13" s="40">
        <f>Y10-Y11+Y12</f>
        <v>18420.000000000004</v>
      </c>
    </row>
    <row r="14" spans="1:26" ht="15.75" x14ac:dyDescent="0.25">
      <c r="A14" s="6" t="s">
        <v>45</v>
      </c>
      <c r="B14" s="8" t="s">
        <v>66</v>
      </c>
      <c r="C14" s="40">
        <v>99124.15</v>
      </c>
      <c r="D14" s="40">
        <v>0</v>
      </c>
      <c r="E14" s="40">
        <v>2475.1248399999999</v>
      </c>
      <c r="F14" s="40">
        <v>3839</v>
      </c>
      <c r="G14" s="40">
        <v>1614.9136900000001</v>
      </c>
      <c r="H14" s="40">
        <v>1490.67328</v>
      </c>
      <c r="I14" s="40"/>
      <c r="J14" s="40"/>
      <c r="K14" s="40">
        <v>8887.5651799999996</v>
      </c>
      <c r="L14" s="40">
        <v>14866.898090000001</v>
      </c>
      <c r="M14" s="40">
        <v>3017.1114199999997</v>
      </c>
      <c r="N14" s="40">
        <v>2878.547190000003</v>
      </c>
      <c r="O14" s="40">
        <v>74806.02</v>
      </c>
      <c r="P14" s="40"/>
      <c r="Q14" s="40">
        <v>56896.4</v>
      </c>
      <c r="R14" s="40">
        <v>2696.5352899999998</v>
      </c>
      <c r="S14" s="40">
        <v>5744.91</v>
      </c>
      <c r="T14" s="40">
        <v>0</v>
      </c>
      <c r="U14" s="40">
        <v>7042.7918499999996</v>
      </c>
      <c r="V14" s="40">
        <v>16946.240000000002</v>
      </c>
      <c r="W14" s="40">
        <v>3886.0241088830426</v>
      </c>
      <c r="X14" s="40">
        <v>4345.7</v>
      </c>
      <c r="Y14" s="40">
        <v>3915.28</v>
      </c>
    </row>
    <row r="15" spans="1:26" ht="15.75" x14ac:dyDescent="0.25">
      <c r="A15" s="6" t="s">
        <v>46</v>
      </c>
      <c r="B15" s="8" t="s">
        <v>67</v>
      </c>
      <c r="C15" s="40">
        <f>C13-C14</f>
        <v>322269.9700000002</v>
      </c>
      <c r="D15" s="40">
        <v>39837.907379999975</v>
      </c>
      <c r="E15" s="40">
        <v>7652.4919699999937</v>
      </c>
      <c r="F15" s="40">
        <v>14041.088370001366</v>
      </c>
      <c r="G15" s="40">
        <f>G13-G14</f>
        <v>6449.5324000000037</v>
      </c>
      <c r="H15" s="40">
        <v>3929.9754400000002</v>
      </c>
      <c r="I15" s="40">
        <v>-838.60667999999578</v>
      </c>
      <c r="J15" s="40"/>
      <c r="K15" s="40">
        <v>25930.950729999953</v>
      </c>
      <c r="L15" s="40">
        <v>50569.881419999962</v>
      </c>
      <c r="M15" s="40">
        <v>9538.1577399999915</v>
      </c>
      <c r="N15" s="40">
        <f>N13-N14</f>
        <v>11237.530060000012</v>
      </c>
      <c r="O15" s="40">
        <f>O13-O14</f>
        <v>186501.33999999979</v>
      </c>
      <c r="P15" s="40"/>
      <c r="Q15" s="40">
        <v>210538.42</v>
      </c>
      <c r="R15" s="40">
        <f>R13-R14</f>
        <v>9684.1471399999973</v>
      </c>
      <c r="S15" s="40">
        <v>14850.54000000003</v>
      </c>
      <c r="T15" s="40">
        <v>2496.1487300000081</v>
      </c>
      <c r="U15" s="40">
        <v>20399.702310000066</v>
      </c>
      <c r="V15" s="40">
        <v>65721.309999999969</v>
      </c>
      <c r="W15" s="40">
        <v>12375.078410000011</v>
      </c>
      <c r="X15" s="40">
        <v>43298.249999999978</v>
      </c>
      <c r="Y15" s="40">
        <f>Y3-Y5+Y8-Y9-Y11+Y12-Y14</f>
        <v>14504.720000000003</v>
      </c>
    </row>
    <row r="16" spans="1:26" x14ac:dyDescent="0.25"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</row>
    <row r="18" spans="1:26" ht="20.25" x14ac:dyDescent="0.25">
      <c r="B18" s="14">
        <v>2023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</row>
    <row r="19" spans="1:26" ht="30" x14ac:dyDescent="0.25">
      <c r="A19" s="11" t="s">
        <v>74</v>
      </c>
      <c r="B19" s="12" t="s">
        <v>77</v>
      </c>
      <c r="C19" s="9" t="s">
        <v>119</v>
      </c>
      <c r="D19" s="9" t="s">
        <v>84</v>
      </c>
      <c r="E19" s="9" t="s">
        <v>86</v>
      </c>
      <c r="F19" s="9" t="s">
        <v>87</v>
      </c>
      <c r="G19" s="9" t="s">
        <v>88</v>
      </c>
      <c r="H19" s="9" t="s">
        <v>89</v>
      </c>
      <c r="I19" s="9" t="s">
        <v>90</v>
      </c>
      <c r="J19" s="9" t="s">
        <v>83</v>
      </c>
      <c r="K19" s="9" t="s">
        <v>91</v>
      </c>
      <c r="L19" s="9" t="s">
        <v>92</v>
      </c>
      <c r="M19" s="9" t="s">
        <v>93</v>
      </c>
      <c r="N19" s="9" t="s">
        <v>94</v>
      </c>
      <c r="O19" s="9" t="s">
        <v>95</v>
      </c>
      <c r="P19" s="9" t="s">
        <v>117</v>
      </c>
      <c r="Q19" s="9" t="s">
        <v>96</v>
      </c>
      <c r="R19" s="9" t="s">
        <v>97</v>
      </c>
      <c r="S19" s="9" t="s">
        <v>98</v>
      </c>
      <c r="T19" s="9" t="s">
        <v>99</v>
      </c>
      <c r="U19" s="9" t="s">
        <v>103</v>
      </c>
      <c r="V19" s="9" t="s">
        <v>100</v>
      </c>
      <c r="W19" s="9" t="s">
        <v>85</v>
      </c>
      <c r="X19" s="9" t="s">
        <v>101</v>
      </c>
      <c r="Y19" s="9" t="s">
        <v>102</v>
      </c>
      <c r="Z19" s="15"/>
    </row>
    <row r="20" spans="1:26" ht="47.25" x14ac:dyDescent="0.25">
      <c r="A20" s="6" t="s">
        <v>36</v>
      </c>
      <c r="B20" s="3" t="s">
        <v>118</v>
      </c>
      <c r="C20" s="40">
        <v>779916.93000000017</v>
      </c>
      <c r="D20" s="40">
        <v>195339.13457999998</v>
      </c>
      <c r="E20" s="40">
        <v>22167.850309999998</v>
      </c>
      <c r="F20" s="40">
        <v>62516.731460001378</v>
      </c>
      <c r="G20" s="40">
        <v>33189.110570000004</v>
      </c>
      <c r="H20" s="40">
        <v>15780.710000000001</v>
      </c>
      <c r="I20" s="40">
        <v>30005.208469999998</v>
      </c>
      <c r="J20" s="40"/>
      <c r="K20" s="40">
        <v>128291.01684999981</v>
      </c>
      <c r="L20" s="40">
        <v>189745.71604999999</v>
      </c>
      <c r="M20" s="40">
        <v>25767.377420000019</v>
      </c>
      <c r="N20" s="40">
        <v>57670.418750000012</v>
      </c>
      <c r="O20" s="40">
        <f>703659.46-3659.11</f>
        <v>700000.35</v>
      </c>
      <c r="P20" s="40">
        <v>23714.77102</v>
      </c>
      <c r="Q20" s="40">
        <v>448410.79</v>
      </c>
      <c r="R20" s="40">
        <v>31783.792140000001</v>
      </c>
      <c r="S20" s="40">
        <v>91123.040000000023</v>
      </c>
      <c r="T20" s="40">
        <v>80411.633169999986</v>
      </c>
      <c r="U20" s="40">
        <v>204806.3692180691</v>
      </c>
      <c r="V20" s="40">
        <v>161633.35</v>
      </c>
      <c r="W20" s="40">
        <v>35583.5411473735</v>
      </c>
      <c r="X20" s="40">
        <v>112631.17999999998</v>
      </c>
      <c r="Y20" s="40">
        <v>46930.240000000005</v>
      </c>
    </row>
    <row r="21" spans="1:26" ht="15.75" x14ac:dyDescent="0.25">
      <c r="A21" s="6" t="s">
        <v>51</v>
      </c>
      <c r="B21" s="17" t="s">
        <v>56</v>
      </c>
      <c r="C21" s="40">
        <v>471798.18000000005</v>
      </c>
      <c r="D21" s="40">
        <v>184047.44375999999</v>
      </c>
      <c r="E21" s="40">
        <v>15401.152859999998</v>
      </c>
      <c r="F21" s="40">
        <v>42721.364060001368</v>
      </c>
      <c r="G21" s="40">
        <v>15154.51354</v>
      </c>
      <c r="H21" s="40">
        <v>12439.37</v>
      </c>
      <c r="I21" s="40">
        <v>28893.162780916602</v>
      </c>
      <c r="J21" s="40"/>
      <c r="K21" s="40">
        <v>121825.27286999981</v>
      </c>
      <c r="L21" s="40">
        <v>164275.07588999998</v>
      </c>
      <c r="M21" s="40">
        <v>22761.740880000027</v>
      </c>
      <c r="N21" s="40">
        <v>51177.323410000012</v>
      </c>
      <c r="O21" s="40">
        <v>537090.49</v>
      </c>
      <c r="P21" s="40">
        <v>19004.05531</v>
      </c>
      <c r="Q21" s="40">
        <v>226075.62999999998</v>
      </c>
      <c r="R21" s="40">
        <v>26987.24164</v>
      </c>
      <c r="S21" s="40">
        <v>79532.3</v>
      </c>
      <c r="T21" s="40">
        <v>71674.620859999995</v>
      </c>
      <c r="U21" s="40">
        <v>194634.33521806911</v>
      </c>
      <c r="V21" s="40">
        <v>112543.41</v>
      </c>
      <c r="W21" s="40">
        <v>25929.724227373517</v>
      </c>
      <c r="X21" s="40">
        <v>106965.79</v>
      </c>
      <c r="Y21" s="40">
        <v>34153.19</v>
      </c>
    </row>
    <row r="22" spans="1:26" ht="15.75" x14ac:dyDescent="0.25">
      <c r="A22" s="6" t="s">
        <v>37</v>
      </c>
      <c r="B22" s="17" t="s">
        <v>57</v>
      </c>
      <c r="C22" s="40">
        <v>134947.35999999999</v>
      </c>
      <c r="D22" s="40">
        <v>73317.351569999999</v>
      </c>
      <c r="E22" s="40">
        <v>4989.6770800000004</v>
      </c>
      <c r="F22" s="40">
        <v>19944.818150000006</v>
      </c>
      <c r="G22" s="40">
        <v>17089.15293</v>
      </c>
      <c r="H22" s="40">
        <v>3128.3</v>
      </c>
      <c r="I22" s="40">
        <v>18690.431789999999</v>
      </c>
      <c r="J22" s="40"/>
      <c r="K22" s="40">
        <v>41026.526989999955</v>
      </c>
      <c r="L22" s="40">
        <v>72709.964639999991</v>
      </c>
      <c r="M22" s="40">
        <v>6827.9095200000293</v>
      </c>
      <c r="N22" s="40">
        <v>15516.309359999999</v>
      </c>
      <c r="O22" s="40">
        <v>115592.7</v>
      </c>
      <c r="P22" s="40">
        <v>2070.0692099999997</v>
      </c>
      <c r="Q22" s="40">
        <v>61191.960000000006</v>
      </c>
      <c r="R22" s="40">
        <v>10694.807830000002</v>
      </c>
      <c r="S22" s="40">
        <v>30683.600000000002</v>
      </c>
      <c r="T22" s="40">
        <v>46628.67626</v>
      </c>
      <c r="U22" s="40">
        <v>-71775.748820000008</v>
      </c>
      <c r="V22" s="40">
        <v>34127.480000000003</v>
      </c>
      <c r="W22" s="40">
        <v>2444.7582599999996</v>
      </c>
      <c r="X22" s="40">
        <v>43591.73</v>
      </c>
      <c r="Y22" s="40">
        <v>12333.21</v>
      </c>
    </row>
    <row r="23" spans="1:26" ht="15.75" x14ac:dyDescent="0.25">
      <c r="A23" s="6" t="s">
        <v>68</v>
      </c>
      <c r="B23" s="17" t="s">
        <v>58</v>
      </c>
      <c r="C23" s="40">
        <v>98282.68</v>
      </c>
      <c r="D23" s="40">
        <v>64128.076199999996</v>
      </c>
      <c r="E23" s="40">
        <v>2012.4320299999999</v>
      </c>
      <c r="F23" s="40">
        <v>9289.4183700000012</v>
      </c>
      <c r="G23" s="40">
        <v>10528.12182</v>
      </c>
      <c r="H23" s="40">
        <v>386.04</v>
      </c>
      <c r="I23" s="40">
        <v>10022.110769999998</v>
      </c>
      <c r="J23" s="40"/>
      <c r="K23" s="40">
        <v>33392.412429999953</v>
      </c>
      <c r="L23" s="40">
        <v>36444.95175</v>
      </c>
      <c r="M23" s="40">
        <v>5189.3928100000294</v>
      </c>
      <c r="N23" s="40">
        <v>9163.7795100000003</v>
      </c>
      <c r="O23" s="40">
        <v>80369.87</v>
      </c>
      <c r="P23" s="40">
        <v>175.06</v>
      </c>
      <c r="Q23" s="40">
        <v>42185.45</v>
      </c>
      <c r="R23" s="40">
        <v>8925.7114100000017</v>
      </c>
      <c r="S23" s="40">
        <v>18467.03</v>
      </c>
      <c r="T23" s="40">
        <v>35689.702350000007</v>
      </c>
      <c r="U23" s="40">
        <v>-57444.008229999999</v>
      </c>
      <c r="V23" s="40">
        <v>24760.61</v>
      </c>
      <c r="W23" s="40">
        <v>1551.7241599999998</v>
      </c>
      <c r="X23" s="40">
        <v>37866.28</v>
      </c>
      <c r="Y23" s="40">
        <v>9693.5299999999988</v>
      </c>
    </row>
    <row r="24" spans="1:26" ht="15.75" x14ac:dyDescent="0.25">
      <c r="A24" s="6" t="s">
        <v>38</v>
      </c>
      <c r="B24" s="17" t="s">
        <v>59</v>
      </c>
      <c r="C24" s="40">
        <f>C20-C22-C29</f>
        <v>637556.95000000019</v>
      </c>
      <c r="D24" s="40">
        <v>122021.78300999998</v>
      </c>
      <c r="E24" s="40">
        <v>21559.109059999995</v>
      </c>
      <c r="F24" s="40">
        <v>42571.913310001371</v>
      </c>
      <c r="G24" s="40">
        <v>16095.921150000006</v>
      </c>
      <c r="H24" s="40">
        <v>12569.1</v>
      </c>
      <c r="I24" s="40">
        <f>I20-I22</f>
        <v>11314.776679999999</v>
      </c>
      <c r="J24" s="40"/>
      <c r="K24" s="40">
        <v>87808.335889999857</v>
      </c>
      <c r="L24" s="40">
        <v>117035.75141</v>
      </c>
      <c r="M24" s="40">
        <v>18939.467899999989</v>
      </c>
      <c r="N24" s="40">
        <v>42154.109390000012</v>
      </c>
      <c r="O24" s="40">
        <f>O20+O22</f>
        <v>815593.04999999993</v>
      </c>
      <c r="P24" s="40">
        <v>21527.511810000004</v>
      </c>
      <c r="Q24" s="40">
        <v>374668.75249999994</v>
      </c>
      <c r="R24" s="40">
        <v>20985.141931999999</v>
      </c>
      <c r="S24" s="40">
        <f>S20-S22</f>
        <v>60439.440000000017</v>
      </c>
      <c r="T24" s="40">
        <f>T20-T22</f>
        <v>33782.956909999986</v>
      </c>
      <c r="U24" s="40">
        <v>133030.62039806909</v>
      </c>
      <c r="V24" s="40">
        <v>127505.87</v>
      </c>
      <c r="W24" s="40">
        <f>W20-W22</f>
        <v>33138.782887373498</v>
      </c>
      <c r="X24" s="40">
        <v>67162.02999999997</v>
      </c>
      <c r="Y24" s="40">
        <v>30459.713000000007</v>
      </c>
    </row>
    <row r="25" spans="1:26" ht="15.75" x14ac:dyDescent="0.25">
      <c r="A25" s="6" t="s">
        <v>39</v>
      </c>
      <c r="B25" s="17" t="s">
        <v>60</v>
      </c>
      <c r="C25" s="40">
        <v>241868.38999999998</v>
      </c>
      <c r="D25" s="40">
        <v>17878.06912</v>
      </c>
      <c r="E25" s="40">
        <v>8164.2280199999987</v>
      </c>
      <c r="F25" s="40">
        <v>30045.834880000002</v>
      </c>
      <c r="G25" s="40">
        <v>12313.983730000002</v>
      </c>
      <c r="H25" s="40">
        <v>2336.08</v>
      </c>
      <c r="I25" s="40">
        <v>4611.1692400000002</v>
      </c>
      <c r="J25" s="40"/>
      <c r="K25" s="40">
        <v>13430.280260000012</v>
      </c>
      <c r="L25" s="40">
        <v>40856.426799999994</v>
      </c>
      <c r="M25" s="40">
        <v>8023.2581000000009</v>
      </c>
      <c r="N25" s="40">
        <v>18960.637799999975</v>
      </c>
      <c r="O25" s="40">
        <v>476708.80000000005</v>
      </c>
      <c r="P25" s="40">
        <v>4367.7878699999992</v>
      </c>
      <c r="Q25" s="40">
        <v>221285.34</v>
      </c>
      <c r="R25" s="40">
        <v>17836.52434</v>
      </c>
      <c r="S25" s="40">
        <v>51592.399999999994</v>
      </c>
      <c r="T25" s="40">
        <v>11557.929700000002</v>
      </c>
      <c r="U25" s="40">
        <v>107195.26707000006</v>
      </c>
      <c r="V25" s="40">
        <v>30258.38</v>
      </c>
      <c r="W25" s="40">
        <v>23125.247799999994</v>
      </c>
      <c r="X25" s="40">
        <v>11922.829999999998</v>
      </c>
      <c r="Y25" s="40">
        <v>15144.18</v>
      </c>
    </row>
    <row r="26" spans="1:26" ht="15.75" x14ac:dyDescent="0.25">
      <c r="A26" s="6" t="s">
        <v>40</v>
      </c>
      <c r="B26" s="17" t="s">
        <v>61</v>
      </c>
      <c r="C26" s="40">
        <v>395534.08999999997</v>
      </c>
      <c r="D26" s="40">
        <v>83207.386129999999</v>
      </c>
      <c r="E26" s="40">
        <v>18742.922979999999</v>
      </c>
      <c r="F26" s="40">
        <v>49329.788620000007</v>
      </c>
      <c r="G26" s="40">
        <v>22160.955809999999</v>
      </c>
      <c r="H26" s="40">
        <v>8424.3799999999992</v>
      </c>
      <c r="I26" s="40">
        <v>20881.77823</v>
      </c>
      <c r="J26" s="40"/>
      <c r="K26" s="40">
        <v>73639.070839999928</v>
      </c>
      <c r="L26" s="40">
        <v>105647.4294699999</v>
      </c>
      <c r="M26" s="40">
        <v>23360.420409999999</v>
      </c>
      <c r="N26" s="40">
        <v>42571.480429999901</v>
      </c>
      <c r="O26" s="40">
        <v>643999.88</v>
      </c>
      <c r="P26" s="40">
        <v>10882.022580000001</v>
      </c>
      <c r="Q26" s="40">
        <v>303655.42999999993</v>
      </c>
      <c r="R26" s="40">
        <v>31424.581000000002</v>
      </c>
      <c r="S26" s="40">
        <v>88773.65</v>
      </c>
      <c r="T26" s="40">
        <v>33850.160910000013</v>
      </c>
      <c r="U26" s="40">
        <v>-165128.66826999999</v>
      </c>
      <c r="V26" s="40">
        <v>80227.679999999993</v>
      </c>
      <c r="W26" s="40">
        <v>40481.665720000005</v>
      </c>
      <c r="X26" s="40">
        <v>70878.63</v>
      </c>
      <c r="Y26" s="40">
        <v>20680.370000000014</v>
      </c>
    </row>
    <row r="27" spans="1:26" ht="15.75" x14ac:dyDescent="0.25">
      <c r="A27" s="6" t="s">
        <v>41</v>
      </c>
      <c r="B27" s="8" t="s">
        <v>62</v>
      </c>
      <c r="C27" s="40">
        <f>C24+C25-C26</f>
        <v>483891.25000000023</v>
      </c>
      <c r="D27" s="40">
        <v>56692.465999999986</v>
      </c>
      <c r="E27" s="40">
        <v>10980.414099999995</v>
      </c>
      <c r="F27" s="40">
        <v>22781.538090501315</v>
      </c>
      <c r="G27" s="40">
        <v>6248.9490700000097</v>
      </c>
      <c r="H27" s="40">
        <v>6480.8</v>
      </c>
      <c r="I27" s="40">
        <f>I25-I26+I24</f>
        <v>-4955.8323100000016</v>
      </c>
      <c r="J27" s="40"/>
      <c r="K27" s="40">
        <v>27599.545309999943</v>
      </c>
      <c r="L27" s="40">
        <v>52244.748740000083</v>
      </c>
      <c r="M27" s="40">
        <v>3602.305589999989</v>
      </c>
      <c r="N27" s="40">
        <v>18543.266759999991</v>
      </c>
      <c r="O27" s="40">
        <v>648301.97</v>
      </c>
      <c r="P27" s="40">
        <v>15013.277100000003</v>
      </c>
      <c r="Q27" s="40">
        <v>292298.66249999998</v>
      </c>
      <c r="R27" s="40">
        <v>7397.0852720000003</v>
      </c>
      <c r="S27" s="40">
        <f>S20-S22+S25-S26</f>
        <v>23258.190000000017</v>
      </c>
      <c r="T27" s="40">
        <f>T24+T25-T26</f>
        <v>11490.725699999974</v>
      </c>
      <c r="U27" s="40">
        <v>75097.219198069157</v>
      </c>
      <c r="V27" s="40">
        <f>+V24+V25-V26</f>
        <v>77536.570000000007</v>
      </c>
      <c r="W27" s="40">
        <v>15782.364967373491</v>
      </c>
      <c r="X27" s="40">
        <v>8206.2299999999668</v>
      </c>
      <c r="Y27" s="40">
        <f>Y24+Y25-Y26</f>
        <v>24923.522999999997</v>
      </c>
    </row>
    <row r="28" spans="1:26" ht="47.25" x14ac:dyDescent="0.25">
      <c r="A28" s="6" t="s">
        <v>42</v>
      </c>
      <c r="B28" s="3" t="s">
        <v>63</v>
      </c>
      <c r="C28" s="40">
        <v>62497.130000000012</v>
      </c>
      <c r="D28" s="40">
        <v>16854.55862</v>
      </c>
      <c r="E28" s="40">
        <v>852.79728999999975</v>
      </c>
      <c r="F28" s="40">
        <v>5407.8711999999996</v>
      </c>
      <c r="G28" s="40">
        <v>-179.80091000000004</v>
      </c>
      <c r="H28" s="40">
        <v>-1789.12</v>
      </c>
      <c r="I28" s="40">
        <v>-2177.2715099999991</v>
      </c>
      <c r="J28" s="40"/>
      <c r="K28" s="40">
        <v>-7886.9740500000089</v>
      </c>
      <c r="L28" s="40">
        <v>-253.32427999999996</v>
      </c>
      <c r="M28" s="40">
        <v>-9675.5953300000037</v>
      </c>
      <c r="N28" s="40">
        <v>2656.8721500000001</v>
      </c>
      <c r="O28" s="40">
        <v>104702.89</v>
      </c>
      <c r="P28" s="40">
        <v>-1652.07645</v>
      </c>
      <c r="Q28" s="40">
        <v>36161.622499999998</v>
      </c>
      <c r="R28" s="40">
        <v>-2130.4820880000002</v>
      </c>
      <c r="S28" s="40">
        <v>5750.1900000000005</v>
      </c>
      <c r="T28" s="40">
        <f>17509.50844+3869.55</f>
        <v>21379.058440000001</v>
      </c>
      <c r="U28" s="40">
        <v>33590.793048069099</v>
      </c>
      <c r="V28" s="40">
        <v>8643.4500000000007</v>
      </c>
      <c r="W28" s="40">
        <v>-420.42910000000097</v>
      </c>
      <c r="X28" s="40">
        <v>-12555.24</v>
      </c>
      <c r="Y28" s="40">
        <v>14282.813276499999</v>
      </c>
    </row>
    <row r="29" spans="1:26" ht="15.75" x14ac:dyDescent="0.25">
      <c r="A29" s="6" t="s">
        <v>43</v>
      </c>
      <c r="B29" s="8" t="s">
        <v>64</v>
      </c>
      <c r="C29" s="40">
        <v>7412.62</v>
      </c>
      <c r="D29" s="40">
        <v>0</v>
      </c>
      <c r="E29" s="40"/>
      <c r="F29" s="40">
        <v>0</v>
      </c>
      <c r="G29" s="40">
        <v>0</v>
      </c>
      <c r="H29" s="40">
        <v>3653.09</v>
      </c>
      <c r="I29" s="40">
        <v>0</v>
      </c>
      <c r="J29" s="40"/>
      <c r="K29" s="40" t="s">
        <v>104</v>
      </c>
      <c r="L29" s="40">
        <v>0</v>
      </c>
      <c r="M29" s="40">
        <v>0</v>
      </c>
      <c r="N29" s="40">
        <v>0</v>
      </c>
      <c r="O29" s="40"/>
      <c r="P29" s="40"/>
      <c r="Q29" s="40">
        <v>20582.150000000001</v>
      </c>
      <c r="R29" s="40">
        <v>0</v>
      </c>
      <c r="S29" s="40">
        <v>1004.45</v>
      </c>
      <c r="T29" s="40">
        <v>0</v>
      </c>
      <c r="U29" s="40">
        <v>0</v>
      </c>
      <c r="V29" s="40">
        <v>0</v>
      </c>
      <c r="W29" s="40">
        <v>0</v>
      </c>
      <c r="X29" s="40">
        <v>20761.469999999965</v>
      </c>
      <c r="Y29" s="40">
        <v>0</v>
      </c>
    </row>
    <row r="30" spans="1:26" ht="15.75" x14ac:dyDescent="0.25">
      <c r="A30" s="6" t="s">
        <v>44</v>
      </c>
      <c r="B30" s="3" t="s">
        <v>65</v>
      </c>
      <c r="C30" s="40">
        <f>C27-C28</f>
        <v>421394.12000000023</v>
      </c>
      <c r="D30" s="40">
        <v>39837.907379999975</v>
      </c>
      <c r="E30" s="40">
        <v>10127.616809999994</v>
      </c>
      <c r="F30" s="40">
        <v>17880.088370001366</v>
      </c>
      <c r="G30" s="40">
        <v>6428.7499800000096</v>
      </c>
      <c r="H30" s="40">
        <v>8741.43</v>
      </c>
      <c r="I30" s="40">
        <v>0</v>
      </c>
      <c r="J30" s="40"/>
      <c r="K30" s="40">
        <v>35486.519359999955</v>
      </c>
      <c r="L30" s="40">
        <v>52498.073020000083</v>
      </c>
      <c r="M30" s="40">
        <v>13277.900919999993</v>
      </c>
      <c r="N30" s="40">
        <v>15886.394609999992</v>
      </c>
      <c r="O30" s="40">
        <v>543599.07999999996</v>
      </c>
      <c r="P30" s="40">
        <v>16665.353550000003</v>
      </c>
      <c r="Q30" s="40">
        <v>256216.75999999998</v>
      </c>
      <c r="R30" s="40">
        <v>9527.5673599999991</v>
      </c>
      <c r="S30" s="40">
        <v>18512</v>
      </c>
      <c r="T30" s="40">
        <v>-9888.3292600000314</v>
      </c>
      <c r="U30" s="40">
        <v>41506.426150000043</v>
      </c>
      <c r="V30" s="40">
        <v>68893.119999999995</v>
      </c>
      <c r="W30" s="40">
        <v>16202.794067373499</v>
      </c>
      <c r="X30" s="40">
        <v>20761.469999999965</v>
      </c>
      <c r="Y30" s="40">
        <v>10640.709999999994</v>
      </c>
    </row>
    <row r="31" spans="1:26" ht="15.75" x14ac:dyDescent="0.25">
      <c r="A31" s="6" t="s">
        <v>45</v>
      </c>
      <c r="B31" s="8" t="s">
        <v>66</v>
      </c>
      <c r="C31" s="40">
        <v>99124.15</v>
      </c>
      <c r="D31" s="40">
        <v>0</v>
      </c>
      <c r="E31" s="40">
        <v>2475.1248399999999</v>
      </c>
      <c r="F31" s="40">
        <v>3839</v>
      </c>
      <c r="G31" s="40">
        <v>1309.55178</v>
      </c>
      <c r="H31" s="40">
        <v>2119.61</v>
      </c>
      <c r="I31" s="40">
        <v>0</v>
      </c>
      <c r="J31" s="40"/>
      <c r="K31" s="40">
        <v>10027.876209999999</v>
      </c>
      <c r="L31" s="40">
        <v>12244.8</v>
      </c>
      <c r="M31" s="40">
        <v>2670.0596600000003</v>
      </c>
      <c r="N31" s="40">
        <v>-3871.3878200000004</v>
      </c>
      <c r="O31" s="40">
        <v>-70205.11</v>
      </c>
      <c r="P31" s="40">
        <v>3535.3840700000001</v>
      </c>
      <c r="Q31" s="40">
        <v>57008.25</v>
      </c>
      <c r="R31" s="40">
        <v>2074.79</v>
      </c>
      <c r="S31" s="40">
        <v>5451</v>
      </c>
      <c r="T31" s="40">
        <v>0</v>
      </c>
      <c r="U31" s="40">
        <v>-8575.5907999999999</v>
      </c>
      <c r="V31" s="40">
        <v>16822.830000000002</v>
      </c>
      <c r="W31" s="40">
        <v>4200.5357073735113</v>
      </c>
      <c r="X31" s="40">
        <v>0</v>
      </c>
      <c r="Y31" s="40">
        <v>2128.14</v>
      </c>
    </row>
    <row r="32" spans="1:26" ht="15.75" x14ac:dyDescent="0.25">
      <c r="A32" s="6" t="s">
        <v>46</v>
      </c>
      <c r="B32" s="8" t="s">
        <v>67</v>
      </c>
      <c r="C32" s="40">
        <f>C30-C31</f>
        <v>322269.9700000002</v>
      </c>
      <c r="D32" s="40">
        <v>39837.907379999975</v>
      </c>
      <c r="E32" s="40">
        <v>7652.4919699999937</v>
      </c>
      <c r="F32" s="40">
        <v>14041.088370001366</v>
      </c>
      <c r="G32" s="40">
        <f>G30-G31</f>
        <v>5119.1982000000098</v>
      </c>
      <c r="H32" s="40">
        <v>6621.82</v>
      </c>
      <c r="I32" s="40">
        <f>I27-I28</f>
        <v>-2778.5608000000025</v>
      </c>
      <c r="J32" s="40"/>
      <c r="K32" s="40">
        <v>25458.643149999956</v>
      </c>
      <c r="L32" s="40">
        <v>40253.273020000081</v>
      </c>
      <c r="M32" s="40">
        <v>10607.841259999992</v>
      </c>
      <c r="N32" s="40">
        <v>12015.006789999992</v>
      </c>
      <c r="O32" s="40">
        <v>473393.97</v>
      </c>
      <c r="P32" s="40">
        <v>13129.969480000003</v>
      </c>
      <c r="Q32" s="40">
        <v>199208.50999999998</v>
      </c>
      <c r="R32" s="40">
        <v>7452.7773599999991</v>
      </c>
      <c r="S32" s="40">
        <v>13061.450000000015</v>
      </c>
      <c r="T32" s="40">
        <v>-9888.3292600000314</v>
      </c>
      <c r="U32" s="40">
        <v>32930.835350000045</v>
      </c>
      <c r="V32" s="40">
        <v>52070.29</v>
      </c>
      <c r="W32" s="40">
        <f>W24+W25-W26-W28-W29-W31</f>
        <v>12002.258359999982</v>
      </c>
      <c r="X32" s="40">
        <v>20761.469999999965</v>
      </c>
      <c r="Y32" s="40">
        <f>Y30-Y31</f>
        <v>8512.5699999999943</v>
      </c>
    </row>
    <row r="33" spans="1:25" x14ac:dyDescent="0.25"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</row>
    <row r="34" spans="1:25" ht="20.25" x14ac:dyDescent="0.25">
      <c r="B34" s="14">
        <v>2022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1:25" ht="30" x14ac:dyDescent="0.25">
      <c r="A35" s="11" t="s">
        <v>74</v>
      </c>
      <c r="B35" s="12" t="s">
        <v>77</v>
      </c>
      <c r="C35" s="9" t="s">
        <v>119</v>
      </c>
      <c r="D35" s="9" t="s">
        <v>84</v>
      </c>
      <c r="E35" s="9" t="s">
        <v>86</v>
      </c>
      <c r="F35" s="9" t="s">
        <v>87</v>
      </c>
      <c r="G35" s="9" t="s">
        <v>88</v>
      </c>
      <c r="H35" s="9" t="s">
        <v>89</v>
      </c>
      <c r="I35" s="9" t="s">
        <v>90</v>
      </c>
      <c r="J35" s="9" t="s">
        <v>83</v>
      </c>
      <c r="K35" s="9" t="s">
        <v>91</v>
      </c>
      <c r="L35" s="9" t="s">
        <v>92</v>
      </c>
      <c r="M35" s="9" t="s">
        <v>93</v>
      </c>
      <c r="N35" s="9" t="s">
        <v>94</v>
      </c>
      <c r="O35" s="9" t="s">
        <v>95</v>
      </c>
      <c r="P35" s="9" t="s">
        <v>117</v>
      </c>
      <c r="Q35" s="9" t="s">
        <v>96</v>
      </c>
      <c r="R35" s="9" t="s">
        <v>97</v>
      </c>
      <c r="S35" s="9" t="s">
        <v>98</v>
      </c>
      <c r="T35" s="9" t="s">
        <v>99</v>
      </c>
      <c r="U35" s="9" t="s">
        <v>103</v>
      </c>
      <c r="V35" s="9" t="s">
        <v>100</v>
      </c>
      <c r="W35" s="9" t="s">
        <v>85</v>
      </c>
      <c r="X35" s="9" t="s">
        <v>101</v>
      </c>
      <c r="Y35" s="9" t="s">
        <v>102</v>
      </c>
    </row>
    <row r="36" spans="1:25" ht="47.25" x14ac:dyDescent="0.25">
      <c r="A36" s="6" t="s">
        <v>36</v>
      </c>
      <c r="B36" s="3" t="s">
        <v>118</v>
      </c>
      <c r="C36" s="40">
        <v>582884.42158999993</v>
      </c>
      <c r="D36" s="40">
        <v>140554.54227000006</v>
      </c>
      <c r="E36" s="40">
        <v>18352.90927</v>
      </c>
      <c r="F36" s="40">
        <v>35253.407110000007</v>
      </c>
      <c r="G36" s="40">
        <v>25074.95145</v>
      </c>
      <c r="H36" s="40">
        <v>12752.22939</v>
      </c>
      <c r="I36" s="40">
        <v>26791.73504</v>
      </c>
      <c r="J36" s="40">
        <v>3425.2709199999999</v>
      </c>
      <c r="K36" s="40">
        <v>100070.50116999992</v>
      </c>
      <c r="L36" s="41">
        <v>138588.87582000002</v>
      </c>
      <c r="M36" s="40">
        <v>24917.898560004563</v>
      </c>
      <c r="N36" s="40">
        <v>48257.658560000003</v>
      </c>
      <c r="O36" s="40">
        <v>609374.60999999987</v>
      </c>
      <c r="P36" s="40">
        <v>20830.396919999996</v>
      </c>
      <c r="Q36" s="40">
        <v>312339.72000000003</v>
      </c>
      <c r="R36" s="40">
        <v>30711.010539999996</v>
      </c>
      <c r="S36" s="40">
        <v>68419.599999999991</v>
      </c>
      <c r="T36" s="40">
        <v>62855.060629999985</v>
      </c>
      <c r="U36" s="40">
        <v>160785.86549136616</v>
      </c>
      <c r="V36" s="40">
        <v>115362.08999999998</v>
      </c>
      <c r="W36" s="40">
        <v>26235.742570000046</v>
      </c>
      <c r="X36" s="40">
        <v>86526.380000000019</v>
      </c>
      <c r="Y36" s="40">
        <v>31496.47</v>
      </c>
    </row>
    <row r="37" spans="1:25" ht="42.75" customHeight="1" x14ac:dyDescent="0.25">
      <c r="A37" s="6" t="s">
        <v>51</v>
      </c>
      <c r="B37" s="17" t="s">
        <v>56</v>
      </c>
      <c r="C37" s="40">
        <v>370211.53159000003</v>
      </c>
      <c r="D37" s="40">
        <v>137223.09109000006</v>
      </c>
      <c r="E37" s="40">
        <v>14964.815259999999</v>
      </c>
      <c r="F37" s="40">
        <v>27355.555460000003</v>
      </c>
      <c r="G37" s="40">
        <v>13828.41351</v>
      </c>
      <c r="H37" s="40">
        <v>10593.56834</v>
      </c>
      <c r="I37" s="40">
        <v>26488.891879999999</v>
      </c>
      <c r="J37" s="40">
        <v>2242.38931</v>
      </c>
      <c r="K37" s="40">
        <v>97407.420319999917</v>
      </c>
      <c r="L37" s="41">
        <v>129516.04270000002</v>
      </c>
      <c r="M37" s="40">
        <v>21142.443840004562</v>
      </c>
      <c r="N37" s="40">
        <v>45343.344239999999</v>
      </c>
      <c r="O37" s="40">
        <v>485301.49</v>
      </c>
      <c r="P37" s="40">
        <v>17272.915889999997</v>
      </c>
      <c r="Q37" s="40">
        <v>212858.62</v>
      </c>
      <c r="R37" s="40">
        <v>28585.674129999999</v>
      </c>
      <c r="S37" s="40">
        <v>61080.56</v>
      </c>
      <c r="T37" s="40">
        <v>58128.190459999983</v>
      </c>
      <c r="U37" s="40">
        <v>155113.50474136614</v>
      </c>
      <c r="V37" s="40">
        <v>95680.62</v>
      </c>
      <c r="W37" s="40">
        <v>23348.956360000047</v>
      </c>
      <c r="X37" s="40">
        <v>82830.510000000009</v>
      </c>
      <c r="Y37" s="40">
        <v>28051.370000000003</v>
      </c>
    </row>
    <row r="38" spans="1:25" ht="48.75" customHeight="1" x14ac:dyDescent="0.25">
      <c r="A38" s="6" t="s">
        <v>37</v>
      </c>
      <c r="B38" s="17" t="s">
        <v>57</v>
      </c>
      <c r="C38" s="40">
        <v>91756.140000000014</v>
      </c>
      <c r="D38" s="40">
        <v>-56981.098810000003</v>
      </c>
      <c r="E38" s="40">
        <v>2883.2966200000001</v>
      </c>
      <c r="F38" s="40">
        <v>11066.51319</v>
      </c>
      <c r="G38" s="40">
        <v>11624.584120000001</v>
      </c>
      <c r="H38" s="40">
        <v>2183.0319799999997</v>
      </c>
      <c r="I38" s="40">
        <v>16855.675769999998</v>
      </c>
      <c r="J38" s="40">
        <v>231.35928999999999</v>
      </c>
      <c r="K38" s="40">
        <v>22905.308900000015</v>
      </c>
      <c r="L38" s="41">
        <v>53797.019369999995</v>
      </c>
      <c r="M38" s="40">
        <v>8604.5100900045545</v>
      </c>
      <c r="N38" s="40">
        <v>10331.322339999999</v>
      </c>
      <c r="O38" s="40">
        <v>-84060.35</v>
      </c>
      <c r="P38" s="40">
        <v>975.43298000000004</v>
      </c>
      <c r="Q38" s="40">
        <v>51340.680000000008</v>
      </c>
      <c r="R38" s="40">
        <v>9942.5876099999987</v>
      </c>
      <c r="S38" s="40">
        <v>19723.29</v>
      </c>
      <c r="T38" s="40">
        <v>35152.847390000003</v>
      </c>
      <c r="U38" s="40">
        <v>-56079.217120000001</v>
      </c>
      <c r="V38" s="40">
        <v>22613.33</v>
      </c>
      <c r="W38" s="40">
        <v>2156.98398</v>
      </c>
      <c r="X38" s="40">
        <v>32693.030000000002</v>
      </c>
      <c r="Y38" s="40">
        <v>7100.13</v>
      </c>
    </row>
    <row r="39" spans="1:25" ht="15.75" x14ac:dyDescent="0.25">
      <c r="A39" s="6" t="s">
        <v>68</v>
      </c>
      <c r="B39" s="17" t="s">
        <v>58</v>
      </c>
      <c r="C39" s="40">
        <v>60875.44</v>
      </c>
      <c r="D39" s="40">
        <v>-51143.588940000001</v>
      </c>
      <c r="E39" s="40">
        <v>739.53682000000003</v>
      </c>
      <c r="F39" s="40">
        <v>5565.099470000001</v>
      </c>
      <c r="G39" s="40">
        <v>8148.0384200000008</v>
      </c>
      <c r="H39" s="40">
        <v>413.27637999999996</v>
      </c>
      <c r="I39" s="40">
        <v>8933.1865099999995</v>
      </c>
      <c r="J39" s="40">
        <v>2.2530299999999999</v>
      </c>
      <c r="K39" s="40">
        <v>18118.725880000013</v>
      </c>
      <c r="L39" s="41">
        <v>25732.738969999999</v>
      </c>
      <c r="M39" s="40">
        <v>5452.8817500045561</v>
      </c>
      <c r="N39" s="40">
        <v>7968.8385399999997</v>
      </c>
      <c r="O39" s="40">
        <v>-60649.63</v>
      </c>
      <c r="P39" s="40">
        <v>0.88016000000000005</v>
      </c>
      <c r="Q39" s="40">
        <v>31606.7</v>
      </c>
      <c r="R39" s="40">
        <v>8565.9988799999992</v>
      </c>
      <c r="S39" s="40">
        <v>11074.89</v>
      </c>
      <c r="T39" s="40">
        <v>26835.917370000003</v>
      </c>
      <c r="U39" s="40">
        <v>-45769.555359999998</v>
      </c>
      <c r="V39" s="40">
        <v>14409.92</v>
      </c>
      <c r="W39" s="40">
        <v>1504.0797399999999</v>
      </c>
      <c r="X39" s="40">
        <v>27711.550000000003</v>
      </c>
      <c r="Y39" s="40">
        <v>4090.55</v>
      </c>
    </row>
    <row r="40" spans="1:25" ht="15.75" x14ac:dyDescent="0.25">
      <c r="A40" s="6" t="s">
        <v>38</v>
      </c>
      <c r="B40" s="17" t="s">
        <v>59</v>
      </c>
      <c r="C40" s="40">
        <v>491128.28158999991</v>
      </c>
      <c r="D40" s="40">
        <v>83573.443460000068</v>
      </c>
      <c r="E40" s="40">
        <v>14379.997509999997</v>
      </c>
      <c r="F40" s="40">
        <v>24186.89392000001</v>
      </c>
      <c r="G40" s="40">
        <v>13381.062339999999</v>
      </c>
      <c r="H40" s="40">
        <v>11460.365660000001</v>
      </c>
      <c r="I40" s="40">
        <v>9936.0592700000016</v>
      </c>
      <c r="J40" s="40">
        <v>3185.84267</v>
      </c>
      <c r="K40" s="40">
        <v>78293.931299999895</v>
      </c>
      <c r="L40" s="41">
        <v>84791.856450000021</v>
      </c>
      <c r="M40" s="40">
        <v>16313.388470000011</v>
      </c>
      <c r="N40" s="40">
        <v>38168.287780000006</v>
      </c>
      <c r="O40" s="40">
        <v>525314.25999999989</v>
      </c>
      <c r="P40" s="40">
        <v>19771.168822499993</v>
      </c>
      <c r="Q40" s="40">
        <v>259752.26250000001</v>
      </c>
      <c r="R40" s="40">
        <v>20768.422929999997</v>
      </c>
      <c r="S40" s="40">
        <v>48696.30999999999</v>
      </c>
      <c r="T40" s="40">
        <v>24732.442289999984</v>
      </c>
      <c r="U40" s="40">
        <v>104706.64837136616</v>
      </c>
      <c r="V40" s="40">
        <v>90705.049999999974</v>
      </c>
      <c r="W40" s="40">
        <v>24078.758590000045</v>
      </c>
      <c r="X40" s="40">
        <v>53833.35000000002</v>
      </c>
      <c r="Y40" s="40">
        <v>22539.534326200006</v>
      </c>
    </row>
    <row r="41" spans="1:25" ht="15.75" x14ac:dyDescent="0.25">
      <c r="A41" s="6" t="s">
        <v>39</v>
      </c>
      <c r="B41" s="17" t="s">
        <v>60</v>
      </c>
      <c r="C41" s="40">
        <v>197355.33841000003</v>
      </c>
      <c r="D41" s="40">
        <v>13077.519360000002</v>
      </c>
      <c r="E41" s="40">
        <v>11402.71631</v>
      </c>
      <c r="F41" s="40">
        <v>33950.688309999998</v>
      </c>
      <c r="G41" s="40">
        <v>10536.15006</v>
      </c>
      <c r="H41" s="40">
        <v>2772.5924200000004</v>
      </c>
      <c r="I41" s="40">
        <v>5244.6176400000004</v>
      </c>
      <c r="J41" s="40">
        <v>298.09983000000005</v>
      </c>
      <c r="K41" s="40">
        <v>11803.07410999995</v>
      </c>
      <c r="L41" s="41">
        <v>39234.985109999994</v>
      </c>
      <c r="M41" s="40">
        <v>14311.73207</v>
      </c>
      <c r="N41" s="40">
        <v>18439.34448</v>
      </c>
      <c r="O41" s="40">
        <v>393914.68000000005</v>
      </c>
      <c r="P41" s="40">
        <v>6270.5955400000003</v>
      </c>
      <c r="Q41" s="40">
        <v>185634.17</v>
      </c>
      <c r="R41" s="40">
        <v>18148.892100000001</v>
      </c>
      <c r="S41" s="40">
        <v>48802.310000000005</v>
      </c>
      <c r="T41" s="40">
        <v>13909.594220000004</v>
      </c>
      <c r="U41" s="40">
        <v>69613.471129999947</v>
      </c>
      <c r="V41" s="40">
        <v>24168.81</v>
      </c>
      <c r="W41" s="40">
        <v>18890.782544007016</v>
      </c>
      <c r="X41" s="40">
        <v>9871.67</v>
      </c>
      <c r="Y41" s="40">
        <v>13179.590000000002</v>
      </c>
    </row>
    <row r="42" spans="1:25" ht="15.75" x14ac:dyDescent="0.25">
      <c r="A42" s="6" t="s">
        <v>40</v>
      </c>
      <c r="B42" s="17" t="s">
        <v>61</v>
      </c>
      <c r="C42" s="40">
        <v>293053.24</v>
      </c>
      <c r="D42" s="40">
        <v>-72317.497579999996</v>
      </c>
      <c r="E42" s="40">
        <v>17073.045620000001</v>
      </c>
      <c r="F42" s="40">
        <v>39521.075710000005</v>
      </c>
      <c r="G42" s="40">
        <v>18743.90755</v>
      </c>
      <c r="H42" s="40">
        <v>6931.5377917999995</v>
      </c>
      <c r="I42" s="40">
        <v>14332.658860000003</v>
      </c>
      <c r="J42" s="40">
        <v>2236.1219700000001</v>
      </c>
      <c r="K42" s="40">
        <v>54871.45104</v>
      </c>
      <c r="L42" s="41">
        <v>90745.623950000008</v>
      </c>
      <c r="M42" s="40">
        <v>28708.494550000003</v>
      </c>
      <c r="N42" s="40">
        <v>40381.143910000006</v>
      </c>
      <c r="O42" s="40">
        <v>-458765.61</v>
      </c>
      <c r="P42" s="40">
        <v>8915.350870000002</v>
      </c>
      <c r="Q42" s="40">
        <v>232605.50000000012</v>
      </c>
      <c r="R42" s="40">
        <v>28371.870149999995</v>
      </c>
      <c r="S42" s="40">
        <v>77345.910000000018</v>
      </c>
      <c r="T42" s="40">
        <v>30187.687750000005</v>
      </c>
      <c r="U42" s="40">
        <v>-149806.81114999999</v>
      </c>
      <c r="V42" s="40">
        <v>64124.710000000006</v>
      </c>
      <c r="W42" s="40">
        <v>32794.543407000005</v>
      </c>
      <c r="X42" s="40">
        <v>63029.399999999994</v>
      </c>
      <c r="Y42" s="40">
        <v>16783.079999999998</v>
      </c>
    </row>
    <row r="43" spans="1:25" ht="15.75" x14ac:dyDescent="0.25">
      <c r="A43" s="6" t="s">
        <v>41</v>
      </c>
      <c r="B43" s="8" t="s">
        <v>62</v>
      </c>
      <c r="C43" s="40">
        <v>388218.44999999995</v>
      </c>
      <c r="D43" s="40">
        <v>24333.465240000078</v>
      </c>
      <c r="E43" s="40">
        <v>8709.6681999999964</v>
      </c>
      <c r="F43" s="40">
        <v>18616.506520000003</v>
      </c>
      <c r="G43" s="40">
        <v>5173.3048499999968</v>
      </c>
      <c r="H43" s="40">
        <v>7301.4202882000027</v>
      </c>
      <c r="I43" s="40">
        <v>848.01804999999877</v>
      </c>
      <c r="J43" s="40">
        <v>1247.82053</v>
      </c>
      <c r="K43" s="40">
        <v>35225.554369999838</v>
      </c>
      <c r="L43" s="41">
        <v>33281.217610000007</v>
      </c>
      <c r="M43" s="40">
        <v>1916.6259900000077</v>
      </c>
      <c r="N43" s="40">
        <v>16226.48835</v>
      </c>
      <c r="O43" s="40">
        <v>460463.32999999996</v>
      </c>
      <c r="P43" s="40">
        <v>17126.413492499989</v>
      </c>
      <c r="Q43" s="40">
        <v>212780.93249999988</v>
      </c>
      <c r="R43" s="40">
        <v>10451.308370000006</v>
      </c>
      <c r="S43" s="40">
        <v>-28543.600000000013</v>
      </c>
      <c r="T43" s="40">
        <v>8454.3487599999862</v>
      </c>
      <c r="U43" s="40">
        <v>24513.308351366111</v>
      </c>
      <c r="V43" s="40">
        <v>50749.149999999965</v>
      </c>
      <c r="W43" s="40">
        <v>2937.4858690070541</v>
      </c>
      <c r="X43" s="40">
        <v>675.62000000002445</v>
      </c>
      <c r="Y43" s="40">
        <v>18936.044326200008</v>
      </c>
    </row>
    <row r="44" spans="1:25" ht="47.25" x14ac:dyDescent="0.25">
      <c r="A44" s="6" t="s">
        <v>42</v>
      </c>
      <c r="B44" s="3" t="s">
        <v>63</v>
      </c>
      <c r="C44" s="40">
        <v>61509.81</v>
      </c>
      <c r="D44" s="40">
        <v>7820.5618399999994</v>
      </c>
      <c r="E44" s="40">
        <v>-3790.7156300000006</v>
      </c>
      <c r="F44" s="40">
        <v>4141.5906700000005</v>
      </c>
      <c r="G44" s="40">
        <v>-1131.6443300000001</v>
      </c>
      <c r="H44" s="40">
        <v>4901.1992200000004</v>
      </c>
      <c r="I44" s="40">
        <v>5822.7888699999994</v>
      </c>
      <c r="J44" s="40">
        <v>-874.41603999999984</v>
      </c>
      <c r="K44" s="40">
        <v>-12103.529679999998</v>
      </c>
      <c r="L44" s="41">
        <v>-2780.7944400000001</v>
      </c>
      <c r="M44" s="40">
        <v>-12271.516249999995</v>
      </c>
      <c r="N44" s="40">
        <v>363.31451999999979</v>
      </c>
      <c r="O44" s="40">
        <v>-75154.48000000001</v>
      </c>
      <c r="P44" s="40">
        <v>717.3133499999999</v>
      </c>
      <c r="Q44" s="40">
        <v>14159.432500000003</v>
      </c>
      <c r="R44" s="40">
        <v>1809.3837700000049</v>
      </c>
      <c r="S44" s="40">
        <v>3562.94</v>
      </c>
      <c r="T44" s="40">
        <v>5737.3997000000027</v>
      </c>
      <c r="U44" s="40">
        <v>-23564.820361366201</v>
      </c>
      <c r="V44" s="40">
        <v>17828</v>
      </c>
      <c r="W44" s="40">
        <v>7990.7276499999989</v>
      </c>
      <c r="X44" s="40">
        <v>-4555.46</v>
      </c>
      <c r="Y44" s="40">
        <v>9486.744326200007</v>
      </c>
    </row>
    <row r="45" spans="1:25" ht="15.75" x14ac:dyDescent="0.25">
      <c r="A45" s="6" t="s">
        <v>43</v>
      </c>
      <c r="B45" s="8" t="s">
        <v>64</v>
      </c>
      <c r="C45" s="40">
        <v>0</v>
      </c>
      <c r="D45" s="40">
        <v>0</v>
      </c>
      <c r="E45" s="40"/>
      <c r="F45" s="40">
        <v>0</v>
      </c>
      <c r="G45" s="40">
        <v>0</v>
      </c>
      <c r="H45" s="40">
        <v>0</v>
      </c>
      <c r="I45" s="40">
        <v>0</v>
      </c>
      <c r="J45" s="40">
        <v>0</v>
      </c>
      <c r="K45" s="40">
        <v>0</v>
      </c>
      <c r="L45" s="41">
        <v>0</v>
      </c>
      <c r="M45" s="40">
        <v>0</v>
      </c>
      <c r="N45" s="40">
        <v>0</v>
      </c>
      <c r="O45" s="40"/>
      <c r="P45" s="40"/>
      <c r="Q45" s="40">
        <v>-21688.46</v>
      </c>
      <c r="R45" s="40"/>
      <c r="S45" s="40">
        <v>473.03000000000003</v>
      </c>
      <c r="T45" s="40">
        <v>0</v>
      </c>
      <c r="U45" s="40">
        <v>0</v>
      </c>
      <c r="V45" s="40">
        <v>-266.89</v>
      </c>
      <c r="W45" s="40">
        <v>0</v>
      </c>
      <c r="X45" s="40">
        <v>0</v>
      </c>
      <c r="Y45" s="40">
        <v>0</v>
      </c>
    </row>
    <row r="46" spans="1:25" ht="51.75" customHeight="1" x14ac:dyDescent="0.25">
      <c r="A46" s="6" t="s">
        <v>44</v>
      </c>
      <c r="B46" s="3" t="s">
        <v>65</v>
      </c>
      <c r="C46" s="40">
        <v>333920.56999999995</v>
      </c>
      <c r="D46" s="40">
        <v>15036.843400000082</v>
      </c>
      <c r="E46" s="40">
        <v>13589.998969999997</v>
      </c>
      <c r="F46" s="40">
        <v>14474.915850000001</v>
      </c>
      <c r="G46" s="40">
        <v>6304.9491799999969</v>
      </c>
      <c r="H46" s="40">
        <v>2401.4270682000024</v>
      </c>
      <c r="I46" s="40">
        <v>0</v>
      </c>
      <c r="J46" s="40">
        <v>2094.8016200000002</v>
      </c>
      <c r="K46" s="40">
        <v>46200.345019999833</v>
      </c>
      <c r="L46" s="41">
        <v>36062.012050000005</v>
      </c>
      <c r="M46" s="40">
        <v>14188.142240000003</v>
      </c>
      <c r="N46" s="40">
        <v>16589.80287</v>
      </c>
      <c r="O46" s="40">
        <v>385308.85</v>
      </c>
      <c r="P46" s="40">
        <v>16492.895259999994</v>
      </c>
      <c r="Q46" s="40">
        <v>198648.57999999987</v>
      </c>
      <c r="R46" s="40">
        <v>8641.9246000000021</v>
      </c>
      <c r="S46" s="40">
        <v>17062.799999999977</v>
      </c>
      <c r="T46" s="40">
        <v>2716.9490599999835</v>
      </c>
      <c r="U46" s="40">
        <v>948.4879899999105</v>
      </c>
      <c r="V46" s="40">
        <v>32654.259999999966</v>
      </c>
      <c r="W46" s="40">
        <v>2184.2700770070619</v>
      </c>
      <c r="X46" s="40">
        <v>5231.0800000000245</v>
      </c>
      <c r="Y46" s="40">
        <v>9449.3000000000011</v>
      </c>
    </row>
    <row r="47" spans="1:25" ht="15.75" x14ac:dyDescent="0.25">
      <c r="A47" s="6" t="s">
        <v>45</v>
      </c>
      <c r="B47" s="8" t="s">
        <v>66</v>
      </c>
      <c r="C47" s="40">
        <v>79541.05</v>
      </c>
      <c r="D47" s="40">
        <v>0</v>
      </c>
      <c r="E47" s="40">
        <v>2705.9503100000002</v>
      </c>
      <c r="F47" s="40">
        <v>3455</v>
      </c>
      <c r="G47" s="40">
        <v>1019.04237</v>
      </c>
      <c r="H47" s="40">
        <v>586.0915</v>
      </c>
      <c r="I47" s="40">
        <v>0</v>
      </c>
      <c r="J47" s="40">
        <v>227.97975</v>
      </c>
      <c r="K47" s="40">
        <v>9334.5417099999995</v>
      </c>
      <c r="L47" s="41">
        <v>9410</v>
      </c>
      <c r="M47" s="40">
        <v>2284.07663</v>
      </c>
      <c r="N47" s="40">
        <v>4180.89984</v>
      </c>
      <c r="O47" s="40">
        <v>-77261.7</v>
      </c>
      <c r="P47" s="40">
        <v>3438.9730399999999</v>
      </c>
      <c r="Q47" s="40">
        <v>49254.52</v>
      </c>
      <c r="R47" s="40">
        <v>3176.38004</v>
      </c>
      <c r="S47" s="40">
        <v>5881.77</v>
      </c>
      <c r="T47" s="40">
        <v>792.94</v>
      </c>
      <c r="U47" s="40">
        <v>-391.85444000000001</v>
      </c>
      <c r="V47" s="40">
        <v>5439.0700000000006</v>
      </c>
      <c r="W47" s="40">
        <v>1030.905498572446</v>
      </c>
      <c r="X47" s="40">
        <v>0</v>
      </c>
      <c r="Y47" s="40">
        <v>1889.86</v>
      </c>
    </row>
    <row r="48" spans="1:25" ht="18" customHeight="1" x14ac:dyDescent="0.25">
      <c r="A48" s="6" t="s">
        <v>46</v>
      </c>
      <c r="B48" s="8" t="s">
        <v>67</v>
      </c>
      <c r="C48" s="40">
        <v>254379.51999999996</v>
      </c>
      <c r="D48" s="40">
        <v>15036.843400000082</v>
      </c>
      <c r="E48" s="40">
        <v>10884.048659999997</v>
      </c>
      <c r="F48" s="40">
        <v>11019.915850000001</v>
      </c>
      <c r="G48" s="40">
        <v>5285.9068099999968</v>
      </c>
      <c r="H48" s="40">
        <v>1815.3395682000014</v>
      </c>
      <c r="I48" s="40">
        <v>-4974.7708200000006</v>
      </c>
      <c r="J48" s="40">
        <v>1866.8218700000002</v>
      </c>
      <c r="K48" s="40">
        <v>36865.803309999836</v>
      </c>
      <c r="L48" s="41">
        <v>26652.012050000005</v>
      </c>
      <c r="M48" s="40">
        <v>11904.065610000003</v>
      </c>
      <c r="N48" s="40">
        <v>12408.903029999999</v>
      </c>
      <c r="O48" s="40">
        <v>308047.14999999997</v>
      </c>
      <c r="P48" s="40">
        <v>13053.922219999993</v>
      </c>
      <c r="Q48" s="40">
        <v>149394.05999999988</v>
      </c>
      <c r="R48" s="40">
        <v>5465.5445600000021</v>
      </c>
      <c r="S48" s="40">
        <v>11181.029999999981</v>
      </c>
      <c r="T48" s="40">
        <v>1924.0090599999835</v>
      </c>
      <c r="U48" s="40">
        <v>556.63354999991043</v>
      </c>
      <c r="V48" s="40">
        <v>27215.189999999966</v>
      </c>
      <c r="W48" s="40">
        <v>1153.3645784346072</v>
      </c>
      <c r="X48" s="40">
        <v>5231.0800000000245</v>
      </c>
      <c r="Y48" s="40">
        <v>7559.4400000000014</v>
      </c>
    </row>
    <row r="54" spans="1:1" x14ac:dyDescent="0.25">
      <c r="A54"/>
    </row>
    <row r="55" spans="1:1" x14ac:dyDescent="0.25">
      <c r="A55"/>
    </row>
    <row r="56" spans="1:1" x14ac:dyDescent="0.25">
      <c r="A56"/>
    </row>
  </sheetData>
  <conditionalFormatting sqref="P19">
    <cfRule type="dataBar" priority="9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{86B4C95D-E1ED-47C5-9005-F0CA6FE10073}</x14:id>
        </ext>
      </extLst>
    </cfRule>
  </conditionalFormatting>
  <conditionalFormatting sqref="P3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{17668035-EBAC-4F69-B3F3-10F909452D70}</x14:id>
        </ext>
      </extLst>
    </cfRule>
  </conditionalFormatting>
  <conditionalFormatting sqref="P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{CCBBF637-64C5-4C4D-A7EE-F396963D9C4C}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6B4C95D-E1ED-47C5-9005-F0CA6FE1007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P19</xm:sqref>
        </x14:conditionalFormatting>
        <x14:conditionalFormatting xmlns:xm="http://schemas.microsoft.com/office/excel/2006/main">
          <x14:cfRule type="dataBar" id="{17668035-EBAC-4F69-B3F3-10F909452D7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P35</xm:sqref>
        </x14:conditionalFormatting>
        <x14:conditionalFormatting xmlns:xm="http://schemas.microsoft.com/office/excel/2006/main">
          <x14:cfRule type="dataBar" id="{CCBBF637-64C5-4C4D-A7EE-F396963D9C4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6"/>
  <sheetViews>
    <sheetView zoomScale="85" zoomScaleNormal="85" workbookViewId="0">
      <pane xSplit="2" topLeftCell="C1" activePane="topRight" state="frozen"/>
      <selection pane="topRight" activeCell="A7" sqref="A7:XFD8"/>
    </sheetView>
  </sheetViews>
  <sheetFormatPr defaultRowHeight="15" x14ac:dyDescent="0.25"/>
  <cols>
    <col min="1" max="1" width="6.42578125" customWidth="1"/>
    <col min="2" max="2" width="81.7109375" customWidth="1"/>
    <col min="3" max="26" width="17.42578125" style="5" customWidth="1"/>
    <col min="27" max="27" width="13.140625" customWidth="1"/>
  </cols>
  <sheetData>
    <row r="1" spans="1:27" ht="20.25" x14ac:dyDescent="0.25">
      <c r="A1" s="2"/>
      <c r="B1" s="14">
        <v>2024</v>
      </c>
    </row>
    <row r="2" spans="1:27" ht="30.75" thickBot="1" x14ac:dyDescent="0.3">
      <c r="A2" s="9" t="s">
        <v>74</v>
      </c>
      <c r="B2" s="9" t="s">
        <v>75</v>
      </c>
      <c r="C2" s="9" t="s">
        <v>119</v>
      </c>
      <c r="D2" s="9" t="s">
        <v>84</v>
      </c>
      <c r="E2" s="9" t="s">
        <v>86</v>
      </c>
      <c r="F2" s="9" t="s">
        <v>87</v>
      </c>
      <c r="G2" s="9" t="s">
        <v>88</v>
      </c>
      <c r="H2" s="9" t="s">
        <v>89</v>
      </c>
      <c r="I2" s="9" t="s">
        <v>90</v>
      </c>
      <c r="J2" s="9" t="s">
        <v>83</v>
      </c>
      <c r="K2" s="9" t="s">
        <v>91</v>
      </c>
      <c r="L2" s="9" t="s">
        <v>92</v>
      </c>
      <c r="M2" s="9" t="s">
        <v>93</v>
      </c>
      <c r="N2" s="9" t="s">
        <v>94</v>
      </c>
      <c r="O2" s="9" t="s">
        <v>95</v>
      </c>
      <c r="P2" s="9" t="s">
        <v>117</v>
      </c>
      <c r="Q2" s="9" t="s">
        <v>96</v>
      </c>
      <c r="R2" s="9" t="s">
        <v>97</v>
      </c>
      <c r="S2" s="9" t="s">
        <v>98</v>
      </c>
      <c r="T2" s="9" t="s">
        <v>120</v>
      </c>
      <c r="U2" s="9" t="s">
        <v>103</v>
      </c>
      <c r="V2" s="9" t="s">
        <v>100</v>
      </c>
      <c r="W2" s="9" t="s">
        <v>85</v>
      </c>
      <c r="X2" s="9" t="s">
        <v>101</v>
      </c>
      <c r="Y2" s="9" t="s">
        <v>102</v>
      </c>
    </row>
    <row r="3" spans="1:27" x14ac:dyDescent="0.25">
      <c r="A3" s="45" t="s">
        <v>36</v>
      </c>
      <c r="B3" s="44" t="s">
        <v>113</v>
      </c>
      <c r="C3" s="47">
        <v>6161.558</v>
      </c>
      <c r="D3" s="47">
        <v>118.988</v>
      </c>
      <c r="E3" s="47">
        <f>E4+E5</f>
        <v>47.816000000000003</v>
      </c>
      <c r="F3" s="47">
        <v>199.989</v>
      </c>
      <c r="G3" s="47">
        <v>41.637999999999998</v>
      </c>
      <c r="H3" s="47">
        <v>7.4449999999999994</v>
      </c>
      <c r="I3" s="47">
        <f>I4+I5</f>
        <v>22.861000000000001</v>
      </c>
      <c r="J3" s="47"/>
      <c r="K3" s="47">
        <f>SUM(K4:K5)</f>
        <v>366.84800000000001</v>
      </c>
      <c r="L3" s="47">
        <v>311.26100000000002</v>
      </c>
      <c r="M3" s="47">
        <f>SUM(M4:M5)</f>
        <v>7.2450000000000001</v>
      </c>
      <c r="N3" s="47">
        <f>N4+N5</f>
        <v>104.92700000000001</v>
      </c>
      <c r="O3" s="47">
        <f>O4+O5</f>
        <v>8172.5330000000004</v>
      </c>
      <c r="P3" s="47"/>
      <c r="Q3" s="47">
        <v>792.61099999999999</v>
      </c>
      <c r="R3" s="47">
        <f>R4+R5</f>
        <v>30.650000000000002</v>
      </c>
      <c r="S3" s="47">
        <v>323.43200000000002</v>
      </c>
      <c r="T3" s="47">
        <v>38.668999999999997</v>
      </c>
      <c r="U3" s="47">
        <f>U4+U5</f>
        <v>2440.8980000000001</v>
      </c>
      <c r="V3" s="47">
        <v>125.648</v>
      </c>
      <c r="W3" s="47">
        <v>79.766999999999996</v>
      </c>
      <c r="X3" s="47">
        <v>129.51900000000001</v>
      </c>
      <c r="Y3" s="47">
        <v>25.056000000000001</v>
      </c>
    </row>
    <row r="4" spans="1:27" x14ac:dyDescent="0.25">
      <c r="A4" s="45" t="s">
        <v>51</v>
      </c>
      <c r="B4" s="44" t="s">
        <v>114</v>
      </c>
      <c r="C4" s="46">
        <v>5350.6170000000002</v>
      </c>
      <c r="D4" s="46">
        <v>112.678</v>
      </c>
      <c r="E4" s="46">
        <v>47.64</v>
      </c>
      <c r="F4" s="46">
        <v>198.363</v>
      </c>
      <c r="G4" s="46">
        <v>40.540999999999997</v>
      </c>
      <c r="H4" s="46">
        <v>7.3</v>
      </c>
      <c r="I4" s="46">
        <v>22.788</v>
      </c>
      <c r="J4" s="46"/>
      <c r="K4" s="46">
        <v>244.58199999999999</v>
      </c>
      <c r="L4" s="46">
        <v>310.726</v>
      </c>
      <c r="M4" s="46">
        <f>1556/1000</f>
        <v>1.556</v>
      </c>
      <c r="N4" s="46">
        <v>93.084000000000003</v>
      </c>
      <c r="O4" s="46">
        <f>7197076/1000</f>
        <v>7197.076</v>
      </c>
      <c r="P4" s="46"/>
      <c r="Q4" s="46">
        <v>785.05899999999997</v>
      </c>
      <c r="R4" s="46">
        <v>30.605</v>
      </c>
      <c r="S4" s="46">
        <v>311.20100000000002</v>
      </c>
      <c r="T4" s="46">
        <v>38.338999999999999</v>
      </c>
      <c r="U4" s="46">
        <v>2190.8710000000001</v>
      </c>
      <c r="V4" s="46">
        <v>125.39</v>
      </c>
      <c r="W4" s="46">
        <v>59.475999999999999</v>
      </c>
      <c r="X4" s="46">
        <v>124.476</v>
      </c>
      <c r="Y4" s="46">
        <v>24.565999999999999</v>
      </c>
    </row>
    <row r="5" spans="1:27" x14ac:dyDescent="0.25">
      <c r="A5" s="45" t="s">
        <v>54</v>
      </c>
      <c r="B5" s="44" t="s">
        <v>115</v>
      </c>
      <c r="C5" s="66">
        <v>810.94100000000003</v>
      </c>
      <c r="D5" s="66">
        <v>6.31</v>
      </c>
      <c r="E5" s="66">
        <v>0.17599999999999999</v>
      </c>
      <c r="F5" s="66">
        <v>1.6259999999999999</v>
      </c>
      <c r="G5" s="66">
        <v>1.048</v>
      </c>
      <c r="H5" s="66">
        <v>0.14499999999999999</v>
      </c>
      <c r="I5" s="66">
        <v>7.2999999999999995E-2</v>
      </c>
      <c r="J5" s="66"/>
      <c r="K5" s="66">
        <v>122.26600000000001</v>
      </c>
      <c r="L5" s="66">
        <v>0.53500000000000003</v>
      </c>
      <c r="M5" s="66">
        <f>5689/1000</f>
        <v>5.6890000000000001</v>
      </c>
      <c r="N5" s="66">
        <v>11.843</v>
      </c>
      <c r="O5" s="66">
        <f>975457/1000</f>
        <v>975.45699999999999</v>
      </c>
      <c r="P5" s="66"/>
      <c r="Q5" s="66">
        <v>7.5519999999999996</v>
      </c>
      <c r="R5" s="66">
        <v>4.4999999999999998E-2</v>
      </c>
      <c r="S5" s="66">
        <v>12.231</v>
      </c>
      <c r="T5" s="66">
        <v>0.33</v>
      </c>
      <c r="U5" s="66">
        <v>250.02699999999999</v>
      </c>
      <c r="V5" s="66">
        <v>258</v>
      </c>
      <c r="W5" s="66">
        <v>20.291</v>
      </c>
      <c r="X5" s="66">
        <v>5.0430000000000001</v>
      </c>
      <c r="Y5" s="66">
        <v>0.49</v>
      </c>
    </row>
    <row r="6" spans="1:27" x14ac:dyDescent="0.25">
      <c r="A6" s="45">
        <v>2</v>
      </c>
      <c r="B6" s="43" t="s">
        <v>116</v>
      </c>
      <c r="C6" s="35">
        <v>17347</v>
      </c>
      <c r="D6" s="35">
        <v>1197</v>
      </c>
      <c r="E6" s="35">
        <v>452</v>
      </c>
      <c r="F6" s="35">
        <v>4897</v>
      </c>
      <c r="G6" s="35">
        <v>2091</v>
      </c>
      <c r="H6" s="35">
        <v>175</v>
      </c>
      <c r="I6" s="35">
        <v>130</v>
      </c>
      <c r="J6" s="35"/>
      <c r="K6" s="35">
        <v>3379</v>
      </c>
      <c r="L6" s="35">
        <v>2678</v>
      </c>
      <c r="M6" s="35">
        <v>226</v>
      </c>
      <c r="N6" s="35">
        <v>801</v>
      </c>
      <c r="O6" s="35">
        <v>53317</v>
      </c>
      <c r="P6" s="35"/>
      <c r="Q6" s="35">
        <v>19416</v>
      </c>
      <c r="R6" s="35">
        <v>203</v>
      </c>
      <c r="S6" s="35">
        <v>1149</v>
      </c>
      <c r="T6" s="35">
        <v>331</v>
      </c>
      <c r="U6" s="35">
        <v>2550</v>
      </c>
      <c r="V6" s="35">
        <v>3646</v>
      </c>
      <c r="W6" s="35">
        <v>2764</v>
      </c>
      <c r="X6" s="35">
        <v>1244</v>
      </c>
      <c r="Y6" s="35">
        <v>419</v>
      </c>
    </row>
    <row r="7" spans="1:27" x14ac:dyDescent="0.25">
      <c r="A7" s="45">
        <v>3</v>
      </c>
      <c r="B7" s="7" t="s">
        <v>135</v>
      </c>
      <c r="C7" s="65">
        <v>246797521</v>
      </c>
      <c r="D7" s="65">
        <v>2736068</v>
      </c>
      <c r="E7" s="65">
        <v>903676</v>
      </c>
      <c r="F7" s="65">
        <v>14824098</v>
      </c>
      <c r="G7" s="65">
        <v>1484255</v>
      </c>
      <c r="H7" s="65">
        <v>129758</v>
      </c>
      <c r="I7" s="65">
        <v>14163</v>
      </c>
      <c r="J7" s="65"/>
      <c r="K7" s="65">
        <v>21347228</v>
      </c>
      <c r="L7" s="65">
        <v>8700309</v>
      </c>
      <c r="M7" s="65">
        <v>1436</v>
      </c>
      <c r="N7" s="65">
        <v>294477</v>
      </c>
      <c r="O7" s="65">
        <v>976610226</v>
      </c>
      <c r="P7" s="65"/>
      <c r="Q7" s="65">
        <v>28560201</v>
      </c>
      <c r="R7" s="65">
        <f>[4]Bank!$J$88+[4]Bank!$K$88+[4]Bank!$L$88+[4]Bank!$M$88</f>
        <v>2627961</v>
      </c>
      <c r="S7" s="65">
        <v>36314252</v>
      </c>
      <c r="T7" s="65">
        <v>970443</v>
      </c>
      <c r="U7" s="65">
        <v>361509933</v>
      </c>
      <c r="V7" s="65">
        <v>5395732</v>
      </c>
      <c r="W7" s="65">
        <v>1332591</v>
      </c>
      <c r="X7" s="65">
        <v>5921609</v>
      </c>
      <c r="Y7" s="65">
        <v>588106</v>
      </c>
    </row>
    <row r="8" spans="1:27" x14ac:dyDescent="0.25">
      <c r="A8" s="45">
        <v>4</v>
      </c>
      <c r="B8" s="7" t="s">
        <v>136</v>
      </c>
      <c r="C8" s="65">
        <v>12683222676.809999</v>
      </c>
      <c r="D8" s="65">
        <v>350616519.92000002</v>
      </c>
      <c r="E8" s="65">
        <v>257422258</v>
      </c>
      <c r="F8" s="65">
        <v>1001286292</v>
      </c>
      <c r="G8" s="65">
        <v>72402418</v>
      </c>
      <c r="H8" s="65">
        <v>25271223</v>
      </c>
      <c r="I8" s="65">
        <v>1231253.6000000001</v>
      </c>
      <c r="J8" s="65"/>
      <c r="K8" s="65">
        <v>971425.50912000006</v>
      </c>
      <c r="L8" s="65">
        <v>833399592.88999832</v>
      </c>
      <c r="M8" s="65">
        <v>812938.193294</v>
      </c>
      <c r="N8" s="65">
        <v>23406611</v>
      </c>
      <c r="O8" s="65">
        <v>46499606695</v>
      </c>
      <c r="P8" s="65"/>
      <c r="Q8" s="65">
        <v>2829954554.0100002</v>
      </c>
      <c r="R8" s="65">
        <f>[4]Bank!$J$89+[4]Bank!$K$89+[4]Bank!$L$89+[4]Bank!$M$89</f>
        <v>301331.67881999997</v>
      </c>
      <c r="S8" s="65">
        <v>1951873490</v>
      </c>
      <c r="T8" s="65">
        <v>179035485.89178893</v>
      </c>
      <c r="U8" s="65">
        <v>117438487</v>
      </c>
      <c r="V8" s="65">
        <v>568478487</v>
      </c>
      <c r="W8" s="65">
        <v>164479816</v>
      </c>
      <c r="X8" s="65">
        <v>589251727</v>
      </c>
      <c r="Y8" s="65">
        <v>61600992</v>
      </c>
    </row>
    <row r="10" spans="1:27" x14ac:dyDescent="0.25">
      <c r="AA10" s="5"/>
    </row>
    <row r="12" spans="1:27" ht="20.25" x14ac:dyDescent="0.25">
      <c r="B12" s="14">
        <v>2023</v>
      </c>
    </row>
    <row r="13" spans="1:27" ht="30.75" thickBot="1" x14ac:dyDescent="0.3">
      <c r="A13" s="10" t="s">
        <v>74</v>
      </c>
      <c r="B13" s="10" t="s">
        <v>75</v>
      </c>
      <c r="C13" s="9" t="s">
        <v>119</v>
      </c>
      <c r="D13" s="9" t="s">
        <v>84</v>
      </c>
      <c r="E13" s="9" t="s">
        <v>86</v>
      </c>
      <c r="F13" s="9" t="s">
        <v>87</v>
      </c>
      <c r="G13" s="9" t="s">
        <v>88</v>
      </c>
      <c r="H13" s="9" t="s">
        <v>89</v>
      </c>
      <c r="I13" s="9" t="s">
        <v>90</v>
      </c>
      <c r="J13" s="9" t="s">
        <v>83</v>
      </c>
      <c r="K13" s="9" t="s">
        <v>91</v>
      </c>
      <c r="L13" s="9" t="s">
        <v>92</v>
      </c>
      <c r="M13" s="9" t="s">
        <v>93</v>
      </c>
      <c r="N13" s="9" t="s">
        <v>94</v>
      </c>
      <c r="O13" s="9" t="s">
        <v>95</v>
      </c>
      <c r="P13" s="9" t="s">
        <v>117</v>
      </c>
      <c r="Q13" s="9" t="s">
        <v>96</v>
      </c>
      <c r="R13" s="9" t="s">
        <v>97</v>
      </c>
      <c r="S13" s="9" t="s">
        <v>98</v>
      </c>
      <c r="T13" s="9" t="s">
        <v>120</v>
      </c>
      <c r="U13" s="9" t="s">
        <v>103</v>
      </c>
      <c r="V13" s="9" t="s">
        <v>100</v>
      </c>
      <c r="W13" s="9" t="s">
        <v>85</v>
      </c>
      <c r="X13" s="9" t="s">
        <v>101</v>
      </c>
      <c r="Y13" s="9" t="s">
        <v>102</v>
      </c>
    </row>
    <row r="14" spans="1:27" x14ac:dyDescent="0.25">
      <c r="A14" s="7" t="s">
        <v>36</v>
      </c>
      <c r="B14" s="16" t="s">
        <v>113</v>
      </c>
      <c r="C14" s="33">
        <v>4817.8969999999999</v>
      </c>
      <c r="D14" s="33">
        <v>102.738</v>
      </c>
      <c r="E14" s="33">
        <v>50.34</v>
      </c>
      <c r="F14" s="33">
        <v>233.892</v>
      </c>
      <c r="G14" s="33">
        <v>45.396999999999998</v>
      </c>
      <c r="H14" s="33">
        <v>8.2780000000000005</v>
      </c>
      <c r="I14" s="33">
        <v>23.658000000000001</v>
      </c>
      <c r="J14" s="33"/>
      <c r="K14" s="33">
        <v>286.78800000000001</v>
      </c>
      <c r="L14" s="33">
        <v>280.72699999999998</v>
      </c>
      <c r="M14" s="33">
        <v>23.222000000000001</v>
      </c>
      <c r="N14" s="33">
        <v>101.34099999999999</v>
      </c>
      <c r="O14" s="33">
        <v>7030.6610000000001</v>
      </c>
      <c r="P14" s="33">
        <v>33.031999999999996</v>
      </c>
      <c r="Q14" s="33">
        <v>564.91300000000001</v>
      </c>
      <c r="R14" s="33">
        <v>38.889000000000003</v>
      </c>
      <c r="S14" s="33">
        <v>307.16800000000001</v>
      </c>
      <c r="T14" s="33">
        <v>57.896000000000001</v>
      </c>
      <c r="U14" s="33">
        <v>2187.8649999999998</v>
      </c>
      <c r="V14" s="33">
        <v>119.459</v>
      </c>
      <c r="W14" s="33">
        <v>75.552000000000007</v>
      </c>
      <c r="X14" s="33">
        <v>134.965</v>
      </c>
      <c r="Y14" s="33">
        <v>24.193999999999999</v>
      </c>
    </row>
    <row r="15" spans="1:27" x14ac:dyDescent="0.25">
      <c r="A15" s="7" t="s">
        <v>51</v>
      </c>
      <c r="B15" s="16" t="s">
        <v>114</v>
      </c>
      <c r="C15" s="34">
        <v>4027.3989999999999</v>
      </c>
      <c r="D15" s="34">
        <v>99.796999999999997</v>
      </c>
      <c r="E15" s="34">
        <v>50.094999999999999</v>
      </c>
      <c r="F15" s="34">
        <v>232.08699999999999</v>
      </c>
      <c r="G15" s="34">
        <v>44.128</v>
      </c>
      <c r="H15" s="34">
        <v>7.2169999999999996</v>
      </c>
      <c r="I15" s="34">
        <v>23.57</v>
      </c>
      <c r="J15" s="34"/>
      <c r="K15" s="34">
        <v>165.17500000000001</v>
      </c>
      <c r="L15" s="34">
        <v>279.95800000000003</v>
      </c>
      <c r="M15" s="34">
        <v>6.125</v>
      </c>
      <c r="N15" s="34">
        <v>93.117000000000004</v>
      </c>
      <c r="O15" s="34">
        <v>6142.0420000000004</v>
      </c>
      <c r="P15" s="34">
        <v>33.011000000000003</v>
      </c>
      <c r="Q15" s="34">
        <v>555.697</v>
      </c>
      <c r="R15" s="34">
        <v>38.81</v>
      </c>
      <c r="S15" s="34">
        <v>295.43299999999999</v>
      </c>
      <c r="T15" s="34">
        <v>57.5</v>
      </c>
      <c r="U15" s="34">
        <v>1855.4659999999999</v>
      </c>
      <c r="V15" s="34">
        <v>119.024</v>
      </c>
      <c r="W15" s="34">
        <v>49.844999999999999</v>
      </c>
      <c r="X15" s="34">
        <v>120.068</v>
      </c>
      <c r="Y15" s="34">
        <v>24.099</v>
      </c>
    </row>
    <row r="16" spans="1:27" x14ac:dyDescent="0.25">
      <c r="A16" s="7" t="s">
        <v>54</v>
      </c>
      <c r="B16" s="16" t="s">
        <v>115</v>
      </c>
      <c r="C16" s="34">
        <v>790.49800000000005</v>
      </c>
      <c r="D16" s="34">
        <v>2.9409999999999998</v>
      </c>
      <c r="E16" s="34">
        <v>0.245</v>
      </c>
      <c r="F16" s="34">
        <v>1.8049999999999999</v>
      </c>
      <c r="G16" s="34">
        <v>1.2689999999999999</v>
      </c>
      <c r="H16" s="34">
        <v>0.127</v>
      </c>
      <c r="I16" s="34">
        <v>8.7999999999999995E-2</v>
      </c>
      <c r="J16" s="34"/>
      <c r="K16" s="34">
        <v>121.613</v>
      </c>
      <c r="L16" s="34">
        <v>0.76900000000000002</v>
      </c>
      <c r="M16" s="34">
        <v>17.097000000000001</v>
      </c>
      <c r="N16" s="34">
        <v>8.2240000000000002</v>
      </c>
      <c r="O16" s="34">
        <v>888.61900000000003</v>
      </c>
      <c r="P16" s="34">
        <v>2.1000000000000001E-2</v>
      </c>
      <c r="Q16" s="34">
        <v>9.2159999999999993</v>
      </c>
      <c r="R16" s="34">
        <v>7.9000000000000001E-2</v>
      </c>
      <c r="S16" s="34">
        <v>11.734999999999999</v>
      </c>
      <c r="T16" s="34">
        <v>0.39600000000000002</v>
      </c>
      <c r="U16" s="34">
        <v>332.399</v>
      </c>
      <c r="V16" s="34">
        <v>0.435</v>
      </c>
      <c r="W16" s="34">
        <v>25.707000000000001</v>
      </c>
      <c r="X16" s="34">
        <v>2.2970000000000002</v>
      </c>
      <c r="Y16" s="34">
        <v>9.5000000000000001E-2</v>
      </c>
    </row>
    <row r="17" spans="1:27" x14ac:dyDescent="0.25">
      <c r="A17" s="7">
        <v>2</v>
      </c>
      <c r="B17" s="7" t="s">
        <v>116</v>
      </c>
      <c r="C17" s="35">
        <v>14070</v>
      </c>
      <c r="D17" s="35">
        <v>1377</v>
      </c>
      <c r="E17" s="35" t="s">
        <v>125</v>
      </c>
      <c r="F17" s="35">
        <v>2194</v>
      </c>
      <c r="G17" s="35">
        <v>2087</v>
      </c>
      <c r="H17" s="35">
        <v>178</v>
      </c>
      <c r="I17" s="35">
        <v>155</v>
      </c>
      <c r="J17" s="35"/>
      <c r="K17" s="35">
        <v>2864</v>
      </c>
      <c r="L17" s="35">
        <v>2060</v>
      </c>
      <c r="M17" s="35">
        <v>70</v>
      </c>
      <c r="N17" s="35">
        <v>894</v>
      </c>
      <c r="O17" s="35">
        <v>32705</v>
      </c>
      <c r="P17" s="35">
        <v>1031</v>
      </c>
      <c r="Q17" s="35">
        <v>16556</v>
      </c>
      <c r="R17" s="35">
        <v>254</v>
      </c>
      <c r="S17" s="35">
        <v>1057</v>
      </c>
      <c r="T17" s="35">
        <v>275</v>
      </c>
      <c r="U17" s="35">
        <v>1776</v>
      </c>
      <c r="V17" s="35" t="s">
        <v>126</v>
      </c>
      <c r="W17" s="35">
        <v>2252</v>
      </c>
      <c r="X17" s="35">
        <v>506</v>
      </c>
      <c r="Y17" s="35">
        <v>415</v>
      </c>
    </row>
    <row r="19" spans="1:27" ht="56.25" customHeight="1" x14ac:dyDescent="0.25"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/>
    </row>
    <row r="20" spans="1:27" ht="20.25" x14ac:dyDescent="0.25">
      <c r="B20" s="14">
        <v>2022</v>
      </c>
      <c r="Z20"/>
    </row>
    <row r="21" spans="1:27" ht="30" x14ac:dyDescent="0.25">
      <c r="A21" s="18" t="s">
        <v>74</v>
      </c>
      <c r="B21" s="18" t="s">
        <v>75</v>
      </c>
      <c r="C21" s="19" t="s">
        <v>119</v>
      </c>
      <c r="D21" s="19" t="s">
        <v>84</v>
      </c>
      <c r="E21" s="19" t="s">
        <v>86</v>
      </c>
      <c r="F21" s="19" t="s">
        <v>87</v>
      </c>
      <c r="G21" s="19" t="s">
        <v>88</v>
      </c>
      <c r="H21" s="19" t="s">
        <v>89</v>
      </c>
      <c r="I21" s="19" t="s">
        <v>90</v>
      </c>
      <c r="J21" s="19" t="s">
        <v>83</v>
      </c>
      <c r="K21" s="19" t="s">
        <v>91</v>
      </c>
      <c r="L21" s="19" t="s">
        <v>92</v>
      </c>
      <c r="M21" s="19" t="s">
        <v>93</v>
      </c>
      <c r="N21" s="19" t="s">
        <v>94</v>
      </c>
      <c r="O21" s="19" t="s">
        <v>95</v>
      </c>
      <c r="P21" s="19" t="s">
        <v>117</v>
      </c>
      <c r="Q21" s="19" t="s">
        <v>96</v>
      </c>
      <c r="R21" s="19" t="s">
        <v>97</v>
      </c>
      <c r="S21" s="19" t="s">
        <v>98</v>
      </c>
      <c r="T21" s="19" t="s">
        <v>120</v>
      </c>
      <c r="U21" s="19" t="s">
        <v>103</v>
      </c>
      <c r="V21" s="19" t="s">
        <v>100</v>
      </c>
      <c r="W21" s="19" t="s">
        <v>85</v>
      </c>
      <c r="X21" s="19" t="s">
        <v>101</v>
      </c>
      <c r="Y21" s="19" t="s">
        <v>102</v>
      </c>
      <c r="Z21"/>
    </row>
    <row r="22" spans="1:27" x14ac:dyDescent="0.25">
      <c r="A22" s="7" t="s">
        <v>36</v>
      </c>
      <c r="B22" s="16" t="s">
        <v>113</v>
      </c>
      <c r="C22" s="32" t="s">
        <v>104</v>
      </c>
      <c r="D22" s="36">
        <v>95.194999999999993</v>
      </c>
      <c r="E22" s="36">
        <v>50.343000000000004</v>
      </c>
      <c r="F22" s="36">
        <v>202.91200000000001</v>
      </c>
      <c r="G22" s="36">
        <v>42.024000000000001</v>
      </c>
      <c r="H22" s="36">
        <v>8.8689999999999998</v>
      </c>
      <c r="I22" s="36">
        <v>22.151</v>
      </c>
      <c r="J22" s="36">
        <v>0.33800000000000002</v>
      </c>
      <c r="K22" s="36">
        <v>233.07599999999999</v>
      </c>
      <c r="L22" s="36">
        <v>288.74099999999999</v>
      </c>
      <c r="M22" s="36">
        <v>22.827000000000002</v>
      </c>
      <c r="N22" s="36">
        <v>120.66800000000001</v>
      </c>
      <c r="O22" s="36">
        <v>5622.5510000000004</v>
      </c>
      <c r="P22" s="36">
        <v>50.182000000000002</v>
      </c>
      <c r="Q22" s="36">
        <v>415.49599999999998</v>
      </c>
      <c r="R22" s="36">
        <v>37.622</v>
      </c>
      <c r="S22" s="36">
        <v>279.73399999999998</v>
      </c>
      <c r="T22" s="36">
        <v>21.114000000000001</v>
      </c>
      <c r="U22" s="36">
        <v>1775.0329999999999</v>
      </c>
      <c r="V22" s="36">
        <v>82.769000000000005</v>
      </c>
      <c r="W22" s="36">
        <v>74.055000000000007</v>
      </c>
      <c r="X22" s="36">
        <v>106.821</v>
      </c>
      <c r="Y22" s="36">
        <v>24.387</v>
      </c>
      <c r="Z22"/>
    </row>
    <row r="23" spans="1:27" x14ac:dyDescent="0.25">
      <c r="A23" s="7" t="s">
        <v>51</v>
      </c>
      <c r="B23" s="16" t="s">
        <v>114</v>
      </c>
      <c r="C23" s="32" t="s">
        <v>104</v>
      </c>
      <c r="D23" s="36">
        <v>92.442999999999998</v>
      </c>
      <c r="E23" s="36">
        <v>50.064999999999998</v>
      </c>
      <c r="F23" s="36">
        <v>201.756</v>
      </c>
      <c r="G23" s="36">
        <v>40.362000000000002</v>
      </c>
      <c r="H23" s="36">
        <v>8.7189999999999994</v>
      </c>
      <c r="I23" s="36">
        <v>22.045000000000002</v>
      </c>
      <c r="J23" s="36">
        <v>0.33100000000000002</v>
      </c>
      <c r="K23" s="36">
        <v>116.953</v>
      </c>
      <c r="L23" s="36">
        <v>287.71499999999997</v>
      </c>
      <c r="M23" s="36">
        <v>8.8439999999999994</v>
      </c>
      <c r="N23" s="36">
        <v>115.03</v>
      </c>
      <c r="O23" s="36">
        <v>4740.6400000000003</v>
      </c>
      <c r="P23" s="36">
        <v>50.042000000000002</v>
      </c>
      <c r="Q23" s="36">
        <v>407.13400000000001</v>
      </c>
      <c r="R23" s="36">
        <v>37.548999999999999</v>
      </c>
      <c r="S23" s="36">
        <v>266.76400000000001</v>
      </c>
      <c r="T23" s="36">
        <v>20.866</v>
      </c>
      <c r="U23" s="36">
        <v>1469.6579999999999</v>
      </c>
      <c r="V23" s="36">
        <v>82.236000000000004</v>
      </c>
      <c r="W23" s="36">
        <v>41.685000000000002</v>
      </c>
      <c r="X23" s="36">
        <v>106.221</v>
      </c>
      <c r="Y23" s="36">
        <v>24.36</v>
      </c>
      <c r="Z23"/>
    </row>
    <row r="24" spans="1:27" x14ac:dyDescent="0.25">
      <c r="A24" s="7" t="s">
        <v>54</v>
      </c>
      <c r="B24" s="16" t="s">
        <v>115</v>
      </c>
      <c r="C24" s="32" t="s">
        <v>104</v>
      </c>
      <c r="D24" s="36">
        <v>2.7519999999999998</v>
      </c>
      <c r="E24" s="36">
        <v>0.27800000000000002</v>
      </c>
      <c r="F24" s="36">
        <v>1.1559999999999999</v>
      </c>
      <c r="G24" s="36">
        <v>1.6619999999999999</v>
      </c>
      <c r="H24" s="36">
        <v>0.15</v>
      </c>
      <c r="I24" s="36">
        <v>0.106</v>
      </c>
      <c r="J24" s="36">
        <v>7.0000000000000001E-3</v>
      </c>
      <c r="K24" s="36">
        <v>116.123</v>
      </c>
      <c r="L24" s="36">
        <v>1.026</v>
      </c>
      <c r="M24" s="36">
        <v>13.983000000000001</v>
      </c>
      <c r="N24" s="36">
        <v>5.6379999999999999</v>
      </c>
      <c r="O24" s="36">
        <v>881.91099999999994</v>
      </c>
      <c r="P24" s="36">
        <v>0.14000000000000001</v>
      </c>
      <c r="Q24" s="36">
        <v>8.3620000000000001</v>
      </c>
      <c r="R24" s="36">
        <v>7.2999999999999995E-2</v>
      </c>
      <c r="S24" s="36">
        <v>12.97</v>
      </c>
      <c r="T24" s="36">
        <v>0.248</v>
      </c>
      <c r="U24" s="36">
        <v>305.375</v>
      </c>
      <c r="V24" s="36">
        <v>0.53300000000000003</v>
      </c>
      <c r="W24" s="36">
        <v>32.369999999999997</v>
      </c>
      <c r="X24" s="36">
        <v>0.6</v>
      </c>
      <c r="Y24" s="36">
        <v>2.7E-2</v>
      </c>
      <c r="Z24"/>
    </row>
    <row r="25" spans="1:27" x14ac:dyDescent="0.25">
      <c r="A25" s="7">
        <v>2</v>
      </c>
      <c r="B25" s="7" t="s">
        <v>116</v>
      </c>
      <c r="C25" s="32" t="s">
        <v>104</v>
      </c>
      <c r="D25" s="37">
        <v>1277</v>
      </c>
      <c r="E25" s="37">
        <v>359</v>
      </c>
      <c r="F25" s="37">
        <v>1091</v>
      </c>
      <c r="G25" s="37">
        <v>2051</v>
      </c>
      <c r="H25" s="37">
        <v>163</v>
      </c>
      <c r="I25" s="37">
        <v>172</v>
      </c>
      <c r="J25" s="37" t="s">
        <v>36</v>
      </c>
      <c r="K25" s="37">
        <v>6053</v>
      </c>
      <c r="L25" s="37">
        <v>1591</v>
      </c>
      <c r="M25" s="37">
        <v>89</v>
      </c>
      <c r="N25" s="37">
        <v>2835</v>
      </c>
      <c r="O25" s="37">
        <v>23681</v>
      </c>
      <c r="P25" s="37" t="s">
        <v>122</v>
      </c>
      <c r="Q25" s="37">
        <v>16463</v>
      </c>
      <c r="R25" s="37">
        <v>341</v>
      </c>
      <c r="S25" s="37">
        <v>930</v>
      </c>
      <c r="T25" s="37">
        <v>292</v>
      </c>
      <c r="U25" s="37">
        <v>2155</v>
      </c>
      <c r="V25" s="37">
        <v>1688</v>
      </c>
      <c r="W25" s="37">
        <v>2372</v>
      </c>
      <c r="X25" s="37" t="s">
        <v>124</v>
      </c>
      <c r="Y25" s="37">
        <v>391</v>
      </c>
      <c r="Z25"/>
    </row>
    <row r="26" spans="1:27" x14ac:dyDescent="0.25">
      <c r="AA26" s="5"/>
    </row>
    <row r="27" spans="1:27" x14ac:dyDescent="0.25">
      <c r="Z27"/>
    </row>
    <row r="28" spans="1:27" x14ac:dyDescent="0.25">
      <c r="Z28"/>
    </row>
    <row r="29" spans="1:27" x14ac:dyDescent="0.25">
      <c r="Z29"/>
    </row>
    <row r="30" spans="1:27" x14ac:dyDescent="0.25">
      <c r="Z30"/>
    </row>
    <row r="31" spans="1:27" x14ac:dyDescent="0.25">
      <c r="Z31"/>
    </row>
    <row r="32" spans="1:27" x14ac:dyDescent="0.25">
      <c r="Z32"/>
    </row>
    <row r="33" spans="3:26" x14ac:dyDescent="0.25">
      <c r="Z33"/>
    </row>
    <row r="34" spans="3:26" x14ac:dyDescent="0.25">
      <c r="Z34"/>
    </row>
    <row r="35" spans="3:26" x14ac:dyDescent="0.25">
      <c r="Z35"/>
    </row>
    <row r="36" spans="3:26" x14ac:dyDescent="0.25">
      <c r="Z36"/>
    </row>
    <row r="37" spans="3:26" x14ac:dyDescent="0.25">
      <c r="Z37"/>
    </row>
    <row r="38" spans="3:26" x14ac:dyDescent="0.25"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</row>
    <row r="39" spans="3:26" x14ac:dyDescent="0.25"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</row>
    <row r="40" spans="3:26" x14ac:dyDescent="0.25"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</row>
    <row r="41" spans="3:26" x14ac:dyDescent="0.25"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</row>
    <row r="42" spans="3:26" x14ac:dyDescent="0.25"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</row>
    <row r="43" spans="3:26" x14ac:dyDescent="0.25"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</row>
    <row r="44" spans="3:26" x14ac:dyDescent="0.25"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</row>
    <row r="45" spans="3:26" x14ac:dyDescent="0.25"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</row>
    <row r="46" spans="3:26" x14ac:dyDescent="0.25"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Y30"/>
  <sheetViews>
    <sheetView tabSelected="1" zoomScaleNormal="100" workbookViewId="0">
      <pane xSplit="2" topLeftCell="C1" activePane="topRight" state="frozen"/>
      <selection pane="topRight" activeCell="C6" sqref="C6"/>
    </sheetView>
  </sheetViews>
  <sheetFormatPr defaultColWidth="9.140625" defaultRowHeight="15" x14ac:dyDescent="0.25"/>
  <cols>
    <col min="2" max="2" width="39.85546875" customWidth="1"/>
    <col min="3" max="26" width="17.140625" customWidth="1"/>
    <col min="27" max="27" width="14.140625" customWidth="1"/>
  </cols>
  <sheetData>
    <row r="2" spans="1:25" ht="21" thickBot="1" x14ac:dyDescent="0.3">
      <c r="B2" s="14">
        <v>2024</v>
      </c>
    </row>
    <row r="3" spans="1:25" ht="30.75" thickBot="1" x14ac:dyDescent="0.3">
      <c r="A3" s="20" t="s">
        <v>74</v>
      </c>
      <c r="B3" s="21" t="s">
        <v>69</v>
      </c>
      <c r="C3" s="22" t="s">
        <v>119</v>
      </c>
      <c r="D3" s="22" t="s">
        <v>84</v>
      </c>
      <c r="E3" s="22" t="s">
        <v>86</v>
      </c>
      <c r="F3" s="22" t="s">
        <v>87</v>
      </c>
      <c r="G3" s="22" t="s">
        <v>88</v>
      </c>
      <c r="H3" s="22" t="s">
        <v>89</v>
      </c>
      <c r="I3" s="22" t="s">
        <v>90</v>
      </c>
      <c r="J3" s="22" t="s">
        <v>83</v>
      </c>
      <c r="K3" s="22" t="s">
        <v>91</v>
      </c>
      <c r="L3" s="22" t="s">
        <v>92</v>
      </c>
      <c r="M3" s="22" t="s">
        <v>93</v>
      </c>
      <c r="N3" s="22" t="s">
        <v>94</v>
      </c>
      <c r="O3" s="22" t="s">
        <v>95</v>
      </c>
      <c r="P3" s="22" t="s">
        <v>117</v>
      </c>
      <c r="Q3" s="22" t="s">
        <v>96</v>
      </c>
      <c r="R3" s="22" t="s">
        <v>97</v>
      </c>
      <c r="S3" s="22" t="s">
        <v>98</v>
      </c>
      <c r="T3" s="22" t="s">
        <v>99</v>
      </c>
      <c r="U3" s="22" t="s">
        <v>103</v>
      </c>
      <c r="V3" s="22" t="s">
        <v>100</v>
      </c>
      <c r="W3" s="22" t="s">
        <v>85</v>
      </c>
      <c r="X3" s="22" t="s">
        <v>101</v>
      </c>
      <c r="Y3" s="23" t="s">
        <v>102</v>
      </c>
    </row>
    <row r="4" spans="1:25" ht="16.5" thickBot="1" x14ac:dyDescent="0.3">
      <c r="A4" s="68">
        <v>1</v>
      </c>
      <c r="B4" s="69" t="s">
        <v>70</v>
      </c>
      <c r="C4" s="70">
        <v>73</v>
      </c>
      <c r="D4" s="70">
        <v>35</v>
      </c>
      <c r="E4" s="70">
        <v>7</v>
      </c>
      <c r="F4" s="70">
        <v>15</v>
      </c>
      <c r="G4" s="70">
        <v>6</v>
      </c>
      <c r="H4" s="70">
        <v>2</v>
      </c>
      <c r="I4" s="70">
        <v>6</v>
      </c>
      <c r="J4" s="70"/>
      <c r="K4" s="70">
        <v>19</v>
      </c>
      <c r="L4" s="70">
        <v>35</v>
      </c>
      <c r="M4" s="70">
        <v>5</v>
      </c>
      <c r="N4" s="70">
        <v>15</v>
      </c>
      <c r="O4" s="70">
        <v>118</v>
      </c>
      <c r="P4" s="70"/>
      <c r="Q4" s="70">
        <v>3</v>
      </c>
      <c r="R4" s="70">
        <v>5</v>
      </c>
      <c r="S4" s="70">
        <v>27</v>
      </c>
      <c r="T4" s="70">
        <v>18</v>
      </c>
      <c r="U4" s="70">
        <v>30</v>
      </c>
      <c r="V4" s="70">
        <v>30</v>
      </c>
      <c r="W4" s="70">
        <v>7</v>
      </c>
      <c r="X4" s="70">
        <v>19</v>
      </c>
      <c r="Y4" s="71">
        <v>9</v>
      </c>
    </row>
    <row r="5" spans="1:25" ht="31.5" x14ac:dyDescent="0.25">
      <c r="A5" s="81">
        <v>2</v>
      </c>
      <c r="B5" s="85" t="s">
        <v>78</v>
      </c>
      <c r="C5" s="72">
        <v>46</v>
      </c>
      <c r="D5" s="72">
        <v>21</v>
      </c>
      <c r="E5" s="72">
        <v>2</v>
      </c>
      <c r="F5" s="72">
        <v>3</v>
      </c>
      <c r="G5" s="72">
        <v>3</v>
      </c>
      <c r="H5" s="72">
        <v>0</v>
      </c>
      <c r="I5" s="72">
        <v>2</v>
      </c>
      <c r="J5" s="72"/>
      <c r="K5" s="72">
        <v>5</v>
      </c>
      <c r="L5" s="72">
        <v>23</v>
      </c>
      <c r="M5" s="72">
        <v>1</v>
      </c>
      <c r="N5" s="72">
        <v>7</v>
      </c>
      <c r="O5" s="72">
        <v>72</v>
      </c>
      <c r="P5" s="72"/>
      <c r="Q5" s="72">
        <v>3</v>
      </c>
      <c r="R5" s="72">
        <v>2</v>
      </c>
      <c r="S5" s="72">
        <v>14</v>
      </c>
      <c r="T5" s="72">
        <v>9</v>
      </c>
      <c r="U5" s="72">
        <v>13</v>
      </c>
      <c r="V5" s="72">
        <v>20</v>
      </c>
      <c r="W5" s="72">
        <v>1</v>
      </c>
      <c r="X5" s="72">
        <v>10</v>
      </c>
      <c r="Y5" s="73">
        <v>1</v>
      </c>
    </row>
    <row r="6" spans="1:25" ht="78.75" x14ac:dyDescent="0.25">
      <c r="A6" s="82" t="s">
        <v>137</v>
      </c>
      <c r="B6" s="80" t="s">
        <v>138</v>
      </c>
      <c r="C6" s="67">
        <v>1</v>
      </c>
      <c r="D6" s="67">
        <v>0</v>
      </c>
      <c r="E6" s="67" t="s">
        <v>104</v>
      </c>
      <c r="F6" s="67">
        <v>0</v>
      </c>
      <c r="G6" s="67">
        <v>0</v>
      </c>
      <c r="H6" s="67">
        <v>0</v>
      </c>
      <c r="I6" s="67">
        <v>0</v>
      </c>
      <c r="J6" s="67"/>
      <c r="K6" s="67">
        <v>0</v>
      </c>
      <c r="L6" s="67" t="s">
        <v>146</v>
      </c>
      <c r="M6" s="67">
        <v>0</v>
      </c>
      <c r="N6" s="67">
        <v>0</v>
      </c>
      <c r="O6" s="67" t="s">
        <v>145</v>
      </c>
      <c r="P6" s="67"/>
      <c r="Q6" s="67">
        <v>0</v>
      </c>
      <c r="R6" s="67"/>
      <c r="S6" s="67">
        <v>0</v>
      </c>
      <c r="T6" s="67">
        <v>0</v>
      </c>
      <c r="U6" s="67">
        <v>0</v>
      </c>
      <c r="V6" s="67"/>
      <c r="W6" s="67">
        <v>0</v>
      </c>
      <c r="X6" s="67">
        <v>0</v>
      </c>
      <c r="Y6" s="75">
        <v>0</v>
      </c>
    </row>
    <row r="7" spans="1:25" ht="16.5" thickBot="1" x14ac:dyDescent="0.3">
      <c r="A7" s="83" t="s">
        <v>139</v>
      </c>
      <c r="B7" s="84" t="s">
        <v>140</v>
      </c>
      <c r="C7" s="78">
        <v>1</v>
      </c>
      <c r="D7" s="78">
        <v>1</v>
      </c>
      <c r="E7" s="78" t="s">
        <v>104</v>
      </c>
      <c r="F7" s="78">
        <v>1</v>
      </c>
      <c r="G7" s="78">
        <v>0</v>
      </c>
      <c r="H7" s="78">
        <v>0</v>
      </c>
      <c r="I7" s="78">
        <v>0</v>
      </c>
      <c r="J7" s="78"/>
      <c r="K7" s="78">
        <v>0</v>
      </c>
      <c r="L7" s="78">
        <v>1</v>
      </c>
      <c r="M7" s="78">
        <v>0</v>
      </c>
      <c r="N7" s="78">
        <v>0</v>
      </c>
      <c r="O7" s="78">
        <v>8</v>
      </c>
      <c r="P7" s="78"/>
      <c r="Q7" s="78">
        <v>0</v>
      </c>
      <c r="R7" s="78"/>
      <c r="S7" s="78">
        <v>1</v>
      </c>
      <c r="T7" s="78">
        <v>0</v>
      </c>
      <c r="U7" s="78">
        <v>0</v>
      </c>
      <c r="V7" s="78"/>
      <c r="W7" s="78">
        <v>0</v>
      </c>
      <c r="X7" s="78">
        <v>0</v>
      </c>
      <c r="Y7" s="79">
        <v>0</v>
      </c>
    </row>
    <row r="8" spans="1:25" ht="15.75" x14ac:dyDescent="0.25">
      <c r="A8" s="81">
        <v>3</v>
      </c>
      <c r="B8" s="85" t="s">
        <v>71</v>
      </c>
      <c r="C8" s="72">
        <v>10</v>
      </c>
      <c r="D8" s="72">
        <v>1</v>
      </c>
      <c r="E8" s="72">
        <v>4</v>
      </c>
      <c r="F8" s="72">
        <v>0</v>
      </c>
      <c r="G8" s="72">
        <v>0</v>
      </c>
      <c r="H8" s="72">
        <v>0</v>
      </c>
      <c r="I8" s="72">
        <v>1</v>
      </c>
      <c r="J8" s="72"/>
      <c r="K8" s="72">
        <v>0</v>
      </c>
      <c r="L8" s="72">
        <v>1</v>
      </c>
      <c r="M8" s="72">
        <v>0</v>
      </c>
      <c r="N8" s="72">
        <v>0</v>
      </c>
      <c r="O8" s="72">
        <v>54</v>
      </c>
      <c r="P8" s="72"/>
      <c r="Q8" s="72">
        <v>6</v>
      </c>
      <c r="R8" s="72">
        <v>1</v>
      </c>
      <c r="S8" s="72">
        <v>1</v>
      </c>
      <c r="T8" s="72">
        <v>3</v>
      </c>
      <c r="U8" s="72">
        <v>0</v>
      </c>
      <c r="V8" s="72">
        <v>0</v>
      </c>
      <c r="W8" s="72">
        <v>1</v>
      </c>
      <c r="X8" s="72">
        <v>0</v>
      </c>
      <c r="Y8" s="73">
        <v>0</v>
      </c>
    </row>
    <row r="9" spans="1:25" ht="31.5" x14ac:dyDescent="0.25">
      <c r="A9" s="74" t="s">
        <v>141</v>
      </c>
      <c r="B9" s="80" t="s">
        <v>142</v>
      </c>
      <c r="C9" s="67">
        <v>0</v>
      </c>
      <c r="D9" s="67">
        <v>0</v>
      </c>
      <c r="E9" s="67" t="s">
        <v>104</v>
      </c>
      <c r="F9" s="67">
        <v>0</v>
      </c>
      <c r="G9" s="67">
        <v>0</v>
      </c>
      <c r="H9" s="67">
        <v>0</v>
      </c>
      <c r="I9" s="67">
        <v>0</v>
      </c>
      <c r="J9" s="67"/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/>
      <c r="Q9" s="67">
        <v>0</v>
      </c>
      <c r="R9" s="67"/>
      <c r="S9" s="67">
        <v>0</v>
      </c>
      <c r="T9" s="67">
        <v>0</v>
      </c>
      <c r="U9" s="67">
        <v>0</v>
      </c>
      <c r="V9" s="67"/>
      <c r="W9" s="67">
        <v>0</v>
      </c>
      <c r="X9" s="67">
        <v>0</v>
      </c>
      <c r="Y9" s="75">
        <v>0</v>
      </c>
    </row>
    <row r="10" spans="1:25" ht="16.5" thickBot="1" x14ac:dyDescent="0.3">
      <c r="A10" s="76" t="s">
        <v>143</v>
      </c>
      <c r="B10" s="77" t="s">
        <v>144</v>
      </c>
      <c r="C10" s="78">
        <v>0</v>
      </c>
      <c r="D10" s="78">
        <v>0</v>
      </c>
      <c r="E10" s="78" t="s">
        <v>104</v>
      </c>
      <c r="F10" s="78">
        <v>0</v>
      </c>
      <c r="G10" s="78">
        <v>0</v>
      </c>
      <c r="H10" s="78">
        <v>0</v>
      </c>
      <c r="I10" s="78">
        <v>0</v>
      </c>
      <c r="J10" s="78"/>
      <c r="K10" s="78">
        <v>0</v>
      </c>
      <c r="L10" s="78">
        <v>0</v>
      </c>
      <c r="M10" s="78">
        <v>0</v>
      </c>
      <c r="N10" s="78">
        <v>0</v>
      </c>
      <c r="O10" s="78">
        <v>5</v>
      </c>
      <c r="P10" s="78"/>
      <c r="Q10" s="78">
        <v>0</v>
      </c>
      <c r="R10" s="78"/>
      <c r="S10" s="78">
        <v>0</v>
      </c>
      <c r="T10" s="78">
        <v>0</v>
      </c>
      <c r="U10" s="78">
        <v>0</v>
      </c>
      <c r="V10" s="78"/>
      <c r="W10" s="78">
        <v>0</v>
      </c>
      <c r="X10" s="78">
        <v>0</v>
      </c>
      <c r="Y10" s="79">
        <v>0</v>
      </c>
    </row>
    <row r="11" spans="1:25" ht="16.5" thickBot="1" x14ac:dyDescent="0.3">
      <c r="A11" s="68">
        <v>4</v>
      </c>
      <c r="B11" s="69" t="s">
        <v>72</v>
      </c>
      <c r="C11" s="70">
        <v>1025</v>
      </c>
      <c r="D11" s="70">
        <v>50</v>
      </c>
      <c r="E11" s="70">
        <v>52</v>
      </c>
      <c r="F11" s="70">
        <v>65</v>
      </c>
      <c r="G11" s="70">
        <v>93</v>
      </c>
      <c r="H11" s="70">
        <v>16</v>
      </c>
      <c r="I11" s="70">
        <v>12</v>
      </c>
      <c r="J11" s="70"/>
      <c r="K11" s="70">
        <v>39</v>
      </c>
      <c r="L11" s="70">
        <v>83</v>
      </c>
      <c r="M11" s="70">
        <v>49</v>
      </c>
      <c r="N11" s="70">
        <v>61</v>
      </c>
      <c r="O11" s="70">
        <v>1107</v>
      </c>
      <c r="P11" s="70"/>
      <c r="Q11" s="70">
        <v>0</v>
      </c>
      <c r="R11" s="70">
        <v>43</v>
      </c>
      <c r="S11" s="70">
        <v>75</v>
      </c>
      <c r="T11" s="70">
        <v>39</v>
      </c>
      <c r="U11" s="70">
        <v>175</v>
      </c>
      <c r="V11" s="70">
        <v>135</v>
      </c>
      <c r="W11" s="70">
        <v>35</v>
      </c>
      <c r="X11" s="70">
        <v>51</v>
      </c>
      <c r="Y11" s="71">
        <v>24</v>
      </c>
    </row>
    <row r="12" spans="1:25" ht="16.5" thickBot="1" x14ac:dyDescent="0.3">
      <c r="A12" s="68">
        <v>5</v>
      </c>
      <c r="B12" s="69" t="s">
        <v>73</v>
      </c>
      <c r="C12" s="70">
        <v>3902</v>
      </c>
      <c r="D12" s="70">
        <v>1509</v>
      </c>
      <c r="E12" s="70">
        <v>289</v>
      </c>
      <c r="F12" s="70">
        <v>675</v>
      </c>
      <c r="G12" s="70">
        <v>170</v>
      </c>
      <c r="H12" s="70">
        <v>112</v>
      </c>
      <c r="I12" s="70">
        <v>130</v>
      </c>
      <c r="J12" s="70"/>
      <c r="K12" s="70">
        <v>976</v>
      </c>
      <c r="L12" s="70">
        <v>1805</v>
      </c>
      <c r="M12" s="70">
        <v>472</v>
      </c>
      <c r="N12" s="70">
        <v>832</v>
      </c>
      <c r="O12" s="70">
        <v>5586</v>
      </c>
      <c r="P12" s="70"/>
      <c r="Q12" s="70">
        <v>1613</v>
      </c>
      <c r="R12" s="70">
        <v>187</v>
      </c>
      <c r="S12" s="70">
        <v>1247</v>
      </c>
      <c r="T12" s="70">
        <v>816</v>
      </c>
      <c r="U12" s="70">
        <v>2175</v>
      </c>
      <c r="V12" s="70">
        <v>1075</v>
      </c>
      <c r="W12" s="70">
        <v>249</v>
      </c>
      <c r="X12" s="70">
        <v>1175</v>
      </c>
      <c r="Y12" s="71">
        <v>209</v>
      </c>
    </row>
    <row r="15" spans="1:25" ht="21" thickBot="1" x14ac:dyDescent="0.3">
      <c r="B15" s="14">
        <v>2023</v>
      </c>
    </row>
    <row r="16" spans="1:25" ht="30.75" thickBot="1" x14ac:dyDescent="0.3">
      <c r="A16" s="20" t="s">
        <v>74</v>
      </c>
      <c r="B16" s="21" t="s">
        <v>69</v>
      </c>
      <c r="C16" s="22" t="s">
        <v>119</v>
      </c>
      <c r="D16" s="22" t="s">
        <v>84</v>
      </c>
      <c r="E16" s="22" t="s">
        <v>86</v>
      </c>
      <c r="F16" s="22" t="s">
        <v>87</v>
      </c>
      <c r="G16" s="22" t="s">
        <v>88</v>
      </c>
      <c r="H16" s="22" t="s">
        <v>89</v>
      </c>
      <c r="I16" s="22" t="s">
        <v>90</v>
      </c>
      <c r="J16" s="22" t="s">
        <v>83</v>
      </c>
      <c r="K16" s="22" t="s">
        <v>91</v>
      </c>
      <c r="L16" s="22" t="s">
        <v>92</v>
      </c>
      <c r="M16" s="22" t="s">
        <v>93</v>
      </c>
      <c r="N16" s="22" t="s">
        <v>94</v>
      </c>
      <c r="O16" s="22" t="s">
        <v>95</v>
      </c>
      <c r="P16" s="22" t="s">
        <v>117</v>
      </c>
      <c r="Q16" s="22" t="s">
        <v>96</v>
      </c>
      <c r="R16" s="22" t="s">
        <v>97</v>
      </c>
      <c r="S16" s="22" t="s">
        <v>98</v>
      </c>
      <c r="T16" s="22" t="s">
        <v>99</v>
      </c>
      <c r="U16" s="22" t="s">
        <v>103</v>
      </c>
      <c r="V16" s="22" t="s">
        <v>100</v>
      </c>
      <c r="W16" s="22" t="s">
        <v>85</v>
      </c>
      <c r="X16" s="22" t="s">
        <v>101</v>
      </c>
      <c r="Y16" s="23" t="s">
        <v>102</v>
      </c>
    </row>
    <row r="17" spans="1:25" ht="15.75" x14ac:dyDescent="0.25">
      <c r="A17" s="24">
        <v>1</v>
      </c>
      <c r="B17" s="25" t="s">
        <v>70</v>
      </c>
      <c r="C17" s="4">
        <v>69</v>
      </c>
      <c r="D17" s="4">
        <v>32</v>
      </c>
      <c r="E17" s="4">
        <v>8</v>
      </c>
      <c r="F17" s="4">
        <v>12</v>
      </c>
      <c r="G17" s="4">
        <v>6</v>
      </c>
      <c r="H17" s="4">
        <v>2</v>
      </c>
      <c r="I17" s="4">
        <v>7</v>
      </c>
      <c r="J17" s="4"/>
      <c r="K17" s="4">
        <v>19</v>
      </c>
      <c r="L17" s="4">
        <v>33</v>
      </c>
      <c r="M17" s="4">
        <v>4</v>
      </c>
      <c r="N17" s="4">
        <v>14</v>
      </c>
      <c r="O17" s="4">
        <v>118</v>
      </c>
      <c r="P17" s="4">
        <v>7</v>
      </c>
      <c r="Q17" s="4">
        <v>3</v>
      </c>
      <c r="R17" s="4">
        <v>5</v>
      </c>
      <c r="S17" s="4">
        <v>27</v>
      </c>
      <c r="T17" s="4">
        <v>18</v>
      </c>
      <c r="U17" s="4">
        <v>30</v>
      </c>
      <c r="V17" s="4">
        <v>30</v>
      </c>
      <c r="W17" s="4">
        <v>7</v>
      </c>
      <c r="X17" s="4">
        <v>18</v>
      </c>
      <c r="Y17" s="4">
        <v>8</v>
      </c>
    </row>
    <row r="18" spans="1:25" ht="31.5" x14ac:dyDescent="0.25">
      <c r="A18" s="27">
        <v>2</v>
      </c>
      <c r="B18" s="28" t="s">
        <v>78</v>
      </c>
      <c r="C18" s="4">
        <v>46</v>
      </c>
      <c r="D18" s="4">
        <v>18</v>
      </c>
      <c r="E18" s="4">
        <v>2</v>
      </c>
      <c r="F18" s="4">
        <v>3</v>
      </c>
      <c r="G18" s="4">
        <v>3</v>
      </c>
      <c r="H18" s="4">
        <v>1</v>
      </c>
      <c r="I18" s="4">
        <v>2</v>
      </c>
      <c r="J18" s="4"/>
      <c r="K18" s="4">
        <v>5</v>
      </c>
      <c r="L18" s="4">
        <v>19</v>
      </c>
      <c r="M18" s="4">
        <v>0</v>
      </c>
      <c r="N18" s="4">
        <v>6</v>
      </c>
      <c r="O18" s="4">
        <v>72</v>
      </c>
      <c r="P18" s="4">
        <v>6</v>
      </c>
      <c r="Q18" s="4">
        <v>2</v>
      </c>
      <c r="R18" s="4">
        <v>2</v>
      </c>
      <c r="S18" s="4">
        <v>14</v>
      </c>
      <c r="T18" s="4">
        <v>9</v>
      </c>
      <c r="U18" s="4">
        <v>13</v>
      </c>
      <c r="V18" s="4">
        <v>21</v>
      </c>
      <c r="W18" s="4">
        <v>1</v>
      </c>
      <c r="X18" s="4">
        <v>9</v>
      </c>
      <c r="Y18" s="4">
        <v>2</v>
      </c>
    </row>
    <row r="19" spans="1:25" ht="15.75" x14ac:dyDescent="0.25">
      <c r="A19" s="27">
        <v>3</v>
      </c>
      <c r="B19" s="29" t="s">
        <v>71</v>
      </c>
      <c r="C19" s="4">
        <v>11</v>
      </c>
      <c r="D19" s="4">
        <v>1</v>
      </c>
      <c r="E19" s="4">
        <v>4</v>
      </c>
      <c r="F19" s="4">
        <v>0</v>
      </c>
      <c r="G19" s="4">
        <v>0</v>
      </c>
      <c r="H19" s="4">
        <v>0</v>
      </c>
      <c r="I19" s="4">
        <v>1</v>
      </c>
      <c r="J19" s="4"/>
      <c r="K19" s="4">
        <v>75</v>
      </c>
      <c r="L19" s="4">
        <v>12</v>
      </c>
      <c r="M19" s="4">
        <v>0</v>
      </c>
      <c r="N19" s="4">
        <v>0</v>
      </c>
      <c r="O19" s="4">
        <v>46</v>
      </c>
      <c r="P19" s="4">
        <v>0</v>
      </c>
      <c r="Q19" s="4">
        <v>8</v>
      </c>
      <c r="R19" s="4">
        <v>1</v>
      </c>
      <c r="S19" s="4">
        <v>1</v>
      </c>
      <c r="T19" s="4">
        <v>2</v>
      </c>
      <c r="U19" s="4">
        <v>0</v>
      </c>
      <c r="V19" s="4"/>
      <c r="W19" s="4">
        <v>1</v>
      </c>
      <c r="X19" s="4">
        <v>0</v>
      </c>
      <c r="Y19" s="4">
        <v>0</v>
      </c>
    </row>
    <row r="20" spans="1:25" ht="16.5" thickBot="1" x14ac:dyDescent="0.3">
      <c r="A20" s="30">
        <v>4</v>
      </c>
      <c r="B20" s="29" t="s">
        <v>72</v>
      </c>
      <c r="C20" s="4">
        <v>957</v>
      </c>
      <c r="D20" s="4">
        <v>47</v>
      </c>
      <c r="E20" s="4">
        <v>57</v>
      </c>
      <c r="F20" s="4">
        <v>37</v>
      </c>
      <c r="G20" s="4">
        <v>93</v>
      </c>
      <c r="H20" s="4">
        <v>16</v>
      </c>
      <c r="I20" s="4">
        <v>13</v>
      </c>
      <c r="J20" s="4"/>
      <c r="K20" s="4">
        <v>38</v>
      </c>
      <c r="L20" s="4">
        <v>78</v>
      </c>
      <c r="M20" s="4">
        <v>34</v>
      </c>
      <c r="N20" s="4">
        <v>61</v>
      </c>
      <c r="O20" s="4">
        <v>1030</v>
      </c>
      <c r="P20" s="4">
        <v>51</v>
      </c>
      <c r="Q20" s="4">
        <v>0</v>
      </c>
      <c r="R20" s="4">
        <v>45</v>
      </c>
      <c r="S20" s="4">
        <v>74</v>
      </c>
      <c r="T20" s="4">
        <v>36</v>
      </c>
      <c r="U20" s="4">
        <v>152</v>
      </c>
      <c r="V20" s="4">
        <v>126</v>
      </c>
      <c r="W20" s="4">
        <v>30</v>
      </c>
      <c r="X20" s="4">
        <v>46</v>
      </c>
      <c r="Y20" s="4">
        <v>17</v>
      </c>
    </row>
    <row r="21" spans="1:25" ht="16.5" thickBot="1" x14ac:dyDescent="0.3">
      <c r="A21" s="30">
        <v>5</v>
      </c>
      <c r="B21" s="31" t="s">
        <v>73</v>
      </c>
      <c r="C21" s="4">
        <v>3494</v>
      </c>
      <c r="D21" s="4">
        <v>1413</v>
      </c>
      <c r="E21" s="4">
        <v>279</v>
      </c>
      <c r="F21" s="4">
        <v>573</v>
      </c>
      <c r="G21" s="4">
        <v>162</v>
      </c>
      <c r="H21" s="4">
        <v>103</v>
      </c>
      <c r="I21" s="4">
        <v>259</v>
      </c>
      <c r="J21" s="4"/>
      <c r="K21" s="4">
        <v>895</v>
      </c>
      <c r="L21" s="4">
        <v>1635</v>
      </c>
      <c r="M21" s="4">
        <v>424</v>
      </c>
      <c r="N21" s="4">
        <v>711</v>
      </c>
      <c r="O21" s="4">
        <v>5313</v>
      </c>
      <c r="P21" s="4">
        <v>186</v>
      </c>
      <c r="Q21" s="4">
        <v>1650</v>
      </c>
      <c r="R21" s="4">
        <v>179</v>
      </c>
      <c r="S21" s="4">
        <v>1120</v>
      </c>
      <c r="T21" s="4">
        <v>786</v>
      </c>
      <c r="U21" s="4">
        <v>1902</v>
      </c>
      <c r="V21" s="4">
        <v>963</v>
      </c>
      <c r="W21" s="4">
        <v>270</v>
      </c>
      <c r="X21" s="4">
        <v>1052</v>
      </c>
      <c r="Y21" s="4">
        <v>176</v>
      </c>
    </row>
    <row r="24" spans="1:25" ht="21" thickBot="1" x14ac:dyDescent="0.3">
      <c r="B24" s="14">
        <v>2022</v>
      </c>
    </row>
    <row r="25" spans="1:25" ht="30.75" thickBot="1" x14ac:dyDescent="0.3">
      <c r="A25" s="20" t="s">
        <v>74</v>
      </c>
      <c r="B25" s="21" t="s">
        <v>69</v>
      </c>
      <c r="C25" s="22" t="s">
        <v>119</v>
      </c>
      <c r="D25" s="22" t="s">
        <v>84</v>
      </c>
      <c r="E25" s="22" t="s">
        <v>86</v>
      </c>
      <c r="F25" s="22" t="s">
        <v>87</v>
      </c>
      <c r="G25" s="22" t="s">
        <v>88</v>
      </c>
      <c r="H25" s="22" t="s">
        <v>89</v>
      </c>
      <c r="I25" s="22" t="s">
        <v>90</v>
      </c>
      <c r="J25" s="22" t="s">
        <v>83</v>
      </c>
      <c r="K25" s="22" t="s">
        <v>91</v>
      </c>
      <c r="L25" s="22" t="s">
        <v>92</v>
      </c>
      <c r="M25" s="22" t="s">
        <v>93</v>
      </c>
      <c r="N25" s="22" t="s">
        <v>94</v>
      </c>
      <c r="O25" s="22" t="s">
        <v>95</v>
      </c>
      <c r="P25" s="22" t="s">
        <v>117</v>
      </c>
      <c r="Q25" s="22" t="s">
        <v>96</v>
      </c>
      <c r="R25" s="22" t="s">
        <v>97</v>
      </c>
      <c r="S25" s="22" t="s">
        <v>98</v>
      </c>
      <c r="T25" s="22" t="s">
        <v>99</v>
      </c>
      <c r="U25" s="22" t="s">
        <v>103</v>
      </c>
      <c r="V25" s="22" t="s">
        <v>100</v>
      </c>
      <c r="W25" s="22" t="s">
        <v>85</v>
      </c>
      <c r="X25" s="22" t="s">
        <v>101</v>
      </c>
      <c r="Y25" s="23" t="s">
        <v>102</v>
      </c>
    </row>
    <row r="26" spans="1:25" ht="15.75" x14ac:dyDescent="0.25">
      <c r="A26" s="24">
        <v>1</v>
      </c>
      <c r="B26" s="25" t="s">
        <v>70</v>
      </c>
      <c r="C26" s="4">
        <v>64</v>
      </c>
      <c r="D26" s="4">
        <v>30</v>
      </c>
      <c r="E26" s="4">
        <v>8</v>
      </c>
      <c r="F26" s="26">
        <v>12</v>
      </c>
      <c r="G26" s="26">
        <v>6</v>
      </c>
      <c r="H26" s="26">
        <v>2</v>
      </c>
      <c r="I26" s="4">
        <v>6</v>
      </c>
      <c r="J26" s="26">
        <v>1</v>
      </c>
      <c r="K26" s="26">
        <v>20</v>
      </c>
      <c r="L26" s="26">
        <v>31</v>
      </c>
      <c r="M26" s="4">
        <v>4</v>
      </c>
      <c r="N26" s="4">
        <v>14</v>
      </c>
      <c r="O26" s="4">
        <v>114</v>
      </c>
      <c r="P26" s="4">
        <v>8</v>
      </c>
      <c r="Q26" s="4">
        <v>3</v>
      </c>
      <c r="R26" s="4">
        <v>6</v>
      </c>
      <c r="S26" s="4">
        <v>27</v>
      </c>
      <c r="T26" s="4">
        <v>18</v>
      </c>
      <c r="U26" s="4">
        <v>29</v>
      </c>
      <c r="V26" s="4">
        <v>30</v>
      </c>
      <c r="W26" s="4">
        <v>7</v>
      </c>
      <c r="X26" s="4">
        <v>16</v>
      </c>
      <c r="Y26" s="4">
        <v>6</v>
      </c>
    </row>
    <row r="27" spans="1:25" ht="31.5" x14ac:dyDescent="0.25">
      <c r="A27" s="27">
        <v>2</v>
      </c>
      <c r="B27" s="28" t="s">
        <v>78</v>
      </c>
      <c r="C27" s="4">
        <v>46</v>
      </c>
      <c r="D27" s="4">
        <v>15</v>
      </c>
      <c r="E27" s="4">
        <v>3</v>
      </c>
      <c r="F27" s="26">
        <v>3</v>
      </c>
      <c r="G27" s="26">
        <v>3</v>
      </c>
      <c r="H27" s="26">
        <v>1</v>
      </c>
      <c r="I27" s="4">
        <v>2</v>
      </c>
      <c r="J27" s="26">
        <v>0</v>
      </c>
      <c r="K27" s="26">
        <v>7</v>
      </c>
      <c r="L27" s="26">
        <v>17</v>
      </c>
      <c r="M27" s="4">
        <v>0</v>
      </c>
      <c r="N27" s="4">
        <v>6</v>
      </c>
      <c r="O27" s="4">
        <v>70</v>
      </c>
      <c r="P27" s="4">
        <v>6</v>
      </c>
      <c r="Q27" s="4">
        <v>2</v>
      </c>
      <c r="R27" s="4">
        <v>2</v>
      </c>
      <c r="S27" s="4">
        <v>13</v>
      </c>
      <c r="T27" s="4">
        <v>9</v>
      </c>
      <c r="U27" s="4">
        <v>13</v>
      </c>
      <c r="V27" s="4">
        <v>21</v>
      </c>
      <c r="W27" s="4">
        <v>1</v>
      </c>
      <c r="X27" s="4">
        <v>4</v>
      </c>
      <c r="Y27" s="4">
        <v>2</v>
      </c>
    </row>
    <row r="28" spans="1:25" ht="15.75" x14ac:dyDescent="0.25">
      <c r="A28" s="27">
        <v>3</v>
      </c>
      <c r="B28" s="29" t="s">
        <v>71</v>
      </c>
      <c r="C28" s="4">
        <v>15</v>
      </c>
      <c r="D28" s="4">
        <v>1</v>
      </c>
      <c r="E28" s="4">
        <v>4</v>
      </c>
      <c r="F28" s="26">
        <v>0</v>
      </c>
      <c r="G28" s="26">
        <v>0</v>
      </c>
      <c r="H28" s="26">
        <v>0</v>
      </c>
      <c r="I28" s="4">
        <v>1</v>
      </c>
      <c r="J28" s="26">
        <v>0</v>
      </c>
      <c r="K28" s="26">
        <v>66</v>
      </c>
      <c r="L28" s="26">
        <v>3</v>
      </c>
      <c r="M28" s="4">
        <v>0</v>
      </c>
      <c r="N28" s="4">
        <v>0</v>
      </c>
      <c r="O28" s="4">
        <v>26</v>
      </c>
      <c r="P28" s="4">
        <v>1</v>
      </c>
      <c r="Q28" s="4">
        <v>7</v>
      </c>
      <c r="R28" s="4">
        <v>1</v>
      </c>
      <c r="S28" s="4">
        <v>1</v>
      </c>
      <c r="T28" s="4">
        <v>1</v>
      </c>
      <c r="U28" s="4">
        <v>0</v>
      </c>
      <c r="V28" s="4"/>
      <c r="W28" s="4">
        <v>1</v>
      </c>
      <c r="X28" s="4">
        <v>0</v>
      </c>
      <c r="Y28" s="4">
        <v>0</v>
      </c>
    </row>
    <row r="29" spans="1:25" ht="57" customHeight="1" thickBot="1" x14ac:dyDescent="0.3">
      <c r="A29" s="30">
        <v>4</v>
      </c>
      <c r="B29" s="29" t="s">
        <v>72</v>
      </c>
      <c r="C29" s="4">
        <v>938</v>
      </c>
      <c r="D29" s="4">
        <v>46</v>
      </c>
      <c r="E29" s="4">
        <v>57</v>
      </c>
      <c r="F29" s="26">
        <v>30</v>
      </c>
      <c r="G29" s="26">
        <v>90</v>
      </c>
      <c r="H29" s="26">
        <v>16</v>
      </c>
      <c r="I29" s="4">
        <v>13</v>
      </c>
      <c r="J29" s="26">
        <v>2</v>
      </c>
      <c r="K29" s="26">
        <v>40</v>
      </c>
      <c r="L29" s="26">
        <v>75</v>
      </c>
      <c r="M29" s="4">
        <v>28</v>
      </c>
      <c r="N29" s="4">
        <v>62</v>
      </c>
      <c r="O29" s="4">
        <v>956</v>
      </c>
      <c r="P29" s="4">
        <v>52</v>
      </c>
      <c r="Q29" s="4">
        <v>0</v>
      </c>
      <c r="R29" s="4">
        <v>54</v>
      </c>
      <c r="S29" s="4">
        <v>74</v>
      </c>
      <c r="T29" s="4">
        <v>33</v>
      </c>
      <c r="U29" s="4">
        <v>129</v>
      </c>
      <c r="V29" s="4">
        <v>117</v>
      </c>
      <c r="W29" s="4">
        <v>27</v>
      </c>
      <c r="X29" s="4">
        <v>43</v>
      </c>
      <c r="Y29" s="4">
        <v>15</v>
      </c>
    </row>
    <row r="30" spans="1:25" ht="16.5" thickBot="1" x14ac:dyDescent="0.3">
      <c r="A30" s="30">
        <v>5</v>
      </c>
      <c r="B30" s="31" t="s">
        <v>73</v>
      </c>
      <c r="C30" s="4">
        <v>3096</v>
      </c>
      <c r="D30" s="4">
        <v>1320</v>
      </c>
      <c r="E30" s="4">
        <v>268</v>
      </c>
      <c r="F30" s="26">
        <v>513</v>
      </c>
      <c r="G30" s="26">
        <v>161</v>
      </c>
      <c r="H30" s="26">
        <v>102</v>
      </c>
      <c r="I30" s="4">
        <v>263</v>
      </c>
      <c r="J30" s="26">
        <v>24</v>
      </c>
      <c r="K30" s="26">
        <v>833</v>
      </c>
      <c r="L30" s="26">
        <v>1476</v>
      </c>
      <c r="M30" s="4">
        <v>384</v>
      </c>
      <c r="N30" s="4">
        <v>709</v>
      </c>
      <c r="O30" s="4">
        <v>4828</v>
      </c>
      <c r="P30" s="4">
        <v>175</v>
      </c>
      <c r="Q30" s="4">
        <v>1561</v>
      </c>
      <c r="R30" s="4">
        <v>166</v>
      </c>
      <c r="S30" s="4">
        <v>1017</v>
      </c>
      <c r="T30" s="4">
        <v>746</v>
      </c>
      <c r="U30" s="4">
        <v>2008</v>
      </c>
      <c r="V30" s="4">
        <v>833</v>
      </c>
      <c r="W30" s="4">
        <v>254</v>
      </c>
      <c r="X30" s="4">
        <v>1041</v>
      </c>
      <c r="Y30" s="4">
        <v>154</v>
      </c>
    </row>
  </sheetData>
  <conditionalFormatting sqref="P16">
    <cfRule type="dataBar" priority="1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{8A87D650-2383-4CE4-8EB8-EFE90AE2E367}</x14:id>
        </ext>
      </extLst>
    </cfRule>
  </conditionalFormatting>
  <conditionalFormatting sqref="P25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{8769D806-7AF7-483D-B2FC-9DD43EB68F86}</x14:id>
        </ext>
      </extLst>
    </cfRule>
  </conditionalFormatting>
  <conditionalFormatting sqref="P3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{50E3A1F0-DF89-4029-97A6-679EECC057AE}</x14:id>
        </ext>
      </extLst>
    </cfRule>
  </conditionalFormatting>
  <pageMargins left="0.7" right="0.7" top="0.75" bottom="0.75" header="0.3" footer="0.3"/>
  <pageSetup paperSize="9" orientation="portrait" horizontalDpi="4294967295" verticalDpi="4294967295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A87D650-2383-4CE4-8EB8-EFE90AE2E367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P16</xm:sqref>
        </x14:conditionalFormatting>
        <x14:conditionalFormatting xmlns:xm="http://schemas.microsoft.com/office/excel/2006/main">
          <x14:cfRule type="dataBar" id="{8769D806-7AF7-483D-B2FC-9DD43EB68F86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P25</xm:sqref>
        </x14:conditionalFormatting>
        <x14:conditionalFormatting xmlns:xm="http://schemas.microsoft.com/office/excel/2006/main">
          <x14:cfRule type="dataBar" id="{50E3A1F0-DF89-4029-97A6-679EECC057AE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P3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Balans Göstəriciləri </vt:lpstr>
      <vt:lpstr>Mənfəət-Zərər göstəriciləri</vt:lpstr>
      <vt:lpstr>Nağdsız hesablaşmalar</vt:lpstr>
      <vt:lpstr>Digər göstəricilər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Azizaga Hagverdiyev</cp:lastModifiedBy>
  <dcterms:created xsi:type="dcterms:W3CDTF">2019-08-26T07:36:38Z</dcterms:created>
  <dcterms:modified xsi:type="dcterms:W3CDTF">2026-01-30T08:29:09Z</dcterms:modified>
</cp:coreProperties>
</file>