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uney Asgerli\Downloads\"/>
    </mc:Choice>
  </mc:AlternateContent>
  <xr:revisionPtr revIDLastSave="0" documentId="13_ncr:1_{0B5706E2-01F6-49DE-AB1C-85B8E9304417}" xr6:coauthVersionLast="47" xr6:coauthVersionMax="47" xr10:uidLastSave="{00000000-0000-0000-0000-000000000000}"/>
  <bookViews>
    <workbookView xWindow="-120" yWindow="-120" windowWidth="20730" windowHeight="11160" activeTab="1" xr2:uid="{959F7837-C4FF-4BD1-A831-12073C8E26EA}"/>
  </bookViews>
  <sheets>
    <sheet name="Contents" sheetId="49" r:id="rId1"/>
    <sheet name="2026 IQ- General indicators" sheetId="64" r:id="rId2"/>
    <sheet name="2025 IVQ- General indicators" sheetId="35" r:id="rId3"/>
    <sheet name="Assets" sheetId="6" r:id="rId4"/>
    <sheet name="Dynamics  - Assets" sheetId="23" r:id="rId5"/>
    <sheet name="Credit Portfolio" sheetId="9" r:id="rId6"/>
    <sheet name="Dynamics - Credit Portfolio" sheetId="24" r:id="rId7"/>
    <sheet name="Business Credits " sheetId="53" r:id="rId8"/>
    <sheet name="Dinamika - Biznes Kreditləri" sheetId="55" state="hidden" r:id="rId9"/>
    <sheet name="Consumer Credits" sheetId="57" r:id="rId10"/>
    <sheet name="Real Estate Credits " sheetId="58" r:id="rId11"/>
    <sheet name="Deposit Portfolio" sheetId="11" r:id="rId12"/>
    <sheet name="Dynamics - Deposit Portfolio" sheetId="25" r:id="rId13"/>
    <sheet name="Deposits of individuals" sheetId="63" r:id="rId14"/>
    <sheet name="Balance Capital" sheetId="13" r:id="rId15"/>
    <sheet name="Dynamics  - Balance Capital" sheetId="26" r:id="rId16"/>
    <sheet name="Charter capital " sheetId="31" r:id="rId17"/>
    <sheet name="Net Profit" sheetId="44" r:id="rId18"/>
    <sheet name="Pre-Provision Operating Profit" sheetId="16" r:id="rId19"/>
    <sheet name="Interest Incomes" sheetId="17" r:id="rId20"/>
    <sheet name="Interest Expenses" sheetId="18" r:id="rId21"/>
    <sheet name="Non-Interest Incomes" sheetId="19" r:id="rId22"/>
    <sheet name="Non-Interest Expenses" sheetId="20" r:id="rId23"/>
    <sheet name="Reserve Allocations" sheetId="21" r:id="rId24"/>
    <sheet name="ROA " sheetId="61" r:id="rId25"/>
    <sheet name="ROE " sheetId="62" r:id="rId26"/>
    <sheet name="ROA" sheetId="50" state="hidden" r:id="rId27"/>
    <sheet name="ROE" sheetId="52" state="hidden" r:id="rId2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" i="64" l="1"/>
  <c r="N5" i="64"/>
  <c r="N6" i="64"/>
  <c r="N7" i="64"/>
  <c r="C22" i="20"/>
  <c r="C22" i="19"/>
  <c r="C17" i="63"/>
  <c r="C14" i="63"/>
  <c r="C17" i="11"/>
  <c r="E22" i="57"/>
  <c r="E4" i="57"/>
  <c r="E6" i="57"/>
  <c r="E14" i="57"/>
  <c r="E12" i="57"/>
  <c r="E2" i="57"/>
  <c r="E17" i="57"/>
  <c r="E18" i="57"/>
  <c r="E7" i="57"/>
  <c r="E13" i="57"/>
  <c r="E5" i="57"/>
  <c r="E11" i="57"/>
  <c r="E15" i="57"/>
  <c r="E9" i="57"/>
  <c r="E19" i="57"/>
  <c r="AA3" i="64"/>
  <c r="AA4" i="64"/>
  <c r="AA5" i="64"/>
  <c r="AA6" i="64"/>
  <c r="AA7" i="64"/>
  <c r="AA8" i="64"/>
  <c r="AA9" i="64"/>
  <c r="AA10" i="64"/>
  <c r="AA11" i="64"/>
  <c r="AA12" i="64"/>
  <c r="AA13" i="64"/>
  <c r="AA14" i="64"/>
  <c r="AA15" i="64"/>
  <c r="AA16" i="64"/>
  <c r="AA17" i="64"/>
  <c r="AA18" i="64"/>
  <c r="AA19" i="64"/>
  <c r="AA20" i="64"/>
  <c r="AA21" i="64"/>
  <c r="AA22" i="64"/>
  <c r="AA2" i="64"/>
  <c r="I6" i="64"/>
  <c r="I22" i="64"/>
  <c r="H15" i="64"/>
  <c r="R8" i="64"/>
  <c r="Q8" i="64"/>
  <c r="W3" i="64"/>
  <c r="W4" i="64"/>
  <c r="Y4" i="64"/>
  <c r="W5" i="64"/>
  <c r="W6" i="64"/>
  <c r="W7" i="64"/>
  <c r="W8" i="64"/>
  <c r="W9" i="64"/>
  <c r="W10" i="64"/>
  <c r="W11" i="64"/>
  <c r="W12" i="64"/>
  <c r="W13" i="64"/>
  <c r="W14" i="64"/>
  <c r="W15" i="64"/>
  <c r="W16" i="64"/>
  <c r="W17" i="64"/>
  <c r="W18" i="64"/>
  <c r="W19" i="64"/>
  <c r="W20" i="64"/>
  <c r="W21" i="64"/>
  <c r="W22" i="64"/>
  <c r="W22" i="35"/>
  <c r="AA23" i="35"/>
  <c r="N2" i="64"/>
  <c r="N3" i="64"/>
  <c r="Y3" i="64" s="1"/>
  <c r="N4" i="64"/>
  <c r="X4" i="64" s="1"/>
  <c r="Y5" i="64"/>
  <c r="Y6" i="64"/>
  <c r="X7" i="64"/>
  <c r="N8" i="64"/>
  <c r="Y8" i="64" s="1"/>
  <c r="N9" i="64"/>
  <c r="Y9" i="64" s="1"/>
  <c r="N10" i="64"/>
  <c r="X10" i="64" s="1"/>
  <c r="N11" i="64"/>
  <c r="X11" i="64" s="1"/>
  <c r="N12" i="64"/>
  <c r="X12" i="64" s="1"/>
  <c r="N13" i="64"/>
  <c r="Y13" i="64" s="1"/>
  <c r="N14" i="64"/>
  <c r="X14" i="64" s="1"/>
  <c r="N15" i="64"/>
  <c r="X15" i="64" s="1"/>
  <c r="N16" i="64"/>
  <c r="X16" i="64" s="1"/>
  <c r="N17" i="64"/>
  <c r="Y17" i="64" s="1"/>
  <c r="N18" i="64"/>
  <c r="Y18" i="64" s="1"/>
  <c r="N19" i="64"/>
  <c r="X19" i="64" s="1"/>
  <c r="N20" i="64"/>
  <c r="Y20" i="64" s="1"/>
  <c r="N21" i="64"/>
  <c r="Y21" i="64" s="1"/>
  <c r="N22" i="64"/>
  <c r="X22" i="64" s="1"/>
  <c r="E7" i="53"/>
  <c r="E18" i="53"/>
  <c r="E16" i="53"/>
  <c r="E14" i="53"/>
  <c r="E21" i="53"/>
  <c r="E22" i="53"/>
  <c r="E19" i="53"/>
  <c r="E5" i="53"/>
  <c r="E20" i="53"/>
  <c r="E17" i="53"/>
  <c r="E4" i="53"/>
  <c r="E3" i="53"/>
  <c r="E12" i="53"/>
  <c r="E11" i="53"/>
  <c r="E13" i="53"/>
  <c r="E10" i="53"/>
  <c r="E6" i="53"/>
  <c r="E15" i="53"/>
  <c r="E9" i="53"/>
  <c r="E8" i="53"/>
  <c r="E10" i="57"/>
  <c r="E16" i="57"/>
  <c r="E8" i="57"/>
  <c r="E21" i="57"/>
  <c r="E20" i="57"/>
  <c r="E22" i="58"/>
  <c r="Y22" i="64" l="1"/>
  <c r="Y15" i="64"/>
  <c r="X20" i="64"/>
  <c r="Y19" i="64"/>
  <c r="Y12" i="64"/>
  <c r="X5" i="64"/>
  <c r="Y11" i="64"/>
  <c r="Y7" i="64"/>
  <c r="Y14" i="64"/>
  <c r="X3" i="64"/>
  <c r="X21" i="64"/>
  <c r="Y10" i="64"/>
  <c r="X17" i="64"/>
  <c r="X13" i="64"/>
  <c r="X18" i="64"/>
  <c r="Y16" i="64"/>
  <c r="X8" i="64"/>
  <c r="X6" i="64"/>
  <c r="X9" i="64"/>
  <c r="C23" i="6"/>
  <c r="C24" i="6"/>
  <c r="I22" i="35"/>
  <c r="E23" i="6" l="1"/>
  <c r="I23" i="6"/>
  <c r="H23" i="6" s="1"/>
  <c r="E24" i="6"/>
  <c r="I24" i="6"/>
  <c r="H24" i="6" s="1"/>
  <c r="H15" i="35"/>
  <c r="N20" i="35"/>
  <c r="N21" i="35"/>
  <c r="N22" i="35"/>
  <c r="R8" i="35"/>
  <c r="Q8" i="35"/>
  <c r="I6" i="35"/>
  <c r="N2" i="35"/>
  <c r="N3" i="35"/>
  <c r="N4" i="35"/>
  <c r="N5" i="35"/>
  <c r="N6" i="35"/>
  <c r="N7" i="35"/>
  <c r="N9" i="35"/>
  <c r="N10" i="35"/>
  <c r="N11" i="35"/>
  <c r="N12" i="35"/>
  <c r="N13" i="35"/>
  <c r="N14" i="35"/>
  <c r="N15" i="35"/>
  <c r="N16" i="35"/>
  <c r="N17" i="35"/>
  <c r="N18" i="35"/>
  <c r="N19" i="35"/>
  <c r="E2" i="31"/>
  <c r="E10" i="31"/>
  <c r="E18" i="31"/>
  <c r="E13" i="31"/>
  <c r="E20" i="31"/>
  <c r="E17" i="31"/>
  <c r="E16" i="31"/>
  <c r="E22" i="31"/>
  <c r="E15" i="31"/>
  <c r="E6" i="31"/>
  <c r="E11" i="31"/>
  <c r="E7" i="31"/>
  <c r="E5" i="31"/>
  <c r="E8" i="31"/>
  <c r="E12" i="31"/>
  <c r="E14" i="31"/>
  <c r="E9" i="31"/>
  <c r="E3" i="31"/>
  <c r="E21" i="31"/>
  <c r="E4" i="31"/>
  <c r="E19" i="31"/>
  <c r="E7" i="63"/>
  <c r="E18" i="63"/>
  <c r="E16" i="63"/>
  <c r="E14" i="63"/>
  <c r="E21" i="63"/>
  <c r="E9" i="63"/>
  <c r="E11" i="63"/>
  <c r="E20" i="63"/>
  <c r="E15" i="63"/>
  <c r="E3" i="63"/>
  <c r="E4" i="63"/>
  <c r="E13" i="63"/>
  <c r="E10" i="63"/>
  <c r="E12" i="63"/>
  <c r="E5" i="63"/>
  <c r="E19" i="63"/>
  <c r="E6" i="63"/>
  <c r="E17" i="63"/>
  <c r="E2" i="63"/>
  <c r="E2" i="58"/>
  <c r="E21" i="58"/>
  <c r="E14" i="58"/>
  <c r="E6" i="58"/>
  <c r="E20" i="58"/>
  <c r="E18" i="58"/>
  <c r="E16" i="58"/>
  <c r="E8" i="58"/>
  <c r="E15" i="58"/>
  <c r="E10" i="58"/>
  <c r="E3" i="58"/>
  <c r="E5" i="58"/>
  <c r="E13" i="58"/>
  <c r="E7" i="58"/>
  <c r="E9" i="58"/>
  <c r="E11" i="58"/>
  <c r="E4" i="58"/>
  <c r="E17" i="58"/>
  <c r="E12" i="58"/>
  <c r="E19" i="58"/>
  <c r="E3" i="57"/>
  <c r="E2" i="53"/>
  <c r="X22" i="35" l="1"/>
  <c r="Y22" i="35"/>
  <c r="N8" i="35"/>
  <c r="W21" i="35" l="1"/>
  <c r="W19" i="35"/>
  <c r="W20" i="35"/>
  <c r="AA3" i="35" l="1"/>
  <c r="AA4" i="35"/>
  <c r="AA5" i="35"/>
  <c r="AA6" i="35"/>
  <c r="AA7" i="35"/>
  <c r="AA8" i="35"/>
  <c r="AA9" i="35"/>
  <c r="AA10" i="35"/>
  <c r="AA11" i="35"/>
  <c r="AA12" i="35"/>
  <c r="AA13" i="35"/>
  <c r="AA14" i="35"/>
  <c r="AA15" i="35"/>
  <c r="AA16" i="35"/>
  <c r="AA17" i="35"/>
  <c r="AA18" i="35"/>
  <c r="AA19" i="35"/>
  <c r="AA20" i="35"/>
  <c r="AA21" i="35"/>
  <c r="AA22" i="35"/>
  <c r="AA2" i="35"/>
  <c r="W14" i="35" l="1"/>
  <c r="X14" i="35" s="1"/>
  <c r="Y4" i="35"/>
  <c r="Y5" i="35"/>
  <c r="Y14" i="35" l="1"/>
  <c r="Y2" i="64"/>
  <c r="W2" i="64"/>
  <c r="X2" i="64" l="1"/>
  <c r="Y2" i="35"/>
  <c r="Y3" i="35"/>
  <c r="Y6" i="35"/>
  <c r="Y7" i="35"/>
  <c r="Y8" i="35"/>
  <c r="Y9" i="35"/>
  <c r="Y10" i="35"/>
  <c r="Y11" i="35"/>
  <c r="Y12" i="35"/>
  <c r="Y13" i="35"/>
  <c r="Y15" i="35"/>
  <c r="Y16" i="35"/>
  <c r="Y17" i="35"/>
  <c r="Y18" i="35"/>
  <c r="Y19" i="35"/>
  <c r="Y20" i="35"/>
  <c r="Y21" i="35"/>
  <c r="K3" i="53" l="1"/>
  <c r="J3" i="53" s="1"/>
  <c r="K4" i="53"/>
  <c r="J4" i="53" s="1"/>
  <c r="K5" i="53"/>
  <c r="J5" i="53" s="1"/>
  <c r="K7" i="53"/>
  <c r="J7" i="53" s="1"/>
  <c r="K9" i="53"/>
  <c r="J9" i="53" s="1"/>
  <c r="K10" i="53"/>
  <c r="J10" i="53" s="1"/>
  <c r="K11" i="53"/>
  <c r="J11" i="53" s="1"/>
  <c r="K12" i="53"/>
  <c r="J12" i="53" s="1"/>
  <c r="K13" i="53"/>
  <c r="J13" i="53" s="1"/>
  <c r="K14" i="53"/>
  <c r="J14" i="53" s="1"/>
  <c r="K15" i="53"/>
  <c r="J15" i="53" s="1"/>
  <c r="K16" i="53"/>
  <c r="J16" i="53" s="1"/>
  <c r="K17" i="53"/>
  <c r="J17" i="53" s="1"/>
  <c r="K18" i="53"/>
  <c r="J18" i="53" s="1"/>
  <c r="K19" i="53"/>
  <c r="J19" i="53" s="1"/>
  <c r="K20" i="53"/>
  <c r="J20" i="53" s="1"/>
  <c r="K21" i="53"/>
  <c r="J21" i="53" s="1"/>
  <c r="K22" i="53"/>
  <c r="J22" i="53" s="1"/>
  <c r="K2" i="53"/>
  <c r="J2" i="53" s="1"/>
  <c r="W11" i="35" l="1"/>
  <c r="X11" i="35" s="1"/>
  <c r="W12" i="35"/>
  <c r="X12" i="35" s="1"/>
  <c r="W13" i="35"/>
  <c r="X13" i="35" s="1"/>
  <c r="W3" i="35"/>
  <c r="X3" i="35" s="1"/>
  <c r="W4" i="35"/>
  <c r="X4" i="35" s="1"/>
  <c r="W5" i="35"/>
  <c r="X5" i="35" s="1"/>
  <c r="W6" i="35"/>
  <c r="X6" i="35" s="1"/>
  <c r="W7" i="35"/>
  <c r="X7" i="35" s="1"/>
  <c r="W9" i="35"/>
  <c r="X9" i="35" s="1"/>
  <c r="W10" i="35"/>
  <c r="X10" i="35" s="1"/>
  <c r="W15" i="35"/>
  <c r="X15" i="35" s="1"/>
  <c r="W16" i="35"/>
  <c r="X16" i="35" s="1"/>
  <c r="W17" i="35"/>
  <c r="X17" i="35" s="1"/>
  <c r="W18" i="35"/>
  <c r="X18" i="35" s="1"/>
  <c r="X19" i="35"/>
  <c r="X20" i="35"/>
  <c r="X21" i="35"/>
  <c r="W2" i="35" l="1"/>
  <c r="X2" i="35" s="1"/>
  <c r="W8" i="35" l="1"/>
  <c r="X8" i="35" s="1"/>
</calcChain>
</file>

<file path=xl/sharedStrings.xml><?xml version="1.0" encoding="utf-8"?>
<sst xmlns="http://schemas.openxmlformats.org/spreadsheetml/2006/main" count="788" uniqueCount="121">
  <si>
    <t>Sıra</t>
  </si>
  <si>
    <t>AccessBank QSC</t>
  </si>
  <si>
    <t>AFB Bank ASC</t>
  </si>
  <si>
    <t>Azər Türk Bank ASC</t>
  </si>
  <si>
    <t>Azərbaycan Sənaye Bankı ASC</t>
  </si>
  <si>
    <t>Bank Avrasiya ASC</t>
  </si>
  <si>
    <t>Bank BTB ASC</t>
  </si>
  <si>
    <t>Bank Melli İran Bakı filialı</t>
  </si>
  <si>
    <t>Bank Respublika ASC</t>
  </si>
  <si>
    <t>Bank VTB (Azərbaycan) ASC</t>
  </si>
  <si>
    <t>Expressbank ASC</t>
  </si>
  <si>
    <t>Kapital Bank ASC</t>
  </si>
  <si>
    <t>Muğanbank ASC</t>
  </si>
  <si>
    <t>Naxçıvanbank ASC</t>
  </si>
  <si>
    <t>PAŞA Bank ASC</t>
  </si>
  <si>
    <t>Rabitəbank ASC</t>
  </si>
  <si>
    <t>TuranBank ASC</t>
  </si>
  <si>
    <t>Unibank KB ASC</t>
  </si>
  <si>
    <t>Xalq Bank ASC</t>
  </si>
  <si>
    <t>Yapı Kredi Bank Azərbaycan QSC</t>
  </si>
  <si>
    <t>Günay Bank ASC</t>
  </si>
  <si>
    <t>Banklar</t>
  </si>
  <si>
    <t>Ziraat Bank Azərbaycan ASC</t>
  </si>
  <si>
    <t>=</t>
  </si>
  <si>
    <t>Premium Bank ASC</t>
  </si>
  <si>
    <t>Bank of Baku ASC</t>
  </si>
  <si>
    <t>Yelo Bank ASC</t>
  </si>
  <si>
    <t>Mündəricat</t>
  </si>
  <si>
    <t>ABB ASC</t>
  </si>
  <si>
    <t>2023 IR
ROA,% 
(Xalis mənfəət/ Aktivlərin həcmi)</t>
  </si>
  <si>
    <t>2023 IR
ROE,% 
(Xalis mənfəət/ Balans kapitalı)</t>
  </si>
  <si>
    <t>IIR/2023
Nisbi dinamika/Rüblük</t>
  </si>
  <si>
    <t xml:space="preserve">IIR/2023
Mütləq dinamika/Rüblük </t>
  </si>
  <si>
    <t>Dinamika, %</t>
  </si>
  <si>
    <t>ROA</t>
  </si>
  <si>
    <t>ROE</t>
  </si>
  <si>
    <t>m/y</t>
  </si>
  <si>
    <t>Contents</t>
  </si>
  <si>
    <t>Banking Sector- 2026 I QUARTER</t>
  </si>
  <si>
    <t>Assets</t>
  </si>
  <si>
    <t>Dynamics - Assets</t>
  </si>
  <si>
    <t>Credit Portfolio</t>
  </si>
  <si>
    <t>Dynamics - Credit Portfolio</t>
  </si>
  <si>
    <t xml:space="preserve">Business Credits </t>
  </si>
  <si>
    <t>Consumer Credits</t>
  </si>
  <si>
    <t xml:space="preserve">Real Estate Credits </t>
  </si>
  <si>
    <t>Deposit Portfolio</t>
  </si>
  <si>
    <t>Dynamics - Deposit Portfolio</t>
  </si>
  <si>
    <t>Balance Capital</t>
  </si>
  <si>
    <t>Dynamics  - Balance Capital</t>
  </si>
  <si>
    <t xml:space="preserve">Charter capital </t>
  </si>
  <si>
    <t>Pure Profit</t>
  </si>
  <si>
    <t xml:space="preserve">Pure Operating Profit </t>
  </si>
  <si>
    <t>Interest Incomes</t>
  </si>
  <si>
    <t>Interest Expenses</t>
  </si>
  <si>
    <t>Non-Interest Incomes</t>
  </si>
  <si>
    <t>Non-Interest Expenses</t>
  </si>
  <si>
    <t>Reserves allocations for be paid of possible</t>
  </si>
  <si>
    <t>2025 IVQ -General indicators</t>
  </si>
  <si>
    <t>ABB OJSC</t>
  </si>
  <si>
    <t>AccessBank CJSC</t>
  </si>
  <si>
    <t>AFB Bank OJSC</t>
  </si>
  <si>
    <t>Bank Melli İran Baku Branch</t>
  </si>
  <si>
    <t>Bank of Baku OJSC</t>
  </si>
  <si>
    <t>Bank Respublika OJSC</t>
  </si>
  <si>
    <t>Expressbank OJSC</t>
  </si>
  <si>
    <t>Kapital Bank OJSC</t>
  </si>
  <si>
    <t>Premium Bank OJSC</t>
  </si>
  <si>
    <t>TuranBank OJSC</t>
  </si>
  <si>
    <t>Unibank KB OJSC</t>
  </si>
  <si>
    <t>Xalq Bank OJSC</t>
  </si>
  <si>
    <t>Yelo Bank OJSC</t>
  </si>
  <si>
    <t>Assets
(mln. manat)</t>
  </si>
  <si>
    <t xml:space="preserve">Total Credits 
(mln. manat) </t>
  </si>
  <si>
    <t>Business Credits (mln. manat)</t>
  </si>
  <si>
    <t>Consumer Credits (mln. manat)</t>
  </si>
  <si>
    <t>Real Estate Credits (mln. manat)</t>
  </si>
  <si>
    <t>Deposit Portfolio 
(mln. manat)</t>
  </si>
  <si>
    <t>Deposits of individuals (mln manat)</t>
  </si>
  <si>
    <t>Balance Capital
(mln. manat)</t>
  </si>
  <si>
    <t>Profit before tax (mln. manat)</t>
  </si>
  <si>
    <t>Interest Incomes  (mln. manat)</t>
  </si>
  <si>
    <t>Interets expenses
 (mln. manat)</t>
  </si>
  <si>
    <t>None-Interest Incomes  (mln. manat)</t>
  </si>
  <si>
    <t>None-Interets expenses
 (mln. manat)</t>
  </si>
  <si>
    <t>Reserves allocations for be paid of possible  (mln. manat)</t>
  </si>
  <si>
    <t>Unexpected expenses</t>
  </si>
  <si>
    <t>Specific provisions for interest receivables</t>
  </si>
  <si>
    <t>Profit tax</t>
  </si>
  <si>
    <t>Calculated net operating profit</t>
  </si>
  <si>
    <t>Difference between accrued and actual net operating profit</t>
  </si>
  <si>
    <t>XM verification</t>
  </si>
  <si>
    <t>Azer Turk Bank OJSC</t>
  </si>
  <si>
    <t>Azerbaijan Eurasia Bank OJSC</t>
  </si>
  <si>
    <t xml:space="preserve">Azerbaijan Industry Bank OJSC </t>
  </si>
  <si>
    <t>Bank VTB (Azerbaian) OJSC</t>
  </si>
  <si>
    <t>PASHA Bank OJSC</t>
  </si>
  <si>
    <t>Rabitabank OJSC</t>
  </si>
  <si>
    <t>Yapı Kredi Bank Azerbaijan CJSC</t>
  </si>
  <si>
    <t>Ziraat Bank Azerbaijan OJSC</t>
  </si>
  <si>
    <t>Azerbaijan Industry Bank OJSC</t>
  </si>
  <si>
    <t>IQ/2026</t>
  </si>
  <si>
    <t>IVQ/2025</t>
  </si>
  <si>
    <t>IQ/2026
Relative dynamics/Quarterly</t>
  </si>
  <si>
    <t>IQ/2026
Definitely  dynamics/Quarterly</t>
  </si>
  <si>
    <t>Banks</t>
  </si>
  <si>
    <t>Numbers</t>
  </si>
  <si>
    <t xml:space="preserve">2026 IQ
ROA,% </t>
  </si>
  <si>
    <t xml:space="preserve">2026 IQ
ROE,% </t>
  </si>
  <si>
    <t>Dynamics, %</t>
  </si>
  <si>
    <t>2026 IQ  Charter capital  (mln. manats)</t>
  </si>
  <si>
    <t>2025 IVQ Charter capital  (mln. manats)</t>
  </si>
  <si>
    <t>Dynamivs, mln . Manats</t>
  </si>
  <si>
    <t>Calculation method</t>
  </si>
  <si>
    <t>Net Profit divided by Total Assets</t>
  </si>
  <si>
    <t>2026 IQ - General indicators</t>
  </si>
  <si>
    <t xml:space="preserve"> Charter capital  (mln. manat)</t>
  </si>
  <si>
    <t>Net Profit
 (mln. manat)</t>
  </si>
  <si>
    <t>Pre--Provision Operating
(mln. manat)</t>
  </si>
  <si>
    <t>Charter capital  (mln. manat)</t>
  </si>
  <si>
    <t>Pre-Provision Operating profit
(mln. manat)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</si>
</sst>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0.0"/>
    <numFmt numFmtId="166" formatCode="0.0%"/>
    <numFmt numFmtId="167" formatCode="_-* #,##0.00\ _₽_-;\-* #,##0.00\ _₽_-;_-* &quot;-&quot;??\ _₽_-;_-@_-"/>
    <numFmt numFmtId="168" formatCode="_(* #,##0.0_);_(* \(#,##0.0\);_(* &quot;-&quot;??_);_(@_)"/>
  </numFmts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Times New Roman"/>
      <family val="1"/>
    </font>
    <font>
      <sz val="11"/>
      <color theme="1"/>
      <name val="Times New Roman"/>
      <family val="1"/>
    </font>
    <font>
      <sz val="11"/>
      <color rgb="FF002060"/>
      <name val="Times New Roman"/>
      <family val="1"/>
    </font>
    <font>
      <b/>
      <sz val="11"/>
      <color theme="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Times New Roman"/>
      <family val="1"/>
    </font>
    <font>
      <sz val="10"/>
      <name val="Times New Roman"/>
      <family val="1"/>
    </font>
    <font>
      <u/>
      <sz val="11"/>
      <color theme="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color theme="3" tint="-0.24997711111789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Times New Roman"/>
      <family val="1"/>
      <charset val="204"/>
    </font>
    <font>
      <sz val="11"/>
      <color rgb="FF002060"/>
      <name val="Times New Roman"/>
    </font>
    <font>
      <b/>
      <sz val="11"/>
      <color theme="3" tint="-0.249977111117893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</fills>
  <borders count="34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 style="thin">
        <color rgb="FF00206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theme="1"/>
      </bottom>
      <diagonal/>
    </border>
    <border>
      <left style="thin">
        <color theme="1"/>
      </left>
      <right style="thin">
        <color rgb="FF002060"/>
      </right>
      <top style="thin">
        <color theme="1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theme="1"/>
      </top>
      <bottom/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2060"/>
      </right>
      <top style="thin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5" fillId="0" borderId="0"/>
    <xf numFmtId="0" fontId="13" fillId="0" borderId="0" applyNumberFormat="0" applyFill="0" applyBorder="0" applyAlignment="0" applyProtection="0"/>
    <xf numFmtId="0" fontId="4" fillId="0" borderId="0"/>
    <xf numFmtId="167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15" fillId="0" borderId="0"/>
    <xf numFmtId="16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221">
    <xf numFmtId="0" fontId="0" fillId="0" borderId="0" xfId="0"/>
    <xf numFmtId="0" fontId="1" fillId="0" borderId="0" xfId="0" applyFont="1"/>
    <xf numFmtId="9" fontId="0" fillId="0" borderId="0" xfId="1" applyFont="1"/>
    <xf numFmtId="165" fontId="0" fillId="0" borderId="0" xfId="0" applyNumberFormat="1"/>
    <xf numFmtId="165" fontId="3" fillId="0" borderId="0" xfId="0" applyNumberFormat="1" applyFont="1"/>
    <xf numFmtId="10" fontId="0" fillId="0" borderId="0" xfId="0" applyNumberFormat="1"/>
    <xf numFmtId="0" fontId="7" fillId="0" borderId="1" xfId="0" applyFont="1" applyBorder="1"/>
    <xf numFmtId="0" fontId="0" fillId="0" borderId="0" xfId="0" applyAlignment="1">
      <alignment horizontal="center" vertical="center"/>
    </xf>
    <xf numFmtId="165" fontId="8" fillId="0" borderId="1" xfId="0" applyNumberFormat="1" applyFont="1" applyBorder="1"/>
    <xf numFmtId="0" fontId="10" fillId="0" borderId="0" xfId="0" applyFont="1" applyAlignment="1">
      <alignment horizontal="center" vertical="center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165" fontId="8" fillId="2" borderId="1" xfId="0" applyNumberFormat="1" applyFont="1" applyFill="1" applyBorder="1"/>
    <xf numFmtId="0" fontId="7" fillId="0" borderId="2" xfId="0" applyFont="1" applyBorder="1"/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9" fillId="0" borderId="3" xfId="0" applyFont="1" applyBorder="1"/>
    <xf numFmtId="0" fontId="9" fillId="0" borderId="1" xfId="0" applyFont="1" applyBorder="1"/>
    <xf numFmtId="0" fontId="9" fillId="0" borderId="2" xfId="0" applyFont="1" applyBorder="1"/>
    <xf numFmtId="0" fontId="11" fillId="5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wrapText="1"/>
    </xf>
    <xf numFmtId="0" fontId="9" fillId="3" borderId="1" xfId="5" applyFont="1" applyFill="1" applyBorder="1" applyAlignment="1">
      <alignment wrapText="1"/>
    </xf>
    <xf numFmtId="166" fontId="10" fillId="0" borderId="0" xfId="1" applyNumberFormat="1" applyFont="1"/>
    <xf numFmtId="0" fontId="10" fillId="0" borderId="0" xfId="0" applyFont="1"/>
    <xf numFmtId="0" fontId="12" fillId="6" borderId="0" xfId="5" applyFont="1" applyFill="1" applyAlignment="1">
      <alignment horizontal="center" vertical="center"/>
    </xf>
    <xf numFmtId="0" fontId="9" fillId="3" borderId="1" xfId="5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0" fillId="0" borderId="0" xfId="1" applyNumberFormat="1" applyFont="1"/>
    <xf numFmtId="165" fontId="10" fillId="0" borderId="0" xfId="1" applyNumberFormat="1" applyFont="1"/>
    <xf numFmtId="10" fontId="10" fillId="0" borderId="0" xfId="0" applyNumberFormat="1" applyFont="1"/>
    <xf numFmtId="10" fontId="10" fillId="0" borderId="0" xfId="0" applyNumberFormat="1" applyFont="1" applyAlignment="1">
      <alignment horizontal="center" vertical="center"/>
    </xf>
    <xf numFmtId="9" fontId="10" fillId="0" borderId="0" xfId="0" applyNumberFormat="1" applyFont="1"/>
    <xf numFmtId="0" fontId="3" fillId="0" borderId="0" xfId="0" applyFont="1"/>
    <xf numFmtId="0" fontId="14" fillId="6" borderId="13" xfId="5" applyFont="1" applyFill="1" applyBorder="1" applyAlignment="1">
      <alignment horizontal="center" vertical="center"/>
    </xf>
    <xf numFmtId="165" fontId="11" fillId="2" borderId="1" xfId="0" applyNumberFormat="1" applyFont="1" applyFill="1" applyBorder="1" applyAlignment="1">
      <alignment horizontal="right" vertical="center" wrapText="1"/>
    </xf>
    <xf numFmtId="165" fontId="9" fillId="0" borderId="4" xfId="0" applyNumberFormat="1" applyFont="1" applyBorder="1"/>
    <xf numFmtId="0" fontId="9" fillId="2" borderId="1" xfId="0" applyFont="1" applyFill="1" applyBorder="1"/>
    <xf numFmtId="0" fontId="0" fillId="2" borderId="0" xfId="0" applyFill="1"/>
    <xf numFmtId="164" fontId="10" fillId="0" borderId="0" xfId="2" applyFont="1"/>
    <xf numFmtId="2" fontId="0" fillId="0" borderId="0" xfId="2" applyNumberFormat="1" applyFont="1"/>
    <xf numFmtId="166" fontId="0" fillId="0" borderId="0" xfId="1" applyNumberFormat="1" applyFont="1"/>
    <xf numFmtId="10" fontId="8" fillId="0" borderId="1" xfId="1" applyNumberFormat="1" applyFont="1" applyBorder="1" applyAlignment="1">
      <alignment horizontal="center" wrapText="1"/>
    </xf>
    <xf numFmtId="0" fontId="16" fillId="6" borderId="0" xfId="5" applyFont="1" applyFill="1" applyAlignment="1">
      <alignment horizontal="center" vertical="center"/>
    </xf>
    <xf numFmtId="9" fontId="0" fillId="0" borderId="0" xfId="1" applyFont="1" applyAlignment="1">
      <alignment horizontal="right"/>
    </xf>
    <xf numFmtId="2" fontId="0" fillId="0" borderId="0" xfId="2" applyNumberFormat="1" applyFont="1" applyAlignment="1">
      <alignment horizontal="right"/>
    </xf>
    <xf numFmtId="0" fontId="0" fillId="0" borderId="0" xfId="0" applyAlignment="1">
      <alignment wrapText="1"/>
    </xf>
    <xf numFmtId="10" fontId="11" fillId="0" borderId="1" xfId="1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right" vertical="center" wrapText="1"/>
    </xf>
    <xf numFmtId="10" fontId="0" fillId="0" borderId="1" xfId="1" applyNumberFormat="1" applyFont="1" applyBorder="1"/>
    <xf numFmtId="2" fontId="11" fillId="0" borderId="1" xfId="0" applyNumberFormat="1" applyFont="1" applyBorder="1" applyAlignment="1">
      <alignment horizontal="right" vertical="center" wrapText="1"/>
    </xf>
    <xf numFmtId="2" fontId="0" fillId="0" borderId="1" xfId="0" applyNumberFormat="1" applyBorder="1"/>
    <xf numFmtId="0" fontId="1" fillId="0" borderId="0" xfId="0" applyFont="1" applyAlignment="1">
      <alignment wrapText="1"/>
    </xf>
    <xf numFmtId="165" fontId="8" fillId="0" borderId="2" xfId="0" applyNumberFormat="1" applyFont="1" applyBorder="1"/>
    <xf numFmtId="0" fontId="9" fillId="4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4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165" fontId="8" fillId="0" borderId="8" xfId="0" applyNumberFormat="1" applyFont="1" applyBorder="1"/>
    <xf numFmtId="2" fontId="0" fillId="0" borderId="0" xfId="0" applyNumberFormat="1"/>
    <xf numFmtId="166" fontId="0" fillId="0" borderId="0" xfId="0" applyNumberFormat="1"/>
    <xf numFmtId="0" fontId="9" fillId="0" borderId="0" xfId="5" applyFont="1" applyFill="1" applyBorder="1" applyAlignment="1">
      <alignment horizontal="left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3" borderId="14" xfId="5" applyFont="1" applyFill="1" applyBorder="1" applyAlignment="1">
      <alignment horizontal="left" vertical="center" wrapText="1"/>
    </xf>
    <xf numFmtId="2" fontId="0" fillId="0" borderId="0" xfId="1" applyNumberFormat="1" applyFont="1" applyBorder="1"/>
    <xf numFmtId="165" fontId="8" fillId="0" borderId="1" xfId="0" applyNumberFormat="1" applyFont="1" applyBorder="1" applyAlignment="1">
      <alignment horizontal="right" wrapText="1"/>
    </xf>
    <xf numFmtId="165" fontId="8" fillId="0" borderId="1" xfId="0" applyNumberFormat="1" applyFont="1" applyBorder="1" applyAlignment="1">
      <alignment horizontal="right"/>
    </xf>
    <xf numFmtId="0" fontId="17" fillId="0" borderId="1" xfId="0" applyFont="1" applyBorder="1"/>
    <xf numFmtId="0" fontId="7" fillId="2" borderId="1" xfId="0" applyFont="1" applyFill="1" applyBorder="1"/>
    <xf numFmtId="165" fontId="8" fillId="2" borderId="1" xfId="0" applyNumberFormat="1" applyFont="1" applyFill="1" applyBorder="1" applyAlignment="1">
      <alignment horizontal="right"/>
    </xf>
    <xf numFmtId="165" fontId="8" fillId="2" borderId="9" xfId="0" applyNumberFormat="1" applyFont="1" applyFill="1" applyBorder="1" applyAlignment="1">
      <alignment horizontal="right"/>
    </xf>
    <xf numFmtId="9" fontId="8" fillId="0" borderId="1" xfId="1" applyFont="1" applyBorder="1"/>
    <xf numFmtId="9" fontId="11" fillId="0" borderId="1" xfId="1" applyFont="1" applyBorder="1" applyAlignment="1">
      <alignment horizontal="right" vertical="center" wrapText="1"/>
    </xf>
    <xf numFmtId="166" fontId="8" fillId="0" borderId="0" xfId="1" applyNumberFormat="1" applyFont="1"/>
    <xf numFmtId="165" fontId="8" fillId="0" borderId="0" xfId="0" applyNumberFormat="1" applyFont="1" applyAlignment="1">
      <alignment horizontal="right"/>
    </xf>
    <xf numFmtId="165" fontId="8" fillId="2" borderId="0" xfId="0" applyNumberFormat="1" applyFont="1" applyFill="1" applyAlignment="1">
      <alignment horizontal="right"/>
    </xf>
    <xf numFmtId="0" fontId="17" fillId="3" borderId="17" xfId="0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 vertical="center"/>
    </xf>
    <xf numFmtId="0" fontId="17" fillId="0" borderId="18" xfId="0" applyFont="1" applyBorder="1" applyAlignment="1">
      <alignment horizontal="right" vertical="center"/>
    </xf>
    <xf numFmtId="166" fontId="11" fillId="2" borderId="19" xfId="8" applyNumberFormat="1" applyFont="1" applyFill="1" applyBorder="1" applyAlignment="1">
      <alignment horizontal="center" wrapText="1"/>
    </xf>
    <xf numFmtId="0" fontId="9" fillId="3" borderId="1" xfId="5" applyFont="1" applyFill="1" applyBorder="1" applyAlignment="1">
      <alignment horizontal="left" vertical="center" wrapText="1"/>
    </xf>
    <xf numFmtId="165" fontId="8" fillId="0" borderId="14" xfId="0" applyNumberFormat="1" applyFont="1" applyBorder="1"/>
    <xf numFmtId="0" fontId="18" fillId="3" borderId="15" xfId="0" applyFont="1" applyFill="1" applyBorder="1" applyAlignment="1">
      <alignment horizontal="center" vertical="center" wrapText="1"/>
    </xf>
    <xf numFmtId="0" fontId="17" fillId="2" borderId="1" xfId="0" applyFont="1" applyFill="1" applyBorder="1"/>
    <xf numFmtId="165" fontId="8" fillId="2" borderId="20" xfId="0" applyNumberFormat="1" applyFont="1" applyFill="1" applyBorder="1"/>
    <xf numFmtId="166" fontId="8" fillId="2" borderId="0" xfId="1" applyNumberFormat="1" applyFont="1" applyFill="1" applyBorder="1" applyAlignment="1">
      <alignment horizontal="right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165" fontId="8" fillId="2" borderId="15" xfId="0" applyNumberFormat="1" applyFont="1" applyFill="1" applyBorder="1"/>
    <xf numFmtId="165" fontId="8" fillId="0" borderId="15" xfId="0" applyNumberFormat="1" applyFont="1" applyBorder="1"/>
    <xf numFmtId="2" fontId="0" fillId="0" borderId="15" xfId="1" applyNumberFormat="1" applyFont="1" applyFill="1" applyBorder="1"/>
    <xf numFmtId="0" fontId="17" fillId="3" borderId="15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right" vertical="center"/>
    </xf>
    <xf numFmtId="166" fontId="18" fillId="0" borderId="15" xfId="1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right"/>
    </xf>
    <xf numFmtId="165" fontId="8" fillId="2" borderId="2" xfId="0" applyNumberFormat="1" applyFont="1" applyFill="1" applyBorder="1" applyAlignment="1">
      <alignment horizontal="right"/>
    </xf>
    <xf numFmtId="165" fontId="8" fillId="2" borderId="23" xfId="0" applyNumberFormat="1" applyFont="1" applyFill="1" applyBorder="1"/>
    <xf numFmtId="165" fontId="8" fillId="0" borderId="23" xfId="0" applyNumberFormat="1" applyFont="1" applyBorder="1"/>
    <xf numFmtId="0" fontId="7" fillId="0" borderId="0" xfId="0" applyFont="1" applyAlignment="1">
      <alignment horizontal="center"/>
    </xf>
    <xf numFmtId="0" fontId="7" fillId="2" borderId="0" xfId="0" applyFont="1" applyFill="1"/>
    <xf numFmtId="165" fontId="11" fillId="0" borderId="0" xfId="0" applyNumberFormat="1" applyFont="1" applyAlignment="1">
      <alignment horizontal="right" vertical="center" wrapText="1"/>
    </xf>
    <xf numFmtId="165" fontId="8" fillId="0" borderId="0" xfId="0" applyNumberFormat="1" applyFont="1"/>
    <xf numFmtId="165" fontId="8" fillId="2" borderId="0" xfId="0" applyNumberFormat="1" applyFont="1" applyFill="1"/>
    <xf numFmtId="2" fontId="0" fillId="0" borderId="0" xfId="1" applyNumberFormat="1" applyFont="1" applyFill="1" applyBorder="1"/>
    <xf numFmtId="165" fontId="8" fillId="2" borderId="22" xfId="0" applyNumberFormat="1" applyFont="1" applyFill="1" applyBorder="1"/>
    <xf numFmtId="165" fontId="8" fillId="0" borderId="2" xfId="0" applyNumberFormat="1" applyFont="1" applyBorder="1" applyAlignment="1">
      <alignment horizontal="right" vertical="center" wrapText="1"/>
    </xf>
    <xf numFmtId="2" fontId="8" fillId="2" borderId="15" xfId="0" applyNumberFormat="1" applyFont="1" applyFill="1" applyBorder="1"/>
    <xf numFmtId="164" fontId="10" fillId="0" borderId="14" xfId="2" applyFont="1" applyBorder="1"/>
    <xf numFmtId="9" fontId="0" fillId="0" borderId="14" xfId="1" applyFont="1" applyBorder="1"/>
    <xf numFmtId="165" fontId="0" fillId="0" borderId="14" xfId="0" applyNumberFormat="1" applyBorder="1"/>
    <xf numFmtId="164" fontId="10" fillId="0" borderId="0" xfId="2" applyFont="1" applyBorder="1"/>
    <xf numFmtId="9" fontId="0" fillId="0" borderId="0" xfId="1" applyFont="1" applyBorder="1" applyAlignment="1">
      <alignment horizontal="right"/>
    </xf>
    <xf numFmtId="166" fontId="8" fillId="0" borderId="0" xfId="1" applyNumberFormat="1" applyFont="1" applyBorder="1"/>
    <xf numFmtId="9" fontId="0" fillId="0" borderId="0" xfId="1" applyFont="1" applyBorder="1"/>
    <xf numFmtId="166" fontId="11" fillId="0" borderId="0" xfId="1" applyNumberFormat="1" applyFont="1"/>
    <xf numFmtId="165" fontId="8" fillId="4" borderId="1" xfId="0" applyNumberFormat="1" applyFont="1" applyFill="1" applyBorder="1" applyAlignment="1">
      <alignment horizontal="right"/>
    </xf>
    <xf numFmtId="165" fontId="8" fillId="2" borderId="14" xfId="0" applyNumberFormat="1" applyFont="1" applyFill="1" applyBorder="1" applyAlignment="1">
      <alignment horizontal="right"/>
    </xf>
    <xf numFmtId="165" fontId="0" fillId="0" borderId="0" xfId="2" applyNumberFormat="1" applyFont="1"/>
    <xf numFmtId="165" fontId="0" fillId="0" borderId="0" xfId="2" applyNumberFormat="1" applyFont="1" applyBorder="1" applyAlignment="1">
      <alignment horizontal="right"/>
    </xf>
    <xf numFmtId="165" fontId="0" fillId="0" borderId="0" xfId="2" applyNumberFormat="1" applyFont="1" applyAlignment="1">
      <alignment horizontal="right"/>
    </xf>
    <xf numFmtId="165" fontId="0" fillId="0" borderId="0" xfId="2" applyNumberFormat="1" applyFont="1" applyBorder="1"/>
    <xf numFmtId="165" fontId="0" fillId="0" borderId="14" xfId="2" applyNumberFormat="1" applyFont="1" applyBorder="1"/>
    <xf numFmtId="165" fontId="8" fillId="0" borderId="14" xfId="0" applyNumberFormat="1" applyFont="1" applyBorder="1" applyAlignment="1">
      <alignment horizontal="right"/>
    </xf>
    <xf numFmtId="0" fontId="17" fillId="2" borderId="2" xfId="0" applyFont="1" applyFill="1" applyBorder="1"/>
    <xf numFmtId="0" fontId="7" fillId="0" borderId="24" xfId="0" applyFont="1" applyBorder="1"/>
    <xf numFmtId="165" fontId="8" fillId="2" borderId="8" xfId="0" applyNumberFormat="1" applyFont="1" applyFill="1" applyBorder="1"/>
    <xf numFmtId="3" fontId="0" fillId="0" borderId="0" xfId="0" applyNumberFormat="1"/>
    <xf numFmtId="0" fontId="7" fillId="2" borderId="3" xfId="0" applyFont="1" applyFill="1" applyBorder="1" applyAlignment="1">
      <alignment horizontal="center"/>
    </xf>
    <xf numFmtId="2" fontId="8" fillId="2" borderId="0" xfId="0" applyNumberFormat="1" applyFont="1" applyFill="1"/>
    <xf numFmtId="2" fontId="8" fillId="2" borderId="15" xfId="1" applyNumberFormat="1" applyFont="1" applyFill="1" applyBorder="1"/>
    <xf numFmtId="0" fontId="8" fillId="2" borderId="0" xfId="0" applyFont="1" applyFill="1"/>
    <xf numFmtId="165" fontId="8" fillId="2" borderId="2" xfId="0" applyNumberFormat="1" applyFont="1" applyFill="1" applyBorder="1" applyAlignment="1">
      <alignment horizontal="right" vertical="center" wrapText="1"/>
    </xf>
    <xf numFmtId="165" fontId="8" fillId="2" borderId="2" xfId="0" applyNumberFormat="1" applyFont="1" applyFill="1" applyBorder="1"/>
    <xf numFmtId="165" fontId="0" fillId="2" borderId="0" xfId="0" applyNumberFormat="1" applyFill="1"/>
    <xf numFmtId="4" fontId="8" fillId="2" borderId="0" xfId="0" applyNumberFormat="1" applyFont="1" applyFill="1"/>
    <xf numFmtId="164" fontId="0" fillId="0" borderId="0" xfId="2" applyFont="1"/>
    <xf numFmtId="165" fontId="8" fillId="0" borderId="15" xfId="0" applyNumberFormat="1" applyFont="1" applyBorder="1" applyAlignment="1">
      <alignment horizontal="right"/>
    </xf>
    <xf numFmtId="0" fontId="8" fillId="0" borderId="0" xfId="0" applyFont="1"/>
    <xf numFmtId="2" fontId="8" fillId="0" borderId="15" xfId="1" applyNumberFormat="1" applyFont="1" applyFill="1" applyBorder="1"/>
    <xf numFmtId="2" fontId="8" fillId="0" borderId="23" xfId="1" applyNumberFormat="1" applyFont="1" applyFill="1" applyBorder="1"/>
    <xf numFmtId="9" fontId="11" fillId="0" borderId="14" xfId="1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9" fillId="5" borderId="4" xfId="0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1" fontId="8" fillId="2" borderId="27" xfId="0" applyNumberFormat="1" applyFont="1" applyFill="1" applyBorder="1" applyAlignment="1">
      <alignment horizontal="center"/>
    </xf>
    <xf numFmtId="1" fontId="8" fillId="2" borderId="28" xfId="0" applyNumberFormat="1" applyFont="1" applyFill="1" applyBorder="1" applyAlignment="1">
      <alignment horizontal="center"/>
    </xf>
    <xf numFmtId="0" fontId="7" fillId="5" borderId="25" xfId="0" applyFont="1" applyFill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20" fillId="5" borderId="5" xfId="0" applyFont="1" applyFill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20" fillId="5" borderId="5" xfId="0" applyFont="1" applyFill="1" applyBorder="1" applyAlignment="1">
      <alignment horizontal="center" vertical="center" wrapText="1"/>
    </xf>
    <xf numFmtId="10" fontId="0" fillId="0" borderId="14" xfId="1" applyNumberFormat="1" applyFont="1" applyBorder="1"/>
    <xf numFmtId="2" fontId="0" fillId="0" borderId="14" xfId="0" applyNumberFormat="1" applyBorder="1"/>
    <xf numFmtId="0" fontId="2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9" fillId="5" borderId="5" xfId="0" applyFont="1" applyFill="1" applyBorder="1" applyAlignment="1">
      <alignment horizontal="center" vertical="center"/>
    </xf>
    <xf numFmtId="0" fontId="7" fillId="2" borderId="4" xfId="0" applyFont="1" applyFill="1" applyBorder="1"/>
    <xf numFmtId="0" fontId="9" fillId="5" borderId="30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165" fontId="8" fillId="0" borderId="6" xfId="0" applyNumberFormat="1" applyFont="1" applyBorder="1"/>
    <xf numFmtId="10" fontId="0" fillId="0" borderId="0" xfId="1" applyNumberFormat="1" applyFont="1"/>
    <xf numFmtId="0" fontId="7" fillId="0" borderId="4" xfId="0" applyFont="1" applyBorder="1"/>
    <xf numFmtId="2" fontId="8" fillId="2" borderId="1" xfId="0" applyNumberFormat="1" applyFont="1" applyFill="1" applyBorder="1"/>
    <xf numFmtId="165" fontId="8" fillId="0" borderId="9" xfId="0" applyNumberFormat="1" applyFont="1" applyBorder="1" applyAlignment="1">
      <alignment horizontal="right"/>
    </xf>
    <xf numFmtId="0" fontId="24" fillId="5" borderId="6" xfId="0" applyFont="1" applyFill="1" applyBorder="1" applyAlignment="1">
      <alignment horizontal="center" vertical="center"/>
    </xf>
    <xf numFmtId="0" fontId="17" fillId="0" borderId="4" xfId="0" applyFont="1" applyBorder="1"/>
    <xf numFmtId="0" fontId="17" fillId="2" borderId="4" xfId="0" applyFont="1" applyFill="1" applyBorder="1"/>
    <xf numFmtId="0" fontId="7" fillId="2" borderId="8" xfId="0" applyFont="1" applyFill="1" applyBorder="1"/>
    <xf numFmtId="165" fontId="8" fillId="0" borderId="3" xfId="0" applyNumberFormat="1" applyFont="1" applyBorder="1" applyAlignment="1">
      <alignment horizontal="right"/>
    </xf>
    <xf numFmtId="165" fontId="8" fillId="0" borderId="31" xfId="0" applyNumberFormat="1" applyFont="1" applyBorder="1" applyAlignment="1">
      <alignment horizontal="right"/>
    </xf>
    <xf numFmtId="165" fontId="8" fillId="0" borderId="32" xfId="0" applyNumberFormat="1" applyFont="1" applyBorder="1" applyAlignment="1">
      <alignment horizontal="right"/>
    </xf>
    <xf numFmtId="165" fontId="8" fillId="0" borderId="5" xfId="0" applyNumberFormat="1" applyFont="1" applyBorder="1" applyAlignment="1">
      <alignment horizontal="right"/>
    </xf>
    <xf numFmtId="165" fontId="8" fillId="0" borderId="3" xfId="0" applyNumberFormat="1" applyFont="1" applyBorder="1" applyAlignment="1">
      <alignment horizontal="right" wrapText="1"/>
    </xf>
    <xf numFmtId="0" fontId="11" fillId="5" borderId="12" xfId="0" applyFont="1" applyFill="1" applyBorder="1" applyAlignment="1">
      <alignment horizontal="center" vertical="center"/>
    </xf>
    <xf numFmtId="165" fontId="8" fillId="2" borderId="15" xfId="0" applyNumberFormat="1" applyFont="1" applyFill="1" applyBorder="1" applyAlignment="1">
      <alignment horizontal="right"/>
    </xf>
    <xf numFmtId="165" fontId="8" fillId="0" borderId="15" xfId="0" applyNumberFormat="1" applyFont="1" applyBorder="1" applyAlignment="1">
      <alignment horizontal="right" wrapText="1"/>
    </xf>
    <xf numFmtId="165" fontId="8" fillId="2" borderId="15" xfId="0" applyNumberFormat="1" applyFont="1" applyFill="1" applyBorder="1" applyAlignment="1">
      <alignment horizontal="right" vertical="center" wrapText="1"/>
    </xf>
    <xf numFmtId="165" fontId="8" fillId="0" borderId="3" xfId="0" applyNumberFormat="1" applyFont="1" applyBorder="1" applyAlignment="1">
      <alignment horizontal="right" vertical="center" wrapText="1"/>
    </xf>
    <xf numFmtId="165" fontId="8" fillId="4" borderId="0" xfId="0" applyNumberFormat="1" applyFont="1" applyFill="1" applyAlignment="1">
      <alignment horizontal="right"/>
    </xf>
    <xf numFmtId="166" fontId="11" fillId="0" borderId="1" xfId="1" applyNumberFormat="1" applyFont="1" applyBorder="1"/>
    <xf numFmtId="166" fontId="11" fillId="0" borderId="0" xfId="1" applyNumberFormat="1" applyFont="1" applyBorder="1"/>
    <xf numFmtId="165" fontId="8" fillId="4" borderId="2" xfId="0" applyNumberFormat="1" applyFont="1" applyFill="1" applyBorder="1" applyAlignment="1">
      <alignment horizontal="right"/>
    </xf>
    <xf numFmtId="0" fontId="25" fillId="0" borderId="18" xfId="0" applyFont="1" applyBorder="1" applyAlignment="1">
      <alignment horizontal="right" vertical="center"/>
    </xf>
    <xf numFmtId="0" fontId="25" fillId="0" borderId="33" xfId="0" applyFont="1" applyBorder="1" applyAlignment="1">
      <alignment horizontal="right" vertical="center"/>
    </xf>
    <xf numFmtId="3" fontId="0" fillId="0" borderId="1" xfId="0" applyNumberFormat="1" applyBorder="1"/>
    <xf numFmtId="0" fontId="21" fillId="0" borderId="0" xfId="0" applyFont="1" applyAlignment="1">
      <alignment horizontal="center" vertical="center"/>
    </xf>
    <xf numFmtId="0" fontId="7" fillId="0" borderId="3" xfId="0" applyFont="1" applyBorder="1"/>
    <xf numFmtId="0" fontId="7" fillId="2" borderId="3" xfId="0" applyFont="1" applyFill="1" applyBorder="1"/>
    <xf numFmtId="0" fontId="7" fillId="2" borderId="31" xfId="0" applyFont="1" applyFill="1" applyBorder="1"/>
    <xf numFmtId="0" fontId="20" fillId="5" borderId="21" xfId="0" applyFont="1" applyFill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4" fontId="8" fillId="2" borderId="1" xfId="0" applyNumberFormat="1" applyFont="1" applyFill="1" applyBorder="1"/>
    <xf numFmtId="0" fontId="17" fillId="0" borderId="2" xfId="0" applyFont="1" applyBorder="1"/>
    <xf numFmtId="165" fontId="0" fillId="0" borderId="1" xfId="0" applyNumberFormat="1" applyBorder="1"/>
    <xf numFmtId="168" fontId="10" fillId="0" borderId="0" xfId="2" applyNumberFormat="1" applyFont="1"/>
    <xf numFmtId="0" fontId="12" fillId="6" borderId="4" xfId="0" applyFont="1" applyFill="1" applyBorder="1" applyAlignment="1">
      <alignment horizontal="center" wrapText="1"/>
    </xf>
    <xf numFmtId="0" fontId="12" fillId="6" borderId="11" xfId="0" applyFont="1" applyFill="1" applyBorder="1" applyAlignment="1">
      <alignment horizontal="center" wrapText="1"/>
    </xf>
    <xf numFmtId="0" fontId="9" fillId="4" borderId="10" xfId="0" applyFont="1" applyFill="1" applyBorder="1" applyAlignment="1">
      <alignment horizontal="center" vertical="center"/>
    </xf>
  </cellXfs>
  <cellStyles count="14">
    <cellStyle name="Comma" xfId="2" builtinId="3"/>
    <cellStyle name="Comma 2" xfId="7" xr:uid="{00000000-0005-0000-0000-000001000000}"/>
    <cellStyle name="Comma 3" xfId="11" xr:uid="{8C8EC6B5-96BB-46E9-8C80-E9C8CD4E9DC7}"/>
    <cellStyle name="Comma 3 2" xfId="12" xr:uid="{4A8AC0DF-C45D-44AE-AA39-2F0F8BFA9877}"/>
    <cellStyle name="Comma 4" xfId="13" xr:uid="{0FC0F7B2-DEC9-4E35-9564-FFB3C79D5846}"/>
    <cellStyle name="Hyperlink" xfId="5" builtinId="8"/>
    <cellStyle name="Hyperlink 2" xfId="9" xr:uid="{00000000-0005-0000-0000-000003000000}"/>
    <cellStyle name="Normal" xfId="0" builtinId="0"/>
    <cellStyle name="Normal 2" xfId="4" xr:uid="{00000000-0005-0000-0000-000005000000}"/>
    <cellStyle name="Normal 3" xfId="6" xr:uid="{00000000-0005-0000-0000-000006000000}"/>
    <cellStyle name="Normal 4" xfId="10" xr:uid="{00000000-0005-0000-0000-000007000000}"/>
    <cellStyle name="Percent" xfId="1" builtinId="5"/>
    <cellStyle name="Percent 2" xfId="8" xr:uid="{00000000-0005-0000-0000-000009000000}"/>
    <cellStyle name="Обычный 2" xfId="3" xr:uid="{00000000-0005-0000-0000-00000A000000}"/>
  </cellStyles>
  <dxfs count="223">
    <dxf>
      <font>
        <color rgb="FF002060"/>
        <name val="Times New Roman"/>
        <family val="1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6" formatCode="0.0%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  <numFmt numFmtId="166" formatCode="0.0%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relativeIndent="-1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family val="1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none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solid">
          <fgColor indexed="64"/>
          <bgColor theme="0"/>
        </patternFill>
      </fill>
      <alignment horizontal="righ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alignment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alignment vertical="bottom" textRotation="0" wrapText="1" indent="0" justifyLastLine="0" shrinkToFit="0" readingOrder="0"/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none"/>
      </font>
      <fill>
        <patternFill patternType="none">
          <fgColor rgb="FF000000"/>
          <bgColor rgb="FFFFFFFF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576B83F1-3A4B-41E5-B3AC-4258EB4D1CA4}" name="Table218" displayName="Table218" ref="W1:Y22" totalsRowShown="0" headerRowBorderDxfId="222" tableBorderDxfId="221" totalsRowBorderDxfId="220">
  <autoFilter ref="W1:Y22" xr:uid="{00000000-0009-0000-0100-000002000000}"/>
  <tableColumns count="3">
    <tableColumn id="1" xr3:uid="{D7EB194E-AC92-4A48-B99C-159511EB01D9}" name="Calculated net operating profit" dataDxfId="219">
      <calculatedColumnFormula>O2-P2+Q2-R2</calculatedColumnFormula>
    </tableColumn>
    <tableColumn id="2" xr3:uid="{8609B082-9A71-4CC2-8B73-C54CD93244A0}" name="Difference between accrued and actual net operating profit" dataDxfId="218">
      <calculatedColumnFormula>Table218[[#This Row],[Calculated net operating profit]]-N2</calculatedColumnFormula>
    </tableColumn>
    <tableColumn id="3" xr3:uid="{F63F6090-EC5C-4602-AECF-33B0D7B052D7}" name="XM verification" dataDxfId="217">
      <calculatedColumnFormula>Table623[[#This Row],[Net Profit
 (mln. manat)]]-Table623[[#This Row],[Pre--Provision Operating
(mln. manat)]]+V2+Table623[[#This Row],[Specific provisions for interest receivables]]+Table623[[#This Row],[Unexpected expenses]]+Table623[[#This Row],[Reserves allocations for be paid of possible  (mln. manat)]]</calculatedColumnFormula>
    </tableColumn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7F2A7A8-4613-4333-822B-32EBA7D766AC}" name="Table623" displayName="Table623" ref="A1:U22" totalsRowShown="0" headerRowDxfId="216" dataDxfId="214" headerRowBorderDxfId="215" tableBorderDxfId="213">
  <autoFilter ref="A1:U22" xr:uid="{EEF6AB6B-734B-4658-9BF0-B884E0E0EBD6}"/>
  <sortState xmlns:xlrd2="http://schemas.microsoft.com/office/spreadsheetml/2017/richdata2" ref="A2:U23">
    <sortCondition ref="B1:B24"/>
  </sortState>
  <tableColumns count="21">
    <tableColumn id="1" xr3:uid="{75050E18-4186-4A9E-8692-ED4C60565F31}" name="Numbers" dataDxfId="212"/>
    <tableColumn id="2" xr3:uid="{98D53448-7D8C-4F7A-B7B2-25B1F2DE9267}" name="Banks" dataDxfId="211"/>
    <tableColumn id="3" xr3:uid="{B8CE4A16-0FB5-466E-9353-FF56F7BC2774}" name="Assets_x000a_(mln. manat)" dataDxfId="210"/>
    <tableColumn id="4" xr3:uid="{7ADFD979-4340-4841-8790-876CEEAE61F6}" name="Total Credits _x000a_(mln. manat) " dataDxfId="209"/>
    <tableColumn id="5" xr3:uid="{049B44C4-5926-4CB4-BAA8-FCB382ED6248}" name="Business Credits (mln. manat)" dataDxfId="208"/>
    <tableColumn id="16" xr3:uid="{EFE7FB05-98ED-433A-84A3-30F35C133D55}" name="Consumer Credits (mln. manat)" dataDxfId="207"/>
    <tableColumn id="17" xr3:uid="{C0E2EEDD-5192-4EF0-A32D-EA38A146E614}" name="Real Estate Credits (mln. manat)" dataDxfId="206"/>
    <tableColumn id="6" xr3:uid="{D0E3C62C-7456-41F7-BB2B-5C8B49EB64EC}" name="Deposit Portfolio _x000a_(mln. manat)" dataDxfId="205"/>
    <tableColumn id="18" xr3:uid="{5F8FCCFD-518F-441D-873E-C3C4440A21E7}" name="Deposits of individuals (mln manat)" dataDxfId="204"/>
    <tableColumn id="7" xr3:uid="{96F3FEC0-6B10-4CD1-9646-55F79534E39F}" name="Balance Capital_x000a_(mln. manat)" dataDxfId="203"/>
    <tableColumn id="8" xr3:uid="{50C92C75-0868-49DE-B83B-2CBEE6311E7F}" name=" Charter capital  (mln. manat)" dataDxfId="202"/>
    <tableColumn id="9" xr3:uid="{A0887154-4401-4C64-8E85-AC1531BE0CD4}" name="Net Profit_x000a_ (mln. manat)" dataDxfId="201"/>
    <tableColumn id="19" xr3:uid="{6D97C92D-290D-42EB-A7E8-A2805F910092}" name="Profit before tax (mln. manat)" dataDxfId="200"/>
    <tableColumn id="10" xr3:uid="{4780D583-F618-44C1-B6F9-83B89DB9DF2B}" name="Pre--Provision Operating_x000a_(mln. manat)" dataDxfId="199">
      <calculatedColumnFormula>Table623[[#This Row],[Interest Incomes  (mln. manat)]]-Table623[[#This Row],[Interets expenses
 (mln. manat)]]+Table623[[#This Row],[None-Interest Incomes  (mln. manat)]]-Table623[[#This Row],[None-Interets expenses
 (mln. manat)]]</calculatedColumnFormula>
    </tableColumn>
    <tableColumn id="11" xr3:uid="{926F44F2-F8AD-4CB7-833B-FB1145088C0A}" name="Interest Incomes  (mln. manat)" dataDxfId="198"/>
    <tableColumn id="12" xr3:uid="{6806D961-E490-4FB9-9347-4F87BAC0CE9D}" name="Interets expenses_x000a_ (mln. manat)" dataDxfId="197"/>
    <tableColumn id="13" xr3:uid="{EC21BD8C-48BD-4A25-B795-FA79586B7749}" name="None-Interest Incomes  (mln. manat)" dataDxfId="196"/>
    <tableColumn id="14" xr3:uid="{FB6F599D-B3E5-43AC-A7D0-02EEF0E80520}" name="None-Interets expenses_x000a_ (mln. manat)" dataDxfId="195"/>
    <tableColumn id="15" xr3:uid="{6385DCF0-6B9C-4B40-92D7-FF4D0CC2D23E}" name="Reserves allocations for be paid of possible  (mln. manat)" dataDxfId="194"/>
    <tableColumn id="21" xr3:uid="{5EC6CFB3-E880-49BB-82D6-7A624D4637B8}" name="Unexpected expenses" dataDxfId="193"/>
    <tableColumn id="20" xr3:uid="{4B3816AA-FCF4-4C6F-811A-233663E7CBBC}" name="Specific provisions for interest receivables" dataDxfId="192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W1:Y22" totalsRowShown="0" headerRowBorderDxfId="191" tableBorderDxfId="190" totalsRowBorderDxfId="189">
  <autoFilter ref="W1:Y22" xr:uid="{00000000-0009-0000-0100-000002000000}"/>
  <tableColumns count="3">
    <tableColumn id="1" xr3:uid="{00000000-0010-0000-0100-000001000000}" name="Calculated net operating profit" dataDxfId="188">
      <calculatedColumnFormula>O2-P2+Q2-R2</calculatedColumnFormula>
    </tableColumn>
    <tableColumn id="2" xr3:uid="{00000000-0010-0000-0100-000002000000}" name="Difference between accrued and actual net operating profit" dataDxfId="187">
      <calculatedColumnFormula>N2-W2</calculatedColumnFormula>
    </tableColumn>
    <tableColumn id="3" xr3:uid="{00000000-0010-0000-0100-000003000000}" name="XM verification" dataDxfId="186">
      <calculatedColumnFormula>L2+S2-N2+V2</calculatedColumnFormula>
    </tableColumn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EF6AB6B-734B-4658-9BF0-B884E0E0EBD6}" name="Table6" displayName="Table6" ref="A1:U22" totalsRowShown="0" headerRowDxfId="185" dataDxfId="183" headerRowBorderDxfId="184" tableBorderDxfId="182">
  <autoFilter ref="A1:U22" xr:uid="{EEF6AB6B-734B-4658-9BF0-B884E0E0EBD6}"/>
  <sortState xmlns:xlrd2="http://schemas.microsoft.com/office/spreadsheetml/2017/richdata2" ref="A2:U23">
    <sortCondition ref="B1:B24"/>
  </sortState>
  <tableColumns count="21">
    <tableColumn id="1" xr3:uid="{7C546EE7-DECE-486C-8E68-0ADC76B35709}" name="Numbers" dataDxfId="181"/>
    <tableColumn id="2" xr3:uid="{E9FCB8FB-F0D1-4CB7-8C57-2D2CB81510DC}" name="Banks" dataDxfId="180"/>
    <tableColumn id="3" xr3:uid="{FE877C1A-4A79-4111-B88B-5481D65FA64B}" name="Assets_x000a_(mln. manat)" dataDxfId="179"/>
    <tableColumn id="4" xr3:uid="{E6E72CB1-921C-47EC-98BF-658AE7E9621E}" name="Total Credits _x000a_(mln. manat) " dataDxfId="178"/>
    <tableColumn id="5" xr3:uid="{5114340C-DFF6-439C-8593-908055A8BC5C}" name="Business Credits (mln. manat)" dataDxfId="177"/>
    <tableColumn id="16" xr3:uid="{088CA525-1D62-4372-ACE7-526FAF70F269}" name="Consumer Credits (mln. manat)" dataDxfId="176"/>
    <tableColumn id="17" xr3:uid="{A3601E4F-7001-4037-ADEB-F1979B08B150}" name="Real Estate Credits (mln. manat)" dataDxfId="175"/>
    <tableColumn id="6" xr3:uid="{4B5D7920-3401-4548-A3B6-95B354984DD7}" name="Deposit Portfolio _x000a_(mln. manat)" dataDxfId="174"/>
    <tableColumn id="18" xr3:uid="{B870EAFE-B3CD-442F-99A1-1D0C2AEC4229}" name="Deposits of individuals (mln manat)" dataDxfId="173"/>
    <tableColumn id="7" xr3:uid="{F334C1F6-7133-4625-95F6-D64BB2FA10B8}" name="Balance Capital_x000a_(mln. manat)" dataDxfId="172"/>
    <tableColumn id="8" xr3:uid="{2EAB8291-1F6D-43E4-96DA-B10FAC73E3FB}" name="Charter capital  (mln. manat)" dataDxfId="171"/>
    <tableColumn id="9" xr3:uid="{CFECEAF7-A010-4D77-805F-E8178F38BCBF}" name="Net Profit_x000a_ (mln. manat)" dataDxfId="170"/>
    <tableColumn id="19" xr3:uid="{34E86F01-57B4-4BBD-AAA7-53F7FD3DC010}" name="Profit before tax (mln. manat)" dataDxfId="169"/>
    <tableColumn id="10" xr3:uid="{BC77C4EC-EA0B-4969-9AB5-DE3A10CC3669}" name="Pre-Provision Operating profit_x000a_(mln. manat)" dataDxfId="168">
      <calculatedColumnFormula>Table6[[#This Row],[Interest Incomes  (mln. manat)]]-Table6[[#This Row],[Interets expenses
 (mln. manat)]]+Table6[[#This Row],[None-Interest Incomes  (mln. manat)]]-Table6[[#This Row],[None-Interets expenses
 (mln. manat)]]</calculatedColumnFormula>
    </tableColumn>
    <tableColumn id="11" xr3:uid="{34C1076E-CC0C-4B9F-8311-B9D6B63D669C}" name="Interest Incomes  (mln. manat)" dataDxfId="167"/>
    <tableColumn id="12" xr3:uid="{DE7DEB67-4DC1-4F17-95A4-705BE5C35CCF}" name="Interets expenses_x000a_ (mln. manat)" dataDxfId="166"/>
    <tableColumn id="13" xr3:uid="{5BAC82BD-798C-4370-9E40-EBF10A990908}" name="None-Interest Incomes  (mln. manat)" dataDxfId="165"/>
    <tableColumn id="14" xr3:uid="{0C61A2C8-280A-40D6-A24F-9784917D0298}" name="None-Interets expenses_x000a_ (mln. manat)" dataDxfId="164"/>
    <tableColumn id="15" xr3:uid="{E8C10E4F-E137-45D1-BE8A-5FE08F47F60B}" name="Reserves allocations for be paid of possible  (mln. manat)" dataDxfId="163"/>
    <tableColumn id="21" xr3:uid="{AF53E672-97CA-4854-980A-2F4F3E93948E}" name="Unexpected expenses" dataDxfId="162"/>
    <tableColumn id="20" xr3:uid="{9FBC58B1-E4A4-4938-A22E-2EA882D77F97}" name="Specific provisions for interest receivables" dataDxfId="161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02000000}" name="Table41113141516181928" displayName="Table41113141516181928" ref="B1:D24" totalsRowShown="0" headerRowDxfId="160" dataDxfId="158" headerRowBorderDxfId="159" tableBorderDxfId="157" totalsRowBorderDxfId="156">
  <autoFilter ref="B1:D24" xr:uid="{00000000-0009-0000-0100-00001B000000}"/>
  <sortState xmlns:xlrd2="http://schemas.microsoft.com/office/spreadsheetml/2017/richdata2" ref="B2:D22">
    <sortCondition descending="1" ref="C1:C24"/>
  </sortState>
  <tableColumns count="3">
    <tableColumn id="2" xr3:uid="{00000000-0010-0000-0200-000002000000}" name="Banks" dataDxfId="155"/>
    <tableColumn id="3" xr3:uid="{00000000-0010-0000-0200-000003000000}" name="IQ/2026" dataDxfId="154"/>
    <tableColumn id="7" xr3:uid="{00000000-0010-0000-0200-000007000000}" name="IVQ/2025" dataDxfId="153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03000000}" name="Table29" displayName="Table29" ref="B1:D22" totalsRowShown="0" headerRowDxfId="152" dataDxfId="150" headerRowBorderDxfId="151" tableBorderDxfId="149">
  <autoFilter ref="B1:D22" xr:uid="{00000000-0009-0000-0100-00001D000000}"/>
  <sortState xmlns:xlrd2="http://schemas.microsoft.com/office/spreadsheetml/2017/richdata2" ref="B2:D22">
    <sortCondition descending="1" ref="D1:D22"/>
  </sortState>
  <tableColumns count="3">
    <tableColumn id="2" xr3:uid="{00000000-0010-0000-0300-000002000000}" name="Banks" dataDxfId="148"/>
    <tableColumn id="3" xr3:uid="{00000000-0010-0000-0300-000003000000}" name="IQ/2026_x000a_Relative dynamics/Quarterly" dataDxfId="147"/>
    <tableColumn id="4" xr3:uid="{00000000-0010-0000-0300-000004000000}" name="IQ/2026_x000a_Definitely  dynamics/Quarterly" dataDxfId="146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04000000}" name="Table41113141516181927" displayName="Table41113141516181927" ref="B1:D22" totalsRowShown="0" headerRowDxfId="145" dataDxfId="143" headerRowBorderDxfId="144" tableBorderDxfId="142" totalsRowBorderDxfId="141">
  <autoFilter ref="B1:D22" xr:uid="{00000000-0009-0000-0100-00001A000000}"/>
  <sortState xmlns:xlrd2="http://schemas.microsoft.com/office/spreadsheetml/2017/richdata2" ref="B2:D22">
    <sortCondition descending="1" ref="C1:C22"/>
  </sortState>
  <tableColumns count="3">
    <tableColumn id="2" xr3:uid="{00000000-0010-0000-0400-000002000000}" name="Banks" dataDxfId="140"/>
    <tableColumn id="3" xr3:uid="{00000000-0010-0000-0400-000003000000}" name="IQ/2026" dataDxfId="139"/>
    <tableColumn id="7" xr3:uid="{00000000-0010-0000-0400-000007000000}" name="IVQ/2025" dataDxfId="138"/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05000000}" name="Table30" displayName="Table30" ref="B1:D22" totalsRowShown="0" headerRowDxfId="137" headerRowBorderDxfId="136" tableBorderDxfId="135">
  <autoFilter ref="B1:D22" xr:uid="{00000000-0009-0000-0100-00001E000000}"/>
  <sortState xmlns:xlrd2="http://schemas.microsoft.com/office/spreadsheetml/2017/richdata2" ref="B2:D22">
    <sortCondition descending="1" ref="D1:D22"/>
  </sortState>
  <tableColumns count="3">
    <tableColumn id="2" xr3:uid="{00000000-0010-0000-0500-000002000000}" name="Banks" dataDxfId="134"/>
    <tableColumn id="3" xr3:uid="{00000000-0010-0000-0500-000003000000}" name="IQ/2026_x000a_Relative dynamics/Quarterly" dataDxfId="133"/>
    <tableColumn id="4" xr3:uid="{00000000-0010-0000-0500-000004000000}" name="IQ/2026_x000a_Definitely  dynamics/Quarterly" dataDxfId="132"/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86D3CC1-90DA-45D8-9D35-5EE176280B15}" name="Table411131415161819278" displayName="Table411131415161819278" ref="B1:E22" totalsRowShown="0" headerRowDxfId="131" dataDxfId="129" headerRowBorderDxfId="130" tableBorderDxfId="128" totalsRowBorderDxfId="127">
  <autoFilter ref="B1:E22" xr:uid="{686D3CC1-90DA-45D8-9D35-5EE176280B15}"/>
  <sortState xmlns:xlrd2="http://schemas.microsoft.com/office/spreadsheetml/2017/richdata2" ref="B2:E22">
    <sortCondition descending="1" ref="C1:C22"/>
  </sortState>
  <tableColumns count="4">
    <tableColumn id="2" xr3:uid="{1CFE0632-9C62-47EB-A4CD-58BB437089C0}" name="Banks" dataDxfId="126"/>
    <tableColumn id="3" xr3:uid="{F1E571FD-509C-4251-A360-6435BE13460F}" name="IQ/2026" dataDxfId="125"/>
    <tableColumn id="7" xr3:uid="{41142715-3E58-48E2-9FA2-09F8AFB022E6}" name="IVQ/2025" dataDxfId="124"/>
    <tableColumn id="4" xr3:uid="{BCD4A710-1501-4D26-A311-075FDC0965A8}" name="Dinamika, %" dataDxfId="123">
      <calculatedColumnFormula>Table411131415161819278[[#This Row],[IQ/2026]]/Table411131415161819278[[#This Row],[IVQ/2025]]-1</calculatedColumnFormula>
    </tableColumn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F608B04-3B44-46FA-956D-705FBE28D9AB}" name="Table3010" displayName="Table3010" ref="A1:D25" totalsRowShown="0" headerRowDxfId="122" headerRowBorderDxfId="121" tableBorderDxfId="120">
  <autoFilter ref="A1:D25" xr:uid="{DF608B04-3B44-46FA-956D-705FBE28D9AB}"/>
  <sortState xmlns:xlrd2="http://schemas.microsoft.com/office/spreadsheetml/2017/richdata2" ref="A2:D25">
    <sortCondition descending="1" ref="D1:D25"/>
  </sortState>
  <tableColumns count="4">
    <tableColumn id="1" xr3:uid="{30E37088-32A9-4ECE-A005-9076F6E8D7FD}" name="Sıra" dataDxfId="119"/>
    <tableColumn id="2" xr3:uid="{D811AEFE-FEDA-4CF5-BD93-A6F927A9BCB8}" name="Banklar" dataDxfId="118"/>
    <tableColumn id="3" xr3:uid="{6906E337-2206-4389-AFBF-10FA7A6CA13D}" name="IIR/2023_x000a_Nisbi dinamika/Rüblük" dataDxfId="117"/>
    <tableColumn id="4" xr3:uid="{A896BE36-4E24-4FB3-AAFF-B1B59B7B948B}" name="IIR/2023_x000a_Mütləq dinamika/Rüblük " dataDxfId="116"/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ECA0287-0DDC-48B9-9089-963184590FA4}" name="Table4111314151618192786" displayName="Table4111314151618192786" ref="B1:E22" totalsRowShown="0" headerRowDxfId="115" dataDxfId="113" headerRowBorderDxfId="114" tableBorderDxfId="112" totalsRowBorderDxfId="111">
  <autoFilter ref="B1:E22" xr:uid="{9ECA0287-0DDC-48B9-9089-963184590FA4}"/>
  <sortState xmlns:xlrd2="http://schemas.microsoft.com/office/spreadsheetml/2017/richdata2" ref="B2:E22">
    <sortCondition descending="1" ref="C1:C22"/>
  </sortState>
  <tableColumns count="4">
    <tableColumn id="2" xr3:uid="{FD70E56F-3444-40BA-A342-1780A2F72BCE}" name="Banks" dataDxfId="110"/>
    <tableColumn id="3" xr3:uid="{E36E8D94-F68A-4EC0-88F6-703CF03D1C2C}" name="IQ/2026" dataDxfId="109"/>
    <tableColumn id="7" xr3:uid="{4D94244E-3407-420F-9E36-8C2A01C2F770}" name="IVQ/2025" dataDxfId="108"/>
    <tableColumn id="4" xr3:uid="{772BE850-4257-4BC2-8EFE-310A70A34082}" name="Dynamics, %" dataDxfId="107">
      <calculatedColumnFormula>Table4111314151618192786[[#This Row],[IQ/2026]]/Table4111314151618192786[[#This Row],[IVQ/2025]]-1</calculatedColumnFormula>
    </tableColumn>
  </tableColumns>
  <tableStyleInfo name="TableStyleLight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769A2C3-AEAB-49A0-ACBC-E750F0A343EF}" name="Table411131415161819278612" displayName="Table411131415161819278612" ref="B1:E22" totalsRowShown="0" headerRowDxfId="106" dataDxfId="104" headerRowBorderDxfId="105" tableBorderDxfId="103" totalsRowBorderDxfId="102">
  <autoFilter ref="B1:E22" xr:uid="{F769A2C3-AEAB-49A0-ACBC-E750F0A343EF}"/>
  <sortState xmlns:xlrd2="http://schemas.microsoft.com/office/spreadsheetml/2017/richdata2" ref="B2:E22">
    <sortCondition descending="1" ref="C1:C22"/>
  </sortState>
  <tableColumns count="4">
    <tableColumn id="2" xr3:uid="{78A8684C-BDCA-4D65-B349-8E4A2B296187}" name="Banks" dataDxfId="101"/>
    <tableColumn id="3" xr3:uid="{E13B9350-4104-49DD-9753-248321592C1B}" name="IQ/2026" dataDxfId="100"/>
    <tableColumn id="7" xr3:uid="{0FF52099-8DF0-4398-8E55-61792BF29A92}" name="IVQ/2025" dataDxfId="99"/>
    <tableColumn id="4" xr3:uid="{E0897CF5-1884-45E6-AE6F-54A5176B33CA}" name="Dynamics, %" dataDxfId="98"/>
  </tableColumns>
  <tableStyleInfo name="TableStyleLight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06000000}" name="Table41113141516181926" displayName="Table41113141516181926" ref="B1:D22" totalsRowShown="0" headerRowDxfId="97" headerRowBorderDxfId="96">
  <autoFilter ref="B1:D22" xr:uid="{00000000-0009-0000-0100-000019000000}"/>
  <sortState xmlns:xlrd2="http://schemas.microsoft.com/office/spreadsheetml/2017/richdata2" ref="B2:D22">
    <sortCondition descending="1" ref="C1:C22"/>
  </sortState>
  <tableColumns count="3">
    <tableColumn id="2" xr3:uid="{00000000-0010-0000-0600-000002000000}" name="Banks" dataDxfId="95"/>
    <tableColumn id="7" xr3:uid="{00000000-0010-0000-0600-000007000000}" name="IQ/2026" dataDxfId="94"/>
    <tableColumn id="4" xr3:uid="{00000000-0010-0000-0600-000004000000}" name="IVQ/2025" dataDxfId="93"/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07000000}" name="Table31" displayName="Table31" ref="B1:D22" totalsRowShown="0" headerRowDxfId="92" headerRowBorderDxfId="91" tableBorderDxfId="90">
  <autoFilter ref="B1:D22" xr:uid="{00000000-0009-0000-0100-00001F000000}"/>
  <sortState xmlns:xlrd2="http://schemas.microsoft.com/office/spreadsheetml/2017/richdata2" ref="B2:D22">
    <sortCondition descending="1" ref="D1:D22"/>
  </sortState>
  <tableColumns count="3">
    <tableColumn id="2" xr3:uid="{00000000-0010-0000-0700-000002000000}" name="Banks" dataDxfId="89"/>
    <tableColumn id="5" xr3:uid="{00000000-0010-0000-0700-000005000000}" name="IQ/2026_x000a_Relative dynamics/Quarterly" dataDxfId="88"/>
    <tableColumn id="6" xr3:uid="{00000000-0010-0000-0700-000006000000}" name="IQ/2026_x000a_Definitely  dynamics/Quarterly" dataDxfId="87"/>
  </tableColumns>
  <tableStyleInfo name="TableStyleLight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2BE6B97-4BCC-4FF5-A05B-746F80AE070E}" name="Table411131415161819278616" displayName="Table411131415161819278616" ref="B1:E22" totalsRowShown="0" headerRowDxfId="86" dataDxfId="84" headerRowBorderDxfId="85" tableBorderDxfId="83" totalsRowBorderDxfId="82">
  <autoFilter ref="B1:E22" xr:uid="{9ECA0287-0DDC-48B9-9089-963184590FA4}"/>
  <sortState xmlns:xlrd2="http://schemas.microsoft.com/office/spreadsheetml/2017/richdata2" ref="B2:E22">
    <sortCondition descending="1" ref="C1:C22"/>
  </sortState>
  <tableColumns count="4">
    <tableColumn id="2" xr3:uid="{99C8E986-3B31-42C7-9C27-0EE6FF717AEB}" name="Banks" dataDxfId="81"/>
    <tableColumn id="3" xr3:uid="{1FC0A7B9-A4DB-437C-BF0B-C54E5DEF0BC1}" name="IQ/2026" dataDxfId="80"/>
    <tableColumn id="7" xr3:uid="{E629B895-ABDA-4D7D-BEDF-4FBF382F8A52}" name="IVQ/2025" dataDxfId="79"/>
    <tableColumn id="4" xr3:uid="{F4DB3B8D-4992-4DEE-96A4-D0938C56CB60}" name="Dynamics, %" dataDxfId="78"/>
  </tableColumns>
  <tableStyleInfo name="TableStyleLight8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08000000}" name="Table41113141516181924" displayName="Table41113141516181924" ref="A1:D22" totalsRowShown="0" headerRowDxfId="77" headerRowBorderDxfId="76" tableBorderDxfId="75" totalsRowBorderDxfId="74">
  <autoFilter ref="A1:D22" xr:uid="{00000000-0009-0000-0100-000017000000}"/>
  <sortState xmlns:xlrd2="http://schemas.microsoft.com/office/spreadsheetml/2017/richdata2" ref="A2:D22">
    <sortCondition descending="1" ref="C1:C22"/>
  </sortState>
  <tableColumns count="4">
    <tableColumn id="1" xr3:uid="{00000000-0010-0000-0800-000001000000}" name="Numbers" dataDxfId="73"/>
    <tableColumn id="2" xr3:uid="{00000000-0010-0000-0800-000002000000}" name="Banks" dataDxfId="72"/>
    <tableColumn id="7" xr3:uid="{00000000-0010-0000-0800-000007000000}" name="IQ/2026" dataDxfId="71"/>
    <tableColumn id="4" xr3:uid="{00000000-0010-0000-0800-000004000000}" name="IVQ/2025" dataDxfId="70"/>
  </tableColumns>
  <tableStyleInfo name="TableStyleLight8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09000000}" name="Table28" displayName="Table28" ref="A1:D22" totalsRowShown="0" headerRowDxfId="69" headerRowBorderDxfId="68" tableBorderDxfId="67">
  <autoFilter ref="A1:D22" xr:uid="{00000000-0009-0000-0100-00001C000000}"/>
  <sortState xmlns:xlrd2="http://schemas.microsoft.com/office/spreadsheetml/2017/richdata2" ref="A2:D22">
    <sortCondition descending="1" ref="D1:D22"/>
  </sortState>
  <tableColumns count="4">
    <tableColumn id="1" xr3:uid="{00000000-0010-0000-0900-000001000000}" name="Numbers" dataDxfId="66"/>
    <tableColumn id="2" xr3:uid="{00000000-0010-0000-0900-000002000000}" name="Banks" dataDxfId="65"/>
    <tableColumn id="5" xr3:uid="{00000000-0010-0000-0900-000005000000}" name="IQ/2026_x000a_Relative dynamics/Quarterly" dataDxfId="64"/>
    <tableColumn id="6" xr3:uid="{00000000-0010-0000-0900-000006000000}" name="IQ/2026_x000a_Definitely  dynamics/Quarterly" dataDxfId="63"/>
  </tableColumns>
  <tableStyleInfo name="TableStyleLight8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A000000}" name="Table8" displayName="Table8" ref="B1:E22" totalsRowShown="0" headerRowDxfId="62" headerRowBorderDxfId="61" tableBorderDxfId="60" totalsRowBorderDxfId="59">
  <autoFilter ref="B1:E22" xr:uid="{00000000-0009-0000-0100-000008000000}"/>
  <sortState xmlns:xlrd2="http://schemas.microsoft.com/office/spreadsheetml/2017/richdata2" ref="B2:E22">
    <sortCondition descending="1" ref="C1:C22"/>
  </sortState>
  <tableColumns count="4">
    <tableColumn id="2" xr3:uid="{00000000-0010-0000-0A00-000002000000}" name="Banks" dataDxfId="58"/>
    <tableColumn id="4" xr3:uid="{00000000-0010-0000-0A00-000004000000}" name="2026 IQ  Charter capital  (mln. manats)" dataDxfId="57"/>
    <tableColumn id="5" xr3:uid="{00000000-0010-0000-0A00-000005000000}" name="2025 IVQ Charter capital  (mln. manats)" dataDxfId="56"/>
    <tableColumn id="6" xr3:uid="{00000000-0010-0000-0A00-000006000000}" name="Dynamivs, mln . Manats" dataDxfId="55">
      <calculatedColumnFormula>Table8[[#This Row],[2026 IQ  Charter capital  (mln. manats)]]-Table8[[#This Row],[2025 IVQ Charter capital  (mln. manats)]]</calculatedColumnFormula>
    </tableColumn>
  </tableColumns>
  <tableStyleInfo name="TableStyleLight8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0B000000}" name="Table4111314151618192238" displayName="Table4111314151618192238" ref="A1:D22" totalsRowShown="0" headerRowDxfId="54" headerRowBorderDxfId="53">
  <autoFilter ref="A1:D22" xr:uid="{00000000-0009-0000-0100-000025000000}"/>
  <sortState xmlns:xlrd2="http://schemas.microsoft.com/office/spreadsheetml/2017/richdata2" ref="A2:D22">
    <sortCondition descending="1" ref="C1:C22"/>
  </sortState>
  <tableColumns count="4">
    <tableColumn id="1" xr3:uid="{00000000-0010-0000-0B00-000001000000}" name="Numbers" dataDxfId="52"/>
    <tableColumn id="2" xr3:uid="{00000000-0010-0000-0B00-000002000000}" name="Banks" dataDxfId="51"/>
    <tableColumn id="7" xr3:uid="{00000000-0010-0000-0B00-000007000000}" name="IQ/2026" dataDxfId="50"/>
    <tableColumn id="5" xr3:uid="{00000000-0010-0000-0B00-000005000000}" name="IVQ/2025" dataDxfId="49"/>
  </tableColumns>
  <tableStyleInfo name="TableStyleLight8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C000000}" name="Table41113141516181922" displayName="Table41113141516181922" ref="A1:D22" totalsRowShown="0" headerRowDxfId="48" headerRowBorderDxfId="47">
  <autoFilter ref="A1:D22" xr:uid="{00000000-000C-0000-FFFF-FFFF0C000000}"/>
  <sortState xmlns:xlrd2="http://schemas.microsoft.com/office/spreadsheetml/2017/richdata2" ref="A2:D22">
    <sortCondition descending="1" ref="C1:C22"/>
  </sortState>
  <tableColumns count="4">
    <tableColumn id="1" xr3:uid="{00000000-0010-0000-0C00-000001000000}" name="Numbers" dataDxfId="46"/>
    <tableColumn id="2" xr3:uid="{00000000-0010-0000-0C00-000002000000}" name="Banks" dataDxfId="45"/>
    <tableColumn id="7" xr3:uid="{00000000-0010-0000-0C00-000007000000}" name="IQ/2026" dataDxfId="44"/>
    <tableColumn id="5" xr3:uid="{00000000-0010-0000-0C00-000005000000}" name="IVQ/2025" dataDxfId="43"/>
  </tableColumns>
  <tableStyleInfo name="TableStyleLight8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D000000}" name="Table41113141516181921" displayName="Table41113141516181921" ref="B1:D22" totalsRowShown="0" headerRowDxfId="42" headerRowBorderDxfId="41">
  <autoFilter ref="B1:D22" xr:uid="{00000000-0009-0000-0100-000014000000}"/>
  <sortState xmlns:xlrd2="http://schemas.microsoft.com/office/spreadsheetml/2017/richdata2" ref="B2:D22">
    <sortCondition descending="1" ref="C1:C22"/>
  </sortState>
  <tableColumns count="3">
    <tableColumn id="2" xr3:uid="{00000000-0010-0000-0D00-000002000000}" name="Banks" dataDxfId="40"/>
    <tableColumn id="3" xr3:uid="{00000000-0010-0000-0D00-000003000000}" name="IQ/2026" dataDxfId="39"/>
    <tableColumn id="7" xr3:uid="{00000000-0010-0000-0D00-000007000000}" name="IVQ/2025" dataDxfId="38"/>
  </tableColumns>
  <tableStyleInfo name="TableStyleLight8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E000000}" name="Table41113141516181919" displayName="Table41113141516181919" ref="B1:D22" totalsRowShown="0" headerRowDxfId="37" headerRowBorderDxfId="36">
  <autoFilter ref="B1:D22" xr:uid="{00000000-0009-0000-0100-000012000000}"/>
  <sortState xmlns:xlrd2="http://schemas.microsoft.com/office/spreadsheetml/2017/richdata2" ref="B2:D22">
    <sortCondition descending="1" ref="C1:C22"/>
  </sortState>
  <tableColumns count="3">
    <tableColumn id="2" xr3:uid="{00000000-0010-0000-0E00-000002000000}" name="Banks" dataDxfId="35"/>
    <tableColumn id="7" xr3:uid="{00000000-0010-0000-0E00-000007000000}" name="IQ/2026" dataDxfId="34"/>
    <tableColumn id="4" xr3:uid="{00000000-0010-0000-0E00-000004000000}" name="IVQ/2025" dataDxfId="33"/>
  </tableColumns>
  <tableStyleInfo name="TableStyleLight8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F000000}" name="Table41113141516181913" displayName="Table41113141516181913" ref="B1:D22" totalsRowShown="0" headerRowDxfId="32" headerRowBorderDxfId="31">
  <autoFilter ref="B1:D22" xr:uid="{00000000-0009-0000-0100-00000C000000}"/>
  <sortState xmlns:xlrd2="http://schemas.microsoft.com/office/spreadsheetml/2017/richdata2" ref="B2:D22">
    <sortCondition descending="1" ref="C1:C22"/>
  </sortState>
  <tableColumns count="3">
    <tableColumn id="2" xr3:uid="{00000000-0010-0000-0F00-000002000000}" name="Banks" dataDxfId="30"/>
    <tableColumn id="3" xr3:uid="{00000000-0010-0000-0F00-000003000000}" name="IQ/2026" dataDxfId="29"/>
    <tableColumn id="7" xr3:uid="{00000000-0010-0000-0F00-000007000000}" name="IVQ/2025" dataDxfId="28"/>
  </tableColumns>
  <tableStyleInfo name="TableStyleLight8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10000000}" name="Table41113141516181911" displayName="Table41113141516181911" ref="B1:D22" totalsRowShown="0" headerRowDxfId="27" headerRowBorderDxfId="26">
  <autoFilter ref="B1:D22" xr:uid="{00000000-0009-0000-0100-00000A000000}"/>
  <sortState xmlns:xlrd2="http://schemas.microsoft.com/office/spreadsheetml/2017/richdata2" ref="B2:D22">
    <sortCondition descending="1" ref="C1:C22"/>
  </sortState>
  <tableColumns count="3">
    <tableColumn id="2" xr3:uid="{00000000-0010-0000-1000-000002000000}" name="Banks" dataDxfId="25"/>
    <tableColumn id="7" xr3:uid="{00000000-0010-0000-1000-000007000000}" name="IQ/2026" dataDxfId="24"/>
    <tableColumn id="4" xr3:uid="{00000000-0010-0000-1000-000004000000}" name="IVQ/2025" dataDxfId="23"/>
  </tableColumns>
  <tableStyleInfo name="TableStyleLight8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Table411131415161819" displayName="Table411131415161819" ref="B1:D22" totalsRowShown="0" headerRowDxfId="22" headerRowBorderDxfId="21">
  <autoFilter ref="B1:D22" xr:uid="{00000000-0009-0000-0100-000013000000}"/>
  <sortState xmlns:xlrd2="http://schemas.microsoft.com/office/spreadsheetml/2017/richdata2" ref="B2:D22">
    <sortCondition descending="1" ref="C1:C22"/>
  </sortState>
  <tableColumns count="3">
    <tableColumn id="2" xr3:uid="{00000000-0010-0000-1100-000002000000}" name="Banks" dataDxfId="20"/>
    <tableColumn id="7" xr3:uid="{00000000-0010-0000-1100-000007000000}" name="IQ/2026" dataDxfId="19"/>
    <tableColumn id="4" xr3:uid="{00000000-0010-0000-1100-000004000000}" name="IVQ/2025" dataDxfId="18"/>
  </tableColumns>
  <tableStyleInfo name="TableStyleLight8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7915E3A6-A156-4C35-BA9D-2A697836EEA3}" name="Table3" displayName="Table3" ref="B1:C22" totalsRowShown="0" headerRowDxfId="17" dataDxfId="16">
  <autoFilter ref="B1:C22" xr:uid="{7915E3A6-A156-4C35-BA9D-2A697836EEA3}"/>
  <sortState xmlns:xlrd2="http://schemas.microsoft.com/office/spreadsheetml/2017/richdata2" ref="B2:C22">
    <sortCondition descending="1" ref="C1:C22"/>
  </sortState>
  <tableColumns count="2">
    <tableColumn id="1" xr3:uid="{460DC918-9A41-44E0-92F2-96840A1086FC}" name="Banks" dataDxfId="15"/>
    <tableColumn id="2" xr3:uid="{6FB2FD31-89D0-4499-A905-D2FF63FEB4C1}" name="2026 IQ_x000a_ROA,% " dataDxfId="14"/>
  </tableColumns>
  <tableStyleInfo name="TableStyleLight9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1627DD1-02BC-409A-8E64-16C646EFF3B5}" name="Table315" displayName="Table315" ref="B1:C22" totalsRowShown="0" headerRowDxfId="13" dataDxfId="12">
  <autoFilter ref="B1:C22" xr:uid="{C1627DD1-02BC-409A-8E64-16C646EFF3B5}"/>
  <sortState xmlns:xlrd2="http://schemas.microsoft.com/office/spreadsheetml/2017/richdata2" ref="B2:C22">
    <sortCondition descending="1" ref="C1:C22"/>
  </sortState>
  <tableColumns count="2">
    <tableColumn id="1" xr3:uid="{354862A7-EC94-4542-AE92-D68F9F4CEFA5}" name="Banks" dataDxfId="11"/>
    <tableColumn id="2" xr3:uid="{C9D23080-69DF-4A66-A2CC-DE3C8E23BA01}" name="2026 IQ_x000a_ROE,% " dataDxfId="10" dataCellStyle="Percent 2"/>
  </tableColumns>
  <tableStyleInfo name="TableStyleLight9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12000000}" name="Table4111314151618192" displayName="Table4111314151618192" ref="A1:C26" totalsRowShown="0" headerRowDxfId="9" headerRowBorderDxfId="8">
  <autoFilter ref="A1:C26" xr:uid="{00000000-0009-0000-0100-000001000000}"/>
  <sortState xmlns:xlrd2="http://schemas.microsoft.com/office/spreadsheetml/2017/richdata2" ref="A2:C26">
    <sortCondition ref="B1:B26"/>
  </sortState>
  <tableColumns count="3">
    <tableColumn id="1" xr3:uid="{00000000-0010-0000-1200-000001000000}" name="Sıra" dataDxfId="7"/>
    <tableColumn id="2" xr3:uid="{00000000-0010-0000-1200-000002000000}" name="Banklar" dataDxfId="6"/>
    <tableColumn id="7" xr3:uid="{00000000-0010-0000-1200-000007000000}" name="2023 IR_x000a_ROA,% _x000a_(Xalis mənfəət/ Aktivlərin həcmi)" dataDxfId="5"/>
  </tableColumns>
  <tableStyleInfo name="TableStyleLight8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13000000}" name="Table41113141516181925" displayName="Table41113141516181925" ref="A1:C26" totalsRowShown="0" headerRowDxfId="4" headerRowBorderDxfId="3">
  <autoFilter ref="A1:C26" xr:uid="{00000000-0009-0000-0100-000003000000}"/>
  <sortState xmlns:xlrd2="http://schemas.microsoft.com/office/spreadsheetml/2017/richdata2" ref="A2:C26">
    <sortCondition ref="B1:B26"/>
  </sortState>
  <tableColumns count="3">
    <tableColumn id="1" xr3:uid="{00000000-0010-0000-1300-000001000000}" name="Sıra" dataDxfId="2"/>
    <tableColumn id="2" xr3:uid="{00000000-0010-0000-1300-000002000000}" name="Banklar" dataDxfId="1"/>
    <tableColumn id="4" xr3:uid="{00000000-0010-0000-1300-000004000000}" name="2023 IR_x000a_ROE,% _x000a_(Xalis mənfəət/ Balans kapitalı)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"/>
  <sheetViews>
    <sheetView workbookViewId="0">
      <selection activeCell="G26" sqref="G26"/>
    </sheetView>
  </sheetViews>
  <sheetFormatPr defaultRowHeight="15" x14ac:dyDescent="0.25"/>
  <cols>
    <col min="1" max="1" width="4.42578125" style="7" customWidth="1"/>
    <col min="2" max="2" width="44.5703125" customWidth="1"/>
  </cols>
  <sheetData>
    <row r="1" spans="1:2" ht="24.75" customHeight="1" x14ac:dyDescent="0.25">
      <c r="A1" s="220" t="s">
        <v>38</v>
      </c>
      <c r="B1" s="220"/>
    </row>
    <row r="2" spans="1:2" x14ac:dyDescent="0.25">
      <c r="A2" s="218" t="s">
        <v>37</v>
      </c>
      <c r="B2" s="219"/>
    </row>
    <row r="3" spans="1:2" ht="16.5" customHeight="1" x14ac:dyDescent="0.25">
      <c r="A3" s="38">
        <v>1</v>
      </c>
      <c r="B3" s="32" t="s">
        <v>58</v>
      </c>
    </row>
    <row r="4" spans="1:2" ht="16.5" customHeight="1" x14ac:dyDescent="0.25">
      <c r="A4" s="38">
        <v>2</v>
      </c>
      <c r="B4" s="32" t="s">
        <v>115</v>
      </c>
    </row>
    <row r="5" spans="1:2" x14ac:dyDescent="0.25">
      <c r="A5" s="38">
        <v>3</v>
      </c>
      <c r="B5" s="32" t="s">
        <v>39</v>
      </c>
    </row>
    <row r="6" spans="1:2" x14ac:dyDescent="0.25">
      <c r="A6" s="38">
        <v>4</v>
      </c>
      <c r="B6" s="32" t="s">
        <v>40</v>
      </c>
    </row>
    <row r="7" spans="1:2" x14ac:dyDescent="0.25">
      <c r="A7" s="38">
        <v>5</v>
      </c>
      <c r="B7" s="32" t="s">
        <v>41</v>
      </c>
    </row>
    <row r="8" spans="1:2" x14ac:dyDescent="0.25">
      <c r="A8" s="38">
        <v>6</v>
      </c>
      <c r="B8" s="32" t="s">
        <v>42</v>
      </c>
    </row>
    <row r="9" spans="1:2" x14ac:dyDescent="0.25">
      <c r="A9" s="38">
        <v>7</v>
      </c>
      <c r="B9" s="32" t="s">
        <v>43</v>
      </c>
    </row>
    <row r="10" spans="1:2" x14ac:dyDescent="0.25">
      <c r="A10" s="38">
        <v>8</v>
      </c>
      <c r="B10" s="32" t="s">
        <v>44</v>
      </c>
    </row>
    <row r="11" spans="1:2" x14ac:dyDescent="0.25">
      <c r="A11" s="38">
        <v>9</v>
      </c>
      <c r="B11" s="32" t="s">
        <v>45</v>
      </c>
    </row>
    <row r="12" spans="1:2" ht="17.25" customHeight="1" x14ac:dyDescent="0.25">
      <c r="A12" s="38">
        <v>10</v>
      </c>
      <c r="B12" s="32" t="s">
        <v>46</v>
      </c>
    </row>
    <row r="13" spans="1:2" ht="17.25" customHeight="1" x14ac:dyDescent="0.25">
      <c r="A13" s="38">
        <v>11</v>
      </c>
      <c r="B13" s="32" t="s">
        <v>47</v>
      </c>
    </row>
    <row r="14" spans="1:2" x14ac:dyDescent="0.25">
      <c r="A14" s="38">
        <v>12</v>
      </c>
      <c r="B14" s="32" t="s">
        <v>48</v>
      </c>
    </row>
    <row r="15" spans="1:2" x14ac:dyDescent="0.25">
      <c r="A15" s="38">
        <v>13</v>
      </c>
      <c r="B15" s="32" t="s">
        <v>49</v>
      </c>
    </row>
    <row r="16" spans="1:2" x14ac:dyDescent="0.25">
      <c r="A16" s="38">
        <v>14</v>
      </c>
      <c r="B16" s="32" t="s">
        <v>50</v>
      </c>
    </row>
    <row r="17" spans="1:2" x14ac:dyDescent="0.25">
      <c r="A17" s="37">
        <v>15</v>
      </c>
      <c r="B17" s="33" t="s">
        <v>51</v>
      </c>
    </row>
    <row r="18" spans="1:2" x14ac:dyDescent="0.25">
      <c r="A18" s="37">
        <v>16</v>
      </c>
      <c r="B18" s="33" t="s">
        <v>52</v>
      </c>
    </row>
    <row r="19" spans="1:2" x14ac:dyDescent="0.25">
      <c r="A19" s="37">
        <v>17</v>
      </c>
      <c r="B19" s="33" t="s">
        <v>53</v>
      </c>
    </row>
    <row r="20" spans="1:2" x14ac:dyDescent="0.25">
      <c r="A20" s="37">
        <v>18</v>
      </c>
      <c r="B20" s="33" t="s">
        <v>54</v>
      </c>
    </row>
    <row r="21" spans="1:2" x14ac:dyDescent="0.25">
      <c r="A21" s="37">
        <v>19</v>
      </c>
      <c r="B21" s="33" t="s">
        <v>55</v>
      </c>
    </row>
    <row r="22" spans="1:2" x14ac:dyDescent="0.25">
      <c r="A22" s="37">
        <v>20</v>
      </c>
      <c r="B22" s="33" t="s">
        <v>56</v>
      </c>
    </row>
    <row r="23" spans="1:2" x14ac:dyDescent="0.25">
      <c r="A23" s="37">
        <v>21</v>
      </c>
      <c r="B23" s="78" t="s">
        <v>57</v>
      </c>
    </row>
    <row r="24" spans="1:2" x14ac:dyDescent="0.25">
      <c r="A24" s="37">
        <v>22</v>
      </c>
      <c r="B24" s="95" t="s">
        <v>34</v>
      </c>
    </row>
    <row r="25" spans="1:2" x14ac:dyDescent="0.25">
      <c r="A25" s="37">
        <v>23</v>
      </c>
      <c r="B25" s="95" t="s">
        <v>35</v>
      </c>
    </row>
    <row r="26" spans="1:2" ht="32.25" customHeight="1" x14ac:dyDescent="0.25"/>
    <row r="27" spans="1:2" x14ac:dyDescent="0.25">
      <c r="A27" s="77"/>
      <c r="B27" s="76"/>
    </row>
    <row r="28" spans="1:2" x14ac:dyDescent="0.25">
      <c r="A28" s="77"/>
      <c r="B28" s="76"/>
    </row>
    <row r="29" spans="1:2" x14ac:dyDescent="0.25">
      <c r="A29"/>
    </row>
  </sheetData>
  <mergeCells count="2">
    <mergeCell ref="A2:B2"/>
    <mergeCell ref="A1:B1"/>
  </mergeCells>
  <hyperlinks>
    <hyperlink ref="B4" location="'2025 IIIR- Ümumi göstəricilər'!A1" display="2025 IIIR - Ümumi göstəricilər" xr:uid="{9F3770C3-C88C-4604-B3B5-C316CD68C890}"/>
    <hyperlink ref="B3" location="'2024 IVR- Ümumi göstəricilər'!A1" display="2024 IIR - Ümumi göstəricilər" xr:uid="{A9C94517-F990-4789-B242-EDFF5BAC1E22}"/>
    <hyperlink ref="B16" location="'Nizamnamə Kapitalı'!A1" display="Nizamnamə Kapitalı" xr:uid="{D06D4E17-714B-4CE7-9FF7-87593F508EF9}"/>
    <hyperlink ref="B15" location="'Dinamika  - Balans Kapitalı'!A1" display="Dinamika - Balans Kapitalı" xr:uid="{443BD28B-003D-45B9-81FF-80D25CE05260}"/>
    <hyperlink ref="B14" location="'Balans Kapitalı'!A1" display="Balans Kapitalı" xr:uid="{168A10BF-A1E0-460B-977F-318EF950C955}"/>
    <hyperlink ref="B13" location="'Dinamika - Depozit Portfeli'!A1" display="Dinamika - Depozit Portfeli" xr:uid="{6D893A8C-8EAD-469F-BADE-9AA5849EBAA8}"/>
    <hyperlink ref="B8" location="'Dinamika - Kredit Portfeli'!A1" display="Dinamika - Kredit Portfeli" xr:uid="{D3969D50-F320-4BE3-A8A8-69602C06AE20}"/>
    <hyperlink ref="B7" location="'Kredit Portfeli'!A1" display="Kredit Portfeli" xr:uid="{66DCAD44-26EB-4245-B6DA-4B39A001B169}"/>
    <hyperlink ref="B6" location="'Dinamika  - Aktivlər'!A1" display="Dinamika - Aktivlər" xr:uid="{9AAB37C6-7DBD-400B-8136-DE928E5F602A}"/>
    <hyperlink ref="B22" location="'Qeyri-Faiz Xərcləri'!A1" display="Qeyri-faiz xərcləri " xr:uid="{A55C1D57-9657-4244-8A9C-5B2D14538B41}"/>
    <hyperlink ref="B20" location="'Faiz Xərcləri'!A1" display="Faiz xərcləri" xr:uid="{2EE8170A-CCCF-4D8E-B0C5-EF84E255173C}"/>
    <hyperlink ref="B19" location="'Faiz Gəlirləri'!A1" display="Faiz gəlirləri" xr:uid="{8BABFEF0-0067-4DC3-9E8E-3192AAEF76A2}"/>
    <hyperlink ref="B18" location="'Xalis Əməliyyat Mənfəəti'!A1" display="Xalis Əməliyyat Mənfəəti " xr:uid="{5C820C75-43FB-441F-96B5-FEF8DB4465D1}"/>
    <hyperlink ref="B17" location="'Xalis Mənfəəti'!A1" display="Xalis Mənfəət" xr:uid="{5CCC51FA-F531-4CC6-B8A4-6DA11EC78FC9}"/>
    <hyperlink ref="B23" location="'Ehtiyat ayırmaları'!A1" display="Aktivlər üzrə mümkün zərərin ödənilməsi üçün ehtiyat ayırmaları " xr:uid="{D64C8AB4-87B6-4359-B39D-0DD8E01A6690}"/>
    <hyperlink ref="B9" location="'Biznes Kreditləri'!A1" display="Biznes Kreditləri" xr:uid="{876F8CA5-C420-4D8A-B92B-B34DDB5EAC4C}"/>
    <hyperlink ref="B10" location="'İstehlak Kreditləri'!A1" display="İstehlak kreditləri" xr:uid="{7A3C7CDA-A2D7-4AE4-9761-E745F8DB5993}"/>
    <hyperlink ref="B24" location="'ROA '!A1" display="ROA" xr:uid="{267675BE-7F2A-42B8-9C21-E0DB041AFF2A}"/>
    <hyperlink ref="B25" location="'ROE '!A1" display="ROE" xr:uid="{5762432D-2E58-4BC9-82C7-FBAB1381A8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6F072-7B09-4C41-8ED9-FA4E07561FFB}">
  <dimension ref="A1:AC50"/>
  <sheetViews>
    <sheetView tabSelected="1" topLeftCell="I1" zoomScale="70" zoomScaleNormal="70" workbookViewId="0">
      <selection activeCell="W1" sqref="W1:AA1048576"/>
    </sheetView>
  </sheetViews>
  <sheetFormatPr defaultRowHeight="15" x14ac:dyDescent="0.25"/>
  <cols>
    <col min="1" max="1" width="7.7109375" style="1" customWidth="1"/>
    <col min="2" max="2" width="17.140625" style="1" customWidth="1"/>
    <col min="3" max="11" width="19" customWidth="1"/>
    <col min="12" max="12" width="18.85546875" customWidth="1"/>
    <col min="13" max="18" width="18.28515625" customWidth="1"/>
    <col min="19" max="19" width="27.42578125" bestFit="1" customWidth="1"/>
    <col min="20" max="20" width="16.7109375" bestFit="1" customWidth="1"/>
    <col min="21" max="21" width="23.7109375" bestFit="1" customWidth="1"/>
    <col min="22" max="22" width="8.85546875" bestFit="1" customWidth="1"/>
    <col min="23" max="23" width="16.85546875" hidden="1" customWidth="1"/>
    <col min="24" max="24" width="22" hidden="1" customWidth="1"/>
    <col min="25" max="25" width="13" hidden="1" customWidth="1"/>
    <col min="26" max="26" width="8.7109375" hidden="1" customWidth="1"/>
    <col min="27" max="27" width="8.42578125" hidden="1" customWidth="1"/>
    <col min="28" max="28" width="8.7109375" customWidth="1"/>
    <col min="29" max="30" width="9.140625" customWidth="1"/>
  </cols>
  <sheetData>
    <row r="1" spans="1:29" s="1" customFormat="1" ht="67.5" customHeight="1" x14ac:dyDescent="0.25">
      <c r="A1" s="10" t="s">
        <v>106</v>
      </c>
      <c r="B1" s="11" t="s">
        <v>105</v>
      </c>
      <c r="C1" s="69" t="s">
        <v>72</v>
      </c>
      <c r="D1" s="69" t="s">
        <v>73</v>
      </c>
      <c r="E1" s="67" t="s">
        <v>74</v>
      </c>
      <c r="F1" s="67" t="s">
        <v>75</v>
      </c>
      <c r="G1" s="67" t="s">
        <v>76</v>
      </c>
      <c r="H1" s="69" t="s">
        <v>77</v>
      </c>
      <c r="I1" s="67" t="s">
        <v>78</v>
      </c>
      <c r="J1" s="69" t="s">
        <v>79</v>
      </c>
      <c r="K1" s="69" t="s">
        <v>116</v>
      </c>
      <c r="L1" s="70" t="s">
        <v>117</v>
      </c>
      <c r="M1" s="70" t="s">
        <v>80</v>
      </c>
      <c r="N1" s="70" t="s">
        <v>118</v>
      </c>
      <c r="O1" s="70" t="s">
        <v>81</v>
      </c>
      <c r="P1" s="70" t="s">
        <v>82</v>
      </c>
      <c r="Q1" s="70" t="s">
        <v>83</v>
      </c>
      <c r="R1" s="70" t="s">
        <v>84</v>
      </c>
      <c r="S1" s="71" t="s">
        <v>85</v>
      </c>
      <c r="T1" s="101" t="s">
        <v>86</v>
      </c>
      <c r="U1" s="101" t="s">
        <v>87</v>
      </c>
      <c r="V1" s="101" t="s">
        <v>88</v>
      </c>
      <c r="W1" s="102" t="s">
        <v>89</v>
      </c>
      <c r="X1" s="103" t="s">
        <v>90</v>
      </c>
      <c r="Y1" s="104" t="s">
        <v>91</v>
      </c>
    </row>
    <row r="2" spans="1:29" x14ac:dyDescent="0.25">
      <c r="A2" s="68">
        <v>1</v>
      </c>
      <c r="B2" s="83" t="s">
        <v>59</v>
      </c>
      <c r="C2" s="81">
        <v>14310.691639999999</v>
      </c>
      <c r="D2" s="81">
        <v>7158.1441400000003</v>
      </c>
      <c r="E2" s="81">
        <v>3526.7843400000002</v>
      </c>
      <c r="F2" s="81">
        <v>2064.20244</v>
      </c>
      <c r="G2" s="81">
        <v>1567.1573599999999</v>
      </c>
      <c r="H2" s="81">
        <v>9009.7213200000006</v>
      </c>
      <c r="I2" s="81">
        <v>3562.3233300000002</v>
      </c>
      <c r="J2" s="182">
        <v>2290.35169</v>
      </c>
      <c r="K2" s="81">
        <v>1281.2713900000001</v>
      </c>
      <c r="L2" s="8">
        <v>110.56976</v>
      </c>
      <c r="M2" s="8">
        <v>132.88457</v>
      </c>
      <c r="N2" s="8">
        <f>Table623[[#This Row],[Interest Incomes  (mln. manat)]]-Table623[[#This Row],[Interets expenses
 (mln. manat)]]+Table623[[#This Row],[None-Interest Incomes  (mln. manat)]]-Table623[[#This Row],[None-Interets expenses
 (mln. manat)]]</f>
        <v>164.24710999999996</v>
      </c>
      <c r="O2" s="8">
        <v>295.08425</v>
      </c>
      <c r="P2" s="8">
        <v>107.09233</v>
      </c>
      <c r="Q2" s="8">
        <v>135.04650000000001</v>
      </c>
      <c r="R2" s="8">
        <v>158.79131000000001</v>
      </c>
      <c r="S2" s="99">
        <v>23.015280000000001</v>
      </c>
      <c r="T2" s="105"/>
      <c r="U2" s="106">
        <v>8.3472600000000003</v>
      </c>
      <c r="V2" s="106">
        <v>22.314810000000001</v>
      </c>
      <c r="W2" s="106">
        <f t="shared" ref="W2" si="0">O2-P2+Q2-R2</f>
        <v>164.24710999999996</v>
      </c>
      <c r="X2" s="106">
        <f>Table218[[#This Row],[Calculated net operating profit]]-N2</f>
        <v>0</v>
      </c>
      <c r="Y2" s="107">
        <f>Table623[[#This Row],[Net Profit
 (mln. manat)]]-Table623[[#This Row],[Pre--Provision Operating
(mln. manat)]]+V2+Table623[[#This Row],[Specific provisions for interest receivables]]+Table623[[#This Row],[Unexpected expenses]]+Table623[[#This Row],[Reserves allocations for be paid of possible  (mln. manat)]]</f>
        <v>3.907985046680551E-14</v>
      </c>
      <c r="AA2" s="3">
        <f>Table623[[#This Row],[Total Credits 
(mln. manat) ]]-Table623[[#This Row],[Business Credits (mln. manat)]]-Table623[[#This Row],[Consumer Credits (mln. manat)]]-Table623[[#This Row],[Real Estate Credits (mln. manat)]]</f>
        <v>0</v>
      </c>
      <c r="AC2" s="3"/>
    </row>
    <row r="3" spans="1:29" x14ac:dyDescent="0.25">
      <c r="A3" s="68">
        <v>2</v>
      </c>
      <c r="B3" s="83" t="s">
        <v>60</v>
      </c>
      <c r="C3" s="81">
        <v>1771.8689999999999</v>
      </c>
      <c r="D3" s="81">
        <v>1341.3040000000001</v>
      </c>
      <c r="E3" s="81">
        <v>1019.514</v>
      </c>
      <c r="F3" s="81">
        <v>298.654</v>
      </c>
      <c r="G3" s="81">
        <v>23.135999999999999</v>
      </c>
      <c r="H3" s="81">
        <v>1096.54</v>
      </c>
      <c r="I3" s="81">
        <v>905.89</v>
      </c>
      <c r="J3" s="81">
        <v>246.19</v>
      </c>
      <c r="K3" s="84">
        <v>121.75</v>
      </c>
      <c r="L3" s="8">
        <v>12.994999999999999</v>
      </c>
      <c r="M3" s="8">
        <v>16.244</v>
      </c>
      <c r="N3" s="8">
        <f>Table623[[#This Row],[Interest Incomes  (mln. manat)]]-Table623[[#This Row],[Interets expenses
 (mln. manat)]]+Table623[[#This Row],[None-Interest Incomes  (mln. manat)]]-Table623[[#This Row],[None-Interets expenses
 (mln. manat)]]</f>
        <v>19.921000000000003</v>
      </c>
      <c r="O3" s="8">
        <v>69.456000000000003</v>
      </c>
      <c r="P3" s="8">
        <v>28.422000000000001</v>
      </c>
      <c r="Q3" s="8">
        <v>4.4279999999999999</v>
      </c>
      <c r="R3" s="8">
        <v>25.541</v>
      </c>
      <c r="S3" s="99">
        <v>3.677</v>
      </c>
      <c r="T3" s="105"/>
      <c r="U3" s="106"/>
      <c r="V3" s="106">
        <v>3.2490000000000001</v>
      </c>
      <c r="W3" s="106">
        <f t="shared" ref="W3:W22" si="1">O3-P3+Q3-R3</f>
        <v>19.921000000000003</v>
      </c>
      <c r="X3" s="106">
        <f>Table218[[#This Row],[Calculated net operating profit]]-N3</f>
        <v>0</v>
      </c>
      <c r="Y3" s="107">
        <f>Table623[[#This Row],[Net Profit
 (mln. manat)]]-Table623[[#This Row],[Pre--Provision Operating
(mln. manat)]]+V3+Table623[[#This Row],[Specific provisions for interest receivables]]+Table623[[#This Row],[Unexpected expenses]]+Table623[[#This Row],[Reserves allocations for be paid of possible  (mln. manat)]]</f>
        <v>-3.5527136788005009E-15</v>
      </c>
      <c r="AA3" s="3">
        <f>Table623[[#This Row],[Total Credits 
(mln. manat) ]]-Table623[[#This Row],[Business Credits (mln. manat)]]-Table623[[#This Row],[Consumer Credits (mln. manat)]]-Table623[[#This Row],[Real Estate Credits (mln. manat)]]</f>
        <v>8.1712414612411521E-14</v>
      </c>
      <c r="AC3" s="3"/>
    </row>
    <row r="4" spans="1:29" s="147" customFormat="1" x14ac:dyDescent="0.25">
      <c r="A4" s="144">
        <v>3</v>
      </c>
      <c r="B4" s="83" t="s">
        <v>61</v>
      </c>
      <c r="C4" s="84">
        <v>482.00758000000002</v>
      </c>
      <c r="D4" s="84">
        <v>328.15330999999998</v>
      </c>
      <c r="E4" s="84">
        <v>186.70564999999999</v>
      </c>
      <c r="F4" s="84">
        <v>74.50318</v>
      </c>
      <c r="G4" s="84">
        <v>66.944469999999995</v>
      </c>
      <c r="H4" s="84">
        <v>274.29964000000001</v>
      </c>
      <c r="I4" s="84">
        <v>166.21074999999999</v>
      </c>
      <c r="J4" s="84">
        <v>79.068749999999994</v>
      </c>
      <c r="K4" s="47">
        <v>70.393460000000005</v>
      </c>
      <c r="L4" s="12">
        <v>1.12825</v>
      </c>
      <c r="M4" s="12">
        <v>1.12825</v>
      </c>
      <c r="N4" s="12">
        <f>Table623[[#This Row],[Interest Incomes  (mln. manat)]]-Table623[[#This Row],[Interets expenses
 (mln. manat)]]+Table623[[#This Row],[None-Interest Incomes  (mln. manat)]]-Table623[[#This Row],[None-Interets expenses
 (mln. manat)]]</f>
        <v>0.32588000000000061</v>
      </c>
      <c r="O4" s="12">
        <v>11.05362</v>
      </c>
      <c r="P4" s="12">
        <v>5.2307100000000002</v>
      </c>
      <c r="Q4" s="12">
        <v>2.3604400000000001</v>
      </c>
      <c r="R4" s="12">
        <v>7.8574700000000002</v>
      </c>
      <c r="S4" s="99">
        <v>-0.80237999999999998</v>
      </c>
      <c r="T4" s="105"/>
      <c r="U4" s="105"/>
      <c r="V4" s="105"/>
      <c r="W4" s="106">
        <f t="shared" si="1"/>
        <v>0.32588000000000061</v>
      </c>
      <c r="X4" s="106">
        <f>Table218[[#This Row],[Calculated net operating profit]]-N4</f>
        <v>0</v>
      </c>
      <c r="Y4" s="107">
        <f>Table623[[#This Row],[Net Profit
 (mln. manat)]]-Table623[[#This Row],[Pre--Provision Operating
(mln. manat)]]+V4+Table623[[#This Row],[Specific provisions for interest receivables]]+Table623[[#This Row],[Unexpected expenses]]+Table623[[#This Row],[Reserves allocations for be paid of possible  (mln. manat)]]</f>
        <v>-1.0000000000620624E-5</v>
      </c>
      <c r="AA4" s="3">
        <f>Table623[[#This Row],[Total Credits 
(mln. manat) ]]-Table623[[#This Row],[Business Credits (mln. manat)]]-Table623[[#This Row],[Consumer Credits (mln. manat)]]-Table623[[#This Row],[Real Estate Credits (mln. manat)]]</f>
        <v>9.9999999889632818E-6</v>
      </c>
      <c r="AC4" s="119"/>
    </row>
    <row r="5" spans="1:29" s="147" customFormat="1" x14ac:dyDescent="0.25">
      <c r="A5" s="144">
        <v>4</v>
      </c>
      <c r="B5" s="83" t="s">
        <v>92</v>
      </c>
      <c r="C5" s="90">
        <v>2200.607</v>
      </c>
      <c r="D5" s="84">
        <v>814.7</v>
      </c>
      <c r="E5" s="84">
        <v>276.40600000000001</v>
      </c>
      <c r="F5" s="84">
        <v>328.6</v>
      </c>
      <c r="G5" s="84">
        <v>209.69399999999999</v>
      </c>
      <c r="H5" s="84">
        <v>1563.3430000000001</v>
      </c>
      <c r="I5" s="84">
        <v>213.06</v>
      </c>
      <c r="J5" s="84">
        <v>122.06</v>
      </c>
      <c r="K5" s="84">
        <v>100.5</v>
      </c>
      <c r="L5" s="12">
        <v>4.5460000000000003</v>
      </c>
      <c r="M5" s="12">
        <v>5.5129999999999999</v>
      </c>
      <c r="N5" s="12">
        <f>Table623[[#This Row],[Interest Incomes  (mln. manat)]]-Table623[[#This Row],[Interets expenses
 (mln. manat)]]+Table623[[#This Row],[None-Interest Incomes  (mln. manat)]]-Table623[[#This Row],[None-Interets expenses
 (mln. manat)]]</f>
        <v>7.1649999999999956</v>
      </c>
      <c r="O5" s="12">
        <v>36.335999999999999</v>
      </c>
      <c r="P5" s="12">
        <v>19.940000000000001</v>
      </c>
      <c r="Q5" s="12">
        <v>10.231999999999999</v>
      </c>
      <c r="R5" s="12">
        <v>19.463000000000001</v>
      </c>
      <c r="S5" s="99">
        <v>1.651</v>
      </c>
      <c r="T5" s="105"/>
      <c r="U5" s="105"/>
      <c r="V5" s="105">
        <v>0.96</v>
      </c>
      <c r="W5" s="106">
        <f t="shared" si="1"/>
        <v>7.1649999999999956</v>
      </c>
      <c r="X5" s="106">
        <f>Table218[[#This Row],[Calculated net operating profit]]-N5</f>
        <v>0</v>
      </c>
      <c r="Y5" s="107">
        <f>Table623[[#This Row],[Net Profit
 (mln. manat)]]-Table623[[#This Row],[Pre--Provision Operating
(mln. manat)]]+V5+Table623[[#This Row],[Specific provisions for interest receivables]]+Table623[[#This Row],[Unexpected expenses]]+Table623[[#This Row],[Reserves allocations for be paid of possible  (mln. manat)]]</f>
        <v>-7.9999999999953442E-3</v>
      </c>
      <c r="AA5" s="3">
        <f>Table623[[#This Row],[Total Credits 
(mln. manat) ]]-Table623[[#This Row],[Business Credits (mln. manat)]]-Table623[[#This Row],[Consumer Credits (mln. manat)]]-Table623[[#This Row],[Real Estate Credits (mln. manat)]]</f>
        <v>0</v>
      </c>
      <c r="AC5" s="119"/>
    </row>
    <row r="6" spans="1:29" s="147" customFormat="1" x14ac:dyDescent="0.25">
      <c r="A6" s="144">
        <v>5</v>
      </c>
      <c r="B6" s="83" t="s">
        <v>94</v>
      </c>
      <c r="C6" s="84">
        <v>886.38756000000001</v>
      </c>
      <c r="D6" s="145">
        <v>380.73027000000002</v>
      </c>
      <c r="E6" s="84">
        <v>349.84199999999998</v>
      </c>
      <c r="F6" s="84">
        <v>6.1269999999999998</v>
      </c>
      <c r="G6" s="84">
        <v>24.760999999999999</v>
      </c>
      <c r="H6" s="84">
        <v>520.47901000000002</v>
      </c>
      <c r="I6" s="84">
        <f>20.6328+284.93599</f>
        <v>305.56878999999998</v>
      </c>
      <c r="J6" s="84">
        <v>130.28650999999999</v>
      </c>
      <c r="K6" s="84">
        <v>60</v>
      </c>
      <c r="L6" s="84">
        <v>1.7226699999999999</v>
      </c>
      <c r="M6" s="12">
        <v>1.98685</v>
      </c>
      <c r="N6" s="12">
        <f>Table623[[#This Row],[Interest Incomes  (mln. manat)]]-Table623[[#This Row],[Interets expenses
 (mln. manat)]]+Table623[[#This Row],[None-Interest Incomes  (mln. manat)]]-Table623[[#This Row],[None-Interets expenses
 (mln. manat)]]</f>
        <v>2.2253400000000001</v>
      </c>
      <c r="O6" s="12">
        <v>10.962619999999999</v>
      </c>
      <c r="P6" s="12">
        <v>5.9680499999999999</v>
      </c>
      <c r="Q6" s="12">
        <v>4.0025700000000004</v>
      </c>
      <c r="R6" s="12">
        <v>6.7717999999999998</v>
      </c>
      <c r="S6" s="99">
        <v>0.23710000000000001</v>
      </c>
      <c r="T6" s="105"/>
      <c r="U6" s="105"/>
      <c r="V6" s="105">
        <v>0.26418000000000003</v>
      </c>
      <c r="W6" s="106">
        <f t="shared" si="1"/>
        <v>2.2253400000000001</v>
      </c>
      <c r="X6" s="106">
        <f>Table218[[#This Row],[Calculated net operating profit]]-N6</f>
        <v>0</v>
      </c>
      <c r="Y6" s="107">
        <f>Table623[[#This Row],[Net Profit
 (mln. manat)]]-Table623[[#This Row],[Pre--Provision Operating
(mln. manat)]]+V6+Table623[[#This Row],[Specific provisions for interest receivables]]+Table623[[#This Row],[Unexpected expenses]]+Table623[[#This Row],[Reserves allocations for be paid of possible  (mln. manat)]]</f>
        <v>-1.3900000000001411E-3</v>
      </c>
      <c r="AA6" s="3">
        <f>Table623[[#This Row],[Total Credits 
(mln. manat) ]]-Table623[[#This Row],[Business Credits (mln. manat)]]-Table623[[#This Row],[Consumer Credits (mln. manat)]]-Table623[[#This Row],[Real Estate Credits (mln. manat)]]</f>
        <v>2.7000000003596369E-4</v>
      </c>
      <c r="AC6" s="119"/>
    </row>
    <row r="7" spans="1:29" x14ac:dyDescent="0.25">
      <c r="A7" s="144">
        <v>6</v>
      </c>
      <c r="B7" s="98" t="s">
        <v>93</v>
      </c>
      <c r="C7" s="81">
        <v>213.94763</v>
      </c>
      <c r="D7" s="81">
        <v>132.87893</v>
      </c>
      <c r="E7" s="81">
        <v>51.235579999999999</v>
      </c>
      <c r="F7" s="81">
        <v>24.321639999999999</v>
      </c>
      <c r="G7" s="81">
        <v>57.3217</v>
      </c>
      <c r="H7" s="81">
        <v>72.753839999999997</v>
      </c>
      <c r="I7" s="81">
        <v>65.388909999999996</v>
      </c>
      <c r="J7" s="81">
        <v>89.034869999999998</v>
      </c>
      <c r="K7" s="81">
        <v>71.8</v>
      </c>
      <c r="L7" s="8">
        <v>-0.93701999999999996</v>
      </c>
      <c r="M7" s="8">
        <v>-0.93701999999999996</v>
      </c>
      <c r="N7" s="12">
        <f>Table623[[#This Row],[Interest Incomes  (mln. manat)]]-Table623[[#This Row],[Interets expenses
 (mln. manat)]]+Table623[[#This Row],[None-Interest Incomes  (mln. manat)]]-Table623[[#This Row],[None-Interets expenses
 (mln. manat)]]</f>
        <v>1.5317000000000003</v>
      </c>
      <c r="O7" s="8">
        <v>4.2591900000000003</v>
      </c>
      <c r="P7" s="8">
        <v>0.70091999999999999</v>
      </c>
      <c r="Q7" s="8">
        <v>0.83382000000000001</v>
      </c>
      <c r="R7" s="8">
        <v>2.8603900000000002</v>
      </c>
      <c r="S7" s="99">
        <v>2.2490899999999998</v>
      </c>
      <c r="T7" s="123">
        <v>-0.08</v>
      </c>
      <c r="U7" s="106">
        <v>0.29965000000000003</v>
      </c>
      <c r="V7" s="106"/>
      <c r="W7" s="106">
        <f t="shared" si="1"/>
        <v>1.5317000000000003</v>
      </c>
      <c r="X7" s="106">
        <f>Table218[[#This Row],[Calculated net operating profit]]-N7</f>
        <v>0</v>
      </c>
      <c r="Y7" s="107">
        <f>Table623[[#This Row],[Net Profit
 (mln. manat)]]-Table623[[#This Row],[Pre--Provision Operating
(mln. manat)]]+V7+Table623[[#This Row],[Specific provisions for interest receivables]]+Table623[[#This Row],[Unexpected expenses]]+Table623[[#This Row],[Reserves allocations for be paid of possible  (mln. manat)]]</f>
        <v>1.9999999999686935E-5</v>
      </c>
      <c r="AA7" s="3">
        <f>Table623[[#This Row],[Total Credits 
(mln. manat) ]]-Table623[[#This Row],[Business Credits (mln. manat)]]-Table623[[#This Row],[Consumer Credits (mln. manat)]]-Table623[[#This Row],[Real Estate Credits (mln. manat)]]</f>
        <v>9.9999999960687092E-6</v>
      </c>
      <c r="AC7" s="3"/>
    </row>
    <row r="8" spans="1:29" x14ac:dyDescent="0.25">
      <c r="A8" s="144">
        <v>7</v>
      </c>
      <c r="B8" s="83" t="s">
        <v>62</v>
      </c>
      <c r="C8" s="84">
        <v>121.08037792</v>
      </c>
      <c r="D8" s="84">
        <v>2.91947</v>
      </c>
      <c r="E8" s="84">
        <v>1.52068</v>
      </c>
      <c r="F8" s="84">
        <v>1.2724200000000001</v>
      </c>
      <c r="G8" s="84">
        <v>0.12637000000000001</v>
      </c>
      <c r="H8" s="84">
        <v>37.401157499999997</v>
      </c>
      <c r="I8" s="132"/>
      <c r="J8" s="84">
        <v>54.680980140000003</v>
      </c>
      <c r="K8" s="84">
        <v>73.611171440000007</v>
      </c>
      <c r="L8" s="84">
        <v>1.32838451</v>
      </c>
      <c r="M8" s="84">
        <v>1.32838451</v>
      </c>
      <c r="N8" s="12">
        <f>Table623[[#This Row],[Interest Incomes  (mln. manat)]]-Table623[[#This Row],[Interets expenses
 (mln. manat)]]+Table623[[#This Row],[None-Interest Incomes  (mln. manat)]]-Table623[[#This Row],[None-Interets expenses
 (mln. manat)]]</f>
        <v>0.75281434000000003</v>
      </c>
      <c r="O8" s="12">
        <v>1.3553140699999999</v>
      </c>
      <c r="P8" s="12">
        <v>0</v>
      </c>
      <c r="Q8" s="12">
        <f>0.002+0.00036754+0.000481</f>
        <v>2.8485400000000001E-3</v>
      </c>
      <c r="R8" s="12">
        <f>0.04314405+0.00044467+0.02559111+0.53616844</f>
        <v>0.60534826999999991</v>
      </c>
      <c r="S8" s="99">
        <v>-0.57548962999999997</v>
      </c>
      <c r="T8" s="105"/>
      <c r="U8" s="105"/>
      <c r="V8" s="105"/>
      <c r="W8" s="106">
        <f t="shared" si="1"/>
        <v>0.75281434000000003</v>
      </c>
      <c r="X8" s="106">
        <f>Table218[[#This Row],[Calculated net operating profit]]-N8</f>
        <v>0</v>
      </c>
      <c r="Y8" s="107">
        <f>Table623[[#This Row],[Net Profit
 (mln. manat)]]-Table623[[#This Row],[Pre--Provision Operating
(mln. manat)]]+V8+Table623[[#This Row],[Specific provisions for interest receivables]]+Table623[[#This Row],[Unexpected expenses]]+Table623[[#This Row],[Reserves allocations for be paid of possible  (mln. manat)]]</f>
        <v>8.054000000001782E-5</v>
      </c>
      <c r="AA8" s="3">
        <f>Table623[[#This Row],[Total Credits 
(mln. manat) ]]-Table623[[#This Row],[Business Credits (mln. manat)]]-Table623[[#This Row],[Consumer Credits (mln. manat)]]-Table623[[#This Row],[Real Estate Credits (mln. manat)]]</f>
        <v>0</v>
      </c>
      <c r="AC8" s="3"/>
    </row>
    <row r="9" spans="1:29" s="50" customFormat="1" x14ac:dyDescent="0.25">
      <c r="A9" s="144">
        <v>8</v>
      </c>
      <c r="B9" s="98" t="s">
        <v>63</v>
      </c>
      <c r="C9" s="81">
        <v>1225.1306300000001</v>
      </c>
      <c r="D9" s="81">
        <v>964.14227000000005</v>
      </c>
      <c r="E9" s="81">
        <v>156.46333000000001</v>
      </c>
      <c r="F9" s="81">
        <v>745.82268999999997</v>
      </c>
      <c r="G9" s="81">
        <v>61.856259999999999</v>
      </c>
      <c r="H9" s="81">
        <v>813.24505999999997</v>
      </c>
      <c r="I9" s="81">
        <v>716.61636999999996</v>
      </c>
      <c r="J9" s="81">
        <v>184.51582999999999</v>
      </c>
      <c r="K9" s="81">
        <v>52.87</v>
      </c>
      <c r="L9" s="8">
        <v>8.28932</v>
      </c>
      <c r="M9" s="8">
        <f>Table623[[#This Row],[Net Profit
 (mln. manat)]]+V9</f>
        <v>11.33338</v>
      </c>
      <c r="N9" s="8">
        <f>Table623[[#This Row],[Interest Incomes  (mln. manat)]]-Table623[[#This Row],[Interets expenses
 (mln. manat)]]+Table623[[#This Row],[None-Interest Incomes  (mln. manat)]]-Table623[[#This Row],[None-Interets expenses
 (mln. manat)]]</f>
        <v>13.195290000000004</v>
      </c>
      <c r="O9" s="8">
        <v>50.706890000000001</v>
      </c>
      <c r="P9" s="8">
        <v>22.306319999999999</v>
      </c>
      <c r="Q9" s="8">
        <v>6.1749299999999998</v>
      </c>
      <c r="R9" s="8">
        <v>21.380210000000002</v>
      </c>
      <c r="S9" s="99">
        <v>1.86191</v>
      </c>
      <c r="T9" s="105"/>
      <c r="U9" s="106"/>
      <c r="V9" s="106">
        <v>3.04406</v>
      </c>
      <c r="W9" s="106">
        <f t="shared" si="1"/>
        <v>13.195290000000004</v>
      </c>
      <c r="X9" s="106">
        <f>Table218[[#This Row],[Calculated net operating profit]]-N9</f>
        <v>0</v>
      </c>
      <c r="Y9" s="107">
        <f>Table623[[#This Row],[Net Profit
 (mln. manat)]]-Table623[[#This Row],[Pre--Provision Operating
(mln. manat)]]+V9+Table623[[#This Row],[Specific provisions for interest receivables]]+Table623[[#This Row],[Unexpected expenses]]+Table623[[#This Row],[Reserves allocations for be paid of possible  (mln. manat)]]</f>
        <v>-3.5527136788005009E-15</v>
      </c>
      <c r="AA9" s="3">
        <f>Table623[[#This Row],[Total Credits 
(mln. manat) ]]-Table623[[#This Row],[Business Credits (mln. manat)]]-Table623[[#This Row],[Consumer Credits (mln. manat)]]-Table623[[#This Row],[Real Estate Credits (mln. manat)]]</f>
        <v>-9.999999953436145E-6</v>
      </c>
      <c r="AC9" s="150"/>
    </row>
    <row r="10" spans="1:29" x14ac:dyDescent="0.25">
      <c r="A10" s="144">
        <v>9</v>
      </c>
      <c r="B10" s="98" t="s">
        <v>64</v>
      </c>
      <c r="C10" s="81">
        <v>2639.9571595273401</v>
      </c>
      <c r="D10" s="81">
        <v>1635.0681112125999</v>
      </c>
      <c r="E10" s="81">
        <v>1087.1034251900001</v>
      </c>
      <c r="F10" s="84">
        <v>382.31927798259699</v>
      </c>
      <c r="G10" s="84">
        <v>165.64540804000001</v>
      </c>
      <c r="H10" s="81">
        <v>1154.1841999999999</v>
      </c>
      <c r="I10" s="81">
        <v>603.31208000000004</v>
      </c>
      <c r="J10" s="81">
        <v>251.220304767339</v>
      </c>
      <c r="K10" s="81">
        <v>73.961089999999999</v>
      </c>
      <c r="L10" s="8">
        <v>17.031569999999999</v>
      </c>
      <c r="M10" s="8">
        <v>21.681570000000001</v>
      </c>
      <c r="N10" s="8">
        <f>Table623[[#This Row],[Interest Incomes  (mln. manat)]]-Table623[[#This Row],[Interets expenses
 (mln. manat)]]+Table623[[#This Row],[None-Interest Incomes  (mln. manat)]]-Table623[[#This Row],[None-Interets expenses
 (mln. manat)]]</f>
        <v>22.357200149400015</v>
      </c>
      <c r="O10" s="8">
        <v>78.966602320000007</v>
      </c>
      <c r="P10" s="8">
        <v>31.805801030000001</v>
      </c>
      <c r="Q10" s="8">
        <v>7.7853022000000003</v>
      </c>
      <c r="R10" s="8">
        <v>32.588903340599998</v>
      </c>
      <c r="S10" s="99">
        <v>0.67563014939999999</v>
      </c>
      <c r="T10" s="105"/>
      <c r="U10" s="106"/>
      <c r="V10" s="106">
        <v>4.6500000000000004</v>
      </c>
      <c r="W10" s="106">
        <f t="shared" si="1"/>
        <v>22.357200149400015</v>
      </c>
      <c r="X10" s="106">
        <f>Table218[[#This Row],[Calculated net operating profit]]-N10</f>
        <v>0</v>
      </c>
      <c r="Y10" s="107">
        <f>Table623[[#This Row],[Net Profit
 (mln. manat)]]-Table623[[#This Row],[Pre--Provision Operating
(mln. manat)]]+V10+Table623[[#This Row],[Specific provisions for interest receivables]]+Table623[[#This Row],[Unexpected expenses]]+Table623[[#This Row],[Reserves allocations for be paid of possible  (mln. manat)]]</f>
        <v>-1.5876189252139739E-14</v>
      </c>
      <c r="AA10" s="3">
        <f>Table623[[#This Row],[Total Credits 
(mln. manat) ]]-Table623[[#This Row],[Business Credits (mln. manat)]]-Table623[[#This Row],[Consumer Credits (mln. manat)]]-Table623[[#This Row],[Real Estate Credits (mln. manat)]]</f>
        <v>2.8421709430404007E-12</v>
      </c>
      <c r="AC10" s="3"/>
    </row>
    <row r="11" spans="1:29" x14ac:dyDescent="0.25">
      <c r="A11" s="144">
        <v>10</v>
      </c>
      <c r="B11" s="83" t="s">
        <v>95</v>
      </c>
      <c r="C11" s="80">
        <v>323.96566000000001</v>
      </c>
      <c r="D11" s="81">
        <v>254.06939</v>
      </c>
      <c r="E11" s="81">
        <v>72.462180000000004</v>
      </c>
      <c r="F11" s="84">
        <v>117.62909999999999</v>
      </c>
      <c r="G11" s="84">
        <v>63.978110000000001</v>
      </c>
      <c r="H11" s="81">
        <v>108.63491999999999</v>
      </c>
      <c r="I11" s="81">
        <v>78.104479999999995</v>
      </c>
      <c r="J11" s="81">
        <v>111.87323000000001</v>
      </c>
      <c r="K11" s="81">
        <v>315.815</v>
      </c>
      <c r="L11" s="8">
        <v>1.7308399999999999</v>
      </c>
      <c r="M11" s="8">
        <v>1.7458</v>
      </c>
      <c r="N11" s="8">
        <f>Table623[[#This Row],[Interest Incomes  (mln. manat)]]-Table623[[#This Row],[Interets expenses
 (mln. manat)]]+Table623[[#This Row],[None-Interest Incomes  (mln. manat)]]-Table623[[#This Row],[None-Interets expenses
 (mln. manat)]]</f>
        <v>2.1592999999999991</v>
      </c>
      <c r="O11" s="8">
        <v>9.6343099999999993</v>
      </c>
      <c r="P11" s="8">
        <v>2.6200199999999998</v>
      </c>
      <c r="Q11" s="8">
        <v>2.73353</v>
      </c>
      <c r="R11" s="8">
        <v>7.5885199999999999</v>
      </c>
      <c r="S11" s="99">
        <v>0.10388</v>
      </c>
      <c r="T11" s="105"/>
      <c r="U11" s="106">
        <v>0.31</v>
      </c>
      <c r="V11" s="106">
        <v>1.4959999999999999E-2</v>
      </c>
      <c r="W11" s="106">
        <f t="shared" si="1"/>
        <v>2.1592999999999991</v>
      </c>
      <c r="X11" s="106">
        <f>Table218[[#This Row],[Calculated net operating profit]]-N11</f>
        <v>0</v>
      </c>
      <c r="Y11" s="107">
        <f>Table623[[#This Row],[Net Profit
 (mln. manat)]]-Table623[[#This Row],[Pre--Provision Operating
(mln. manat)]]+V11+Table623[[#This Row],[Specific provisions for interest receivables]]+Table623[[#This Row],[Unexpected expenses]]+Table623[[#This Row],[Reserves allocations for be paid of possible  (mln. manat)]]</f>
        <v>3.8000000000079637E-4</v>
      </c>
      <c r="AA11" s="3">
        <f>Table623[[#This Row],[Total Credits 
(mln. manat) ]]-Table623[[#This Row],[Business Credits (mln. manat)]]-Table623[[#This Row],[Consumer Credits (mln. manat)]]-Table623[[#This Row],[Real Estate Credits (mln. manat)]]</f>
        <v>0</v>
      </c>
      <c r="AC11" s="3"/>
    </row>
    <row r="12" spans="1:29" ht="14.65" customHeight="1" x14ac:dyDescent="0.25">
      <c r="A12" s="144">
        <v>11</v>
      </c>
      <c r="B12" s="83" t="s">
        <v>65</v>
      </c>
      <c r="C12" s="81">
        <v>661.97299999999996</v>
      </c>
      <c r="D12" s="81">
        <v>546.54399999999998</v>
      </c>
      <c r="E12" s="81">
        <v>201.00299999999999</v>
      </c>
      <c r="F12" s="84">
        <v>225.42400000000001</v>
      </c>
      <c r="G12" s="84">
        <v>120.117</v>
      </c>
      <c r="H12" s="81">
        <v>307.89499999999998</v>
      </c>
      <c r="I12" s="81">
        <v>271.69</v>
      </c>
      <c r="J12" s="81">
        <v>129.63499999999999</v>
      </c>
      <c r="K12" s="81">
        <v>112.545</v>
      </c>
      <c r="L12" s="8">
        <v>3.2722199999999999</v>
      </c>
      <c r="M12" s="8">
        <v>4.1359599999999999</v>
      </c>
      <c r="N12" s="8">
        <f>Table623[[#This Row],[Interest Incomes  (mln. manat)]]-Table623[[#This Row],[Interets expenses
 (mln. manat)]]+Table623[[#This Row],[None-Interest Incomes  (mln. manat)]]-Table623[[#This Row],[None-Interets expenses
 (mln. manat)]]</f>
        <v>5.8971680000000024</v>
      </c>
      <c r="O12" s="8">
        <v>22.49492</v>
      </c>
      <c r="P12" s="8">
        <v>8.1870499999999993</v>
      </c>
      <c r="Q12" s="8">
        <v>4.2026000000000003</v>
      </c>
      <c r="R12" s="8">
        <v>12.613301999999999</v>
      </c>
      <c r="S12" s="99">
        <v>1.7614799999999999</v>
      </c>
      <c r="T12" s="105"/>
      <c r="U12" s="106"/>
      <c r="V12" s="106">
        <v>0.86373999999999995</v>
      </c>
      <c r="W12" s="106">
        <f t="shared" si="1"/>
        <v>5.8971680000000024</v>
      </c>
      <c r="X12" s="106">
        <f>Table218[[#This Row],[Calculated net operating profit]]-N12</f>
        <v>0</v>
      </c>
      <c r="Y12" s="107">
        <f>Table623[[#This Row],[Net Profit
 (mln. manat)]]-Table623[[#This Row],[Pre--Provision Operating
(mln. manat)]]+V12+Table623[[#This Row],[Specific provisions for interest receivables]]+Table623[[#This Row],[Unexpected expenses]]+Table623[[#This Row],[Reserves allocations for be paid of possible  (mln. manat)]]</f>
        <v>2.7199999999738544E-4</v>
      </c>
      <c r="AA12" s="3">
        <f>Table623[[#This Row],[Total Credits 
(mln. manat) ]]-Table623[[#This Row],[Business Credits (mln. manat)]]-Table623[[#This Row],[Consumer Credits (mln. manat)]]-Table623[[#This Row],[Real Estate Credits (mln. manat)]]</f>
        <v>0</v>
      </c>
      <c r="AC12" s="3"/>
    </row>
    <row r="13" spans="1:29" x14ac:dyDescent="0.25">
      <c r="A13" s="144">
        <v>12</v>
      </c>
      <c r="B13" s="83" t="s">
        <v>66</v>
      </c>
      <c r="C13" s="81">
        <v>11800.950999999999</v>
      </c>
      <c r="D13" s="81">
        <v>5467.9250000000002</v>
      </c>
      <c r="E13" s="81">
        <v>1732.2539999999999</v>
      </c>
      <c r="F13" s="84">
        <v>3155.7370000000001</v>
      </c>
      <c r="G13" s="90">
        <v>579.93399999999997</v>
      </c>
      <c r="H13" s="81">
        <v>8495.2160000000003</v>
      </c>
      <c r="I13" s="89">
        <v>3315.2530000000002</v>
      </c>
      <c r="J13" s="89">
        <v>1292.692</v>
      </c>
      <c r="K13" s="81">
        <v>265.85000000000002</v>
      </c>
      <c r="L13" s="8">
        <v>120.17</v>
      </c>
      <c r="M13" s="8">
        <v>146.78399999999999</v>
      </c>
      <c r="N13" s="8">
        <f>Table623[[#This Row],[Interest Incomes  (mln. manat)]]-Table623[[#This Row],[Interets expenses
 (mln. manat)]]+Table623[[#This Row],[None-Interest Incomes  (mln. manat)]]-Table623[[#This Row],[None-Interets expenses
 (mln. manat)]]</f>
        <v>162.81899999999999</v>
      </c>
      <c r="O13" s="8">
        <v>308.66699999999997</v>
      </c>
      <c r="P13" s="8">
        <v>80.841999999999999</v>
      </c>
      <c r="Q13" s="8">
        <v>163.18799999999999</v>
      </c>
      <c r="R13" s="8">
        <v>228.19399999999999</v>
      </c>
      <c r="S13" s="99">
        <v>13.552</v>
      </c>
      <c r="T13" s="105"/>
      <c r="U13" s="106">
        <v>2.4830000000000001</v>
      </c>
      <c r="V13" s="106">
        <v>26.614000000000001</v>
      </c>
      <c r="W13" s="106">
        <f t="shared" si="1"/>
        <v>162.81899999999999</v>
      </c>
      <c r="X13" s="106">
        <f>Table218[[#This Row],[Calculated net operating profit]]-N13</f>
        <v>0</v>
      </c>
      <c r="Y13" s="107">
        <f>Table623[[#This Row],[Net Profit
 (mln. manat)]]-Table623[[#This Row],[Pre--Provision Operating
(mln. manat)]]+V13+Table623[[#This Row],[Specific provisions for interest receivables]]+Table623[[#This Row],[Unexpected expenses]]+Table623[[#This Row],[Reserves allocations for be paid of possible  (mln. manat)]]</f>
        <v>1.4210854715202004E-14</v>
      </c>
      <c r="AA13" s="3">
        <f>Table623[[#This Row],[Total Credits 
(mln. manat) ]]-Table623[[#This Row],[Business Credits (mln. manat)]]-Table623[[#This Row],[Consumer Credits (mln. manat)]]-Table623[[#This Row],[Real Estate Credits (mln. manat)]]</f>
        <v>0</v>
      </c>
      <c r="AC13" s="3"/>
    </row>
    <row r="14" spans="1:29" x14ac:dyDescent="0.25">
      <c r="A14" s="68">
        <v>13</v>
      </c>
      <c r="B14" s="83" t="s">
        <v>96</v>
      </c>
      <c r="C14" s="84">
        <v>9048.0570000000007</v>
      </c>
      <c r="D14" s="84">
        <v>3326.239</v>
      </c>
      <c r="E14" s="84">
        <v>3015.0729999999999</v>
      </c>
      <c r="F14" s="84">
        <v>71.751000000000005</v>
      </c>
      <c r="G14" s="84">
        <v>239.416</v>
      </c>
      <c r="H14" s="84">
        <v>6910.7120000000004</v>
      </c>
      <c r="I14" s="84">
        <v>1908.0350000000001</v>
      </c>
      <c r="J14" s="84">
        <v>959.72900000000004</v>
      </c>
      <c r="K14" s="84">
        <v>354.512</v>
      </c>
      <c r="L14" s="12">
        <v>48.286999999999999</v>
      </c>
      <c r="M14" s="12">
        <v>62.432000000000002</v>
      </c>
      <c r="N14" s="12">
        <f>Table623[[#This Row],[Interest Incomes  (mln. manat)]]-Table623[[#This Row],[Interets expenses
 (mln. manat)]]+Table623[[#This Row],[None-Interest Incomes  (mln. manat)]]-Table623[[#This Row],[None-Interets expenses
 (mln. manat)]]</f>
        <v>69.196000000000026</v>
      </c>
      <c r="O14" s="12">
        <v>144.10400000000001</v>
      </c>
      <c r="P14" s="12">
        <v>53.274999999999999</v>
      </c>
      <c r="Q14" s="12">
        <v>57.061999999999998</v>
      </c>
      <c r="R14" s="12">
        <v>78.694999999999993</v>
      </c>
      <c r="S14" s="99">
        <v>4.57</v>
      </c>
      <c r="T14" s="105"/>
      <c r="U14" s="105">
        <v>2.194</v>
      </c>
      <c r="V14" s="105">
        <v>14.146000000000001</v>
      </c>
      <c r="W14" s="106">
        <f t="shared" si="1"/>
        <v>69.196000000000026</v>
      </c>
      <c r="X14" s="106">
        <f>Table218[[#This Row],[Calculated net operating profit]]-N14</f>
        <v>0</v>
      </c>
      <c r="Y14" s="107">
        <f>Table623[[#This Row],[Net Profit
 (mln. manat)]]-Table623[[#This Row],[Pre--Provision Operating
(mln. manat)]]+V14+Table623[[#This Row],[Specific provisions for interest receivables]]+Table623[[#This Row],[Unexpected expenses]]+Table623[[#This Row],[Reserves allocations for be paid of possible  (mln. manat)]]</f>
        <v>9.999999999736886E-4</v>
      </c>
      <c r="AA14" s="3">
        <f>Table623[[#This Row],[Total Credits 
(mln. manat) ]]-Table623[[#This Row],[Business Credits (mln. manat)]]-Table623[[#This Row],[Consumer Credits (mln. manat)]]-Table623[[#This Row],[Real Estate Credits (mln. manat)]]</f>
        <v>-9.9999999983424459E-4</v>
      </c>
      <c r="AC14" s="3"/>
    </row>
    <row r="15" spans="1:29" s="50" customFormat="1" x14ac:dyDescent="0.25">
      <c r="A15" s="68">
        <v>14</v>
      </c>
      <c r="B15" s="83" t="s">
        <v>67</v>
      </c>
      <c r="C15" s="84">
        <v>666.48500000000001</v>
      </c>
      <c r="D15" s="84">
        <v>500.99599999999998</v>
      </c>
      <c r="E15" s="84">
        <v>363.96100000000001</v>
      </c>
      <c r="F15" s="84">
        <v>64.103999999999999</v>
      </c>
      <c r="G15" s="84">
        <v>72.930999999999997</v>
      </c>
      <c r="H15" s="84">
        <f>310.218+63.885</f>
        <v>374.10300000000001</v>
      </c>
      <c r="I15" s="84">
        <v>310.21800000000002</v>
      </c>
      <c r="J15" s="84">
        <v>201.65600000000001</v>
      </c>
      <c r="K15" s="84">
        <v>174.601</v>
      </c>
      <c r="L15" s="12">
        <v>3.6760000000000002</v>
      </c>
      <c r="M15" s="12">
        <v>3.6760000000000002</v>
      </c>
      <c r="N15" s="12">
        <f>Table623[[#This Row],[Interest Incomes  (mln. manat)]]-Table623[[#This Row],[Interets expenses
 (mln. manat)]]+Table623[[#This Row],[None-Interest Incomes  (mln. manat)]]-Table623[[#This Row],[None-Interets expenses
 (mln. manat)]]</f>
        <v>4.4110000000000005</v>
      </c>
      <c r="O15" s="12">
        <v>9.7309999999999999</v>
      </c>
      <c r="P15" s="12">
        <v>2.8679999999999999</v>
      </c>
      <c r="Q15" s="12">
        <v>4.7450000000000001</v>
      </c>
      <c r="R15" s="12">
        <v>7.1970000000000001</v>
      </c>
      <c r="S15" s="99">
        <v>0.73399999999999999</v>
      </c>
      <c r="T15" s="105"/>
      <c r="U15" s="105"/>
      <c r="V15" s="105"/>
      <c r="W15" s="106">
        <f t="shared" si="1"/>
        <v>4.4110000000000005</v>
      </c>
      <c r="X15" s="106">
        <f>Table218[[#This Row],[Calculated net operating profit]]-N15</f>
        <v>0</v>
      </c>
      <c r="Y15" s="107">
        <f>Table623[[#This Row],[Net Profit
 (mln. manat)]]-Table623[[#This Row],[Pre--Provision Operating
(mln. manat)]]+V15+Table623[[#This Row],[Specific provisions for interest receivables]]+Table623[[#This Row],[Unexpected expenses]]+Table623[[#This Row],[Reserves allocations for be paid of possible  (mln. manat)]]</f>
        <v>-1.000000000000334E-3</v>
      </c>
      <c r="AA15" s="3">
        <f>Table623[[#This Row],[Total Credits 
(mln. manat) ]]-Table623[[#This Row],[Business Credits (mln. manat)]]-Table623[[#This Row],[Consumer Credits (mln. manat)]]-Table623[[#This Row],[Real Estate Credits (mln. manat)]]</f>
        <v>0</v>
      </c>
      <c r="AC15" s="150"/>
    </row>
    <row r="16" spans="1:29" s="147" customFormat="1" x14ac:dyDescent="0.25">
      <c r="A16" s="144">
        <v>15</v>
      </c>
      <c r="B16" s="83" t="s">
        <v>97</v>
      </c>
      <c r="C16" s="81">
        <v>1395.269</v>
      </c>
      <c r="D16" s="81">
        <v>944.27499999999998</v>
      </c>
      <c r="E16" s="81">
        <v>417.58300000000003</v>
      </c>
      <c r="F16" s="81">
        <v>340.54500000000002</v>
      </c>
      <c r="G16" s="81">
        <v>186.14699999999999</v>
      </c>
      <c r="H16" s="81">
        <v>836.29300000000001</v>
      </c>
      <c r="I16" s="81">
        <v>622.846</v>
      </c>
      <c r="J16" s="81">
        <v>136.512</v>
      </c>
      <c r="K16" s="81">
        <v>101.30007999999999</v>
      </c>
      <c r="L16" s="8">
        <v>5.0960000000000001</v>
      </c>
      <c r="M16" s="8">
        <v>5.0960000000000001</v>
      </c>
      <c r="N16" s="8">
        <f>Table623[[#This Row],[Interest Incomes  (mln. manat)]]-Table623[[#This Row],[Interets expenses
 (mln. manat)]]+Table623[[#This Row],[None-Interest Incomes  (mln. manat)]]-Table623[[#This Row],[None-Interets expenses
 (mln. manat)]]</f>
        <v>6.3950000000000031</v>
      </c>
      <c r="O16" s="8">
        <v>38.292000000000002</v>
      </c>
      <c r="P16" s="8">
        <v>18.288</v>
      </c>
      <c r="Q16" s="8">
        <v>11.101000000000001</v>
      </c>
      <c r="R16" s="8">
        <v>24.71</v>
      </c>
      <c r="S16" s="99">
        <v>1.3</v>
      </c>
      <c r="T16" s="105"/>
      <c r="U16" s="106"/>
      <c r="V16" s="106">
        <v>0</v>
      </c>
      <c r="W16" s="106">
        <f t="shared" si="1"/>
        <v>6.3950000000000031</v>
      </c>
      <c r="X16" s="106">
        <f>Table218[[#This Row],[Calculated net operating profit]]-N16</f>
        <v>0</v>
      </c>
      <c r="Y16" s="107">
        <f>Table623[[#This Row],[Net Profit
 (mln. manat)]]-Table623[[#This Row],[Pre--Provision Operating
(mln. manat)]]+V16+Table623[[#This Row],[Specific provisions for interest receivables]]+Table623[[#This Row],[Unexpected expenses]]+Table623[[#This Row],[Reserves allocations for be paid of possible  (mln. manat)]]</f>
        <v>9.9999999999700329E-4</v>
      </c>
      <c r="AA16" s="3">
        <f>Table623[[#This Row],[Total Credits 
(mln. manat) ]]-Table623[[#This Row],[Business Credits (mln. manat)]]-Table623[[#This Row],[Consumer Credits (mln. manat)]]-Table623[[#This Row],[Real Estate Credits (mln. manat)]]</f>
        <v>0</v>
      </c>
      <c r="AC16" s="119"/>
    </row>
    <row r="17" spans="1:29" x14ac:dyDescent="0.25">
      <c r="A17" s="68">
        <v>16</v>
      </c>
      <c r="B17" s="98" t="s">
        <v>68</v>
      </c>
      <c r="C17" s="81">
        <v>901.279</v>
      </c>
      <c r="D17" s="81">
        <v>709.83399999999995</v>
      </c>
      <c r="E17" s="81">
        <v>352.80200000000002</v>
      </c>
      <c r="F17" s="81">
        <v>221.08</v>
      </c>
      <c r="G17" s="81">
        <v>135.95099999999999</v>
      </c>
      <c r="H17" s="81">
        <v>446.791</v>
      </c>
      <c r="I17" s="81">
        <v>383.34199999999998</v>
      </c>
      <c r="J17" s="143">
        <v>107.38</v>
      </c>
      <c r="K17" s="81">
        <v>100.006</v>
      </c>
      <c r="L17" s="12">
        <v>2.879</v>
      </c>
      <c r="M17" s="12">
        <v>2.879</v>
      </c>
      <c r="N17" s="8">
        <f>Table623[[#This Row],[Interest Incomes  (mln. manat)]]-Table623[[#This Row],[Interets expenses
 (mln. manat)]]+Table623[[#This Row],[None-Interest Incomes  (mln. manat)]]-Table623[[#This Row],[None-Interets expenses
 (mln. manat)]]</f>
        <v>6.9909999999999997</v>
      </c>
      <c r="O17" s="8">
        <v>28.052</v>
      </c>
      <c r="P17" s="8">
        <v>15.917</v>
      </c>
      <c r="Q17" s="8">
        <v>6.4409999999999998</v>
      </c>
      <c r="R17" s="8">
        <v>11.585000000000001</v>
      </c>
      <c r="S17" s="99">
        <v>4.09</v>
      </c>
      <c r="T17" s="105"/>
      <c r="U17" s="106">
        <v>2.1000000000000001E-2</v>
      </c>
      <c r="V17" s="106">
        <v>0</v>
      </c>
      <c r="W17" s="106">
        <f t="shared" si="1"/>
        <v>6.9909999999999997</v>
      </c>
      <c r="X17" s="106">
        <f>Table218[[#This Row],[Calculated net operating profit]]-N17</f>
        <v>0</v>
      </c>
      <c r="Y17" s="107">
        <f>Table623[[#This Row],[Net Profit
 (mln. manat)]]-Table623[[#This Row],[Pre--Provision Operating
(mln. manat)]]+V17+Table623[[#This Row],[Specific provisions for interest receivables]]+Table623[[#This Row],[Unexpected expenses]]+Table623[[#This Row],[Reserves allocations for be paid of possible  (mln. manat)]]</f>
        <v>-1.000000000000334E-3</v>
      </c>
      <c r="AA17" s="3">
        <f>Table623[[#This Row],[Total Credits 
(mln. manat) ]]-Table623[[#This Row],[Business Credits (mln. manat)]]-Table623[[#This Row],[Consumer Credits (mln. manat)]]-Table623[[#This Row],[Real Estate Credits (mln. manat)]]</f>
        <v>9.9999999991950972E-4</v>
      </c>
      <c r="AC17" s="3"/>
    </row>
    <row r="18" spans="1:29" x14ac:dyDescent="0.25">
      <c r="A18" s="68">
        <v>17</v>
      </c>
      <c r="B18" s="98" t="s">
        <v>69</v>
      </c>
      <c r="C18" s="81">
        <v>2196.86447629637</v>
      </c>
      <c r="D18" s="81">
        <v>1373.7874563099999</v>
      </c>
      <c r="E18" s="81">
        <v>622.50609516168595</v>
      </c>
      <c r="F18" s="81">
        <v>650.02127508831404</v>
      </c>
      <c r="G18" s="81">
        <v>101.26008606000001</v>
      </c>
      <c r="H18" s="81">
        <v>1378.499</v>
      </c>
      <c r="I18" s="81">
        <v>1098.68330294</v>
      </c>
      <c r="J18" s="81">
        <v>201.526472736367</v>
      </c>
      <c r="K18" s="81">
        <v>138.20039295999999</v>
      </c>
      <c r="L18" s="8">
        <v>8.0592363799999092</v>
      </c>
      <c r="M18" s="8">
        <v>9.4592363799999095</v>
      </c>
      <c r="N18" s="8">
        <f>Table623[[#This Row],[Interest Incomes  (mln. manat)]]-Table623[[#This Row],[Interets expenses
 (mln. manat)]]+Table623[[#This Row],[None-Interest Incomes  (mln. manat)]]-Table623[[#This Row],[None-Interets expenses
 (mln. manat)]]</f>
        <v>12.368282409999907</v>
      </c>
      <c r="O18" s="8">
        <v>69.577638499999907</v>
      </c>
      <c r="P18" s="8">
        <v>29.931000000000001</v>
      </c>
      <c r="Q18" s="8">
        <v>35.605643909999998</v>
      </c>
      <c r="R18" s="8">
        <v>62.884</v>
      </c>
      <c r="S18" s="99">
        <v>1.161</v>
      </c>
      <c r="T18" s="105"/>
      <c r="U18" s="106">
        <v>1.7470000000000001</v>
      </c>
      <c r="V18" s="106">
        <v>1.4</v>
      </c>
      <c r="W18" s="106">
        <f t="shared" si="1"/>
        <v>12.368282409999907</v>
      </c>
      <c r="X18" s="106">
        <f>Table218[[#This Row],[Calculated net operating profit]]-N18</f>
        <v>0</v>
      </c>
      <c r="Y18" s="107">
        <f>Table623[[#This Row],[Net Profit
 (mln. manat)]]-Table623[[#This Row],[Pre--Provision Operating
(mln. manat)]]+V18+Table623[[#This Row],[Specific provisions for interest receivables]]+Table623[[#This Row],[Unexpected expenses]]+Table623[[#This Row],[Reserves allocations for be paid of possible  (mln. manat)]]</f>
        <v>-1.0460299999974776E-3</v>
      </c>
      <c r="AA18" s="3">
        <f>Table623[[#This Row],[Total Credits 
(mln. manat) ]]-Table623[[#This Row],[Business Credits (mln. manat)]]-Table623[[#This Row],[Consumer Credits (mln. manat)]]-Table623[[#This Row],[Real Estate Credits (mln. manat)]]</f>
        <v>0</v>
      </c>
      <c r="AC18" s="3"/>
    </row>
    <row r="19" spans="1:29" x14ac:dyDescent="0.25">
      <c r="A19" s="144">
        <v>18</v>
      </c>
      <c r="B19" s="83" t="s">
        <v>70</v>
      </c>
      <c r="C19" s="84">
        <v>3020.79117</v>
      </c>
      <c r="D19" s="85">
        <v>1817.1451500000001</v>
      </c>
      <c r="E19" s="85">
        <v>1040.3969999999999</v>
      </c>
      <c r="F19" s="85">
        <v>251.756</v>
      </c>
      <c r="G19" s="85">
        <v>524.99199999999996</v>
      </c>
      <c r="H19" s="84">
        <v>1893.7727</v>
      </c>
      <c r="I19" s="133">
        <v>863.22113000000002</v>
      </c>
      <c r="J19" s="84">
        <v>550.74372000000005</v>
      </c>
      <c r="K19" s="84">
        <v>446.59951000000001</v>
      </c>
      <c r="L19" s="12">
        <v>9.3905399999999997</v>
      </c>
      <c r="M19" s="12">
        <v>12.912559999999999</v>
      </c>
      <c r="N19" s="12">
        <f>Table623[[#This Row],[Interest Incomes  (mln. manat)]]-Table623[[#This Row],[Interets expenses
 (mln. manat)]]+Table623[[#This Row],[None-Interest Incomes  (mln. manat)]]-Table623[[#This Row],[None-Interets expenses
 (mln. manat)]]</f>
        <v>12.798869999999997</v>
      </c>
      <c r="O19" s="12">
        <v>51.47616</v>
      </c>
      <c r="P19" s="12">
        <v>19.794550000000001</v>
      </c>
      <c r="Q19" s="12">
        <v>9.6479400000000002</v>
      </c>
      <c r="R19" s="12">
        <v>28.53068</v>
      </c>
      <c r="S19" s="12">
        <v>-0.11369</v>
      </c>
      <c r="T19" s="12"/>
      <c r="U19" s="12"/>
      <c r="V19" s="105">
        <v>3.5220199999999999</v>
      </c>
      <c r="W19" s="106">
        <f t="shared" si="1"/>
        <v>12.798869999999997</v>
      </c>
      <c r="X19" s="106">
        <f>Table218[[#This Row],[Calculated net operating profit]]-N19</f>
        <v>0</v>
      </c>
      <c r="Y19" s="107">
        <f>Table623[[#This Row],[Net Profit
 (mln. manat)]]-Table623[[#This Row],[Pre--Provision Operating
(mln. manat)]]+V19+Table623[[#This Row],[Specific provisions for interest receivables]]+Table623[[#This Row],[Unexpected expenses]]+Table623[[#This Row],[Reserves allocations for be paid of possible  (mln. manat)]]</f>
        <v>2.2898349882893854E-15</v>
      </c>
      <c r="AA19" s="3">
        <f>Table623[[#This Row],[Total Credits 
(mln. manat) ]]-Table623[[#This Row],[Business Credits (mln. manat)]]-Table623[[#This Row],[Consumer Credits (mln. manat)]]-Table623[[#This Row],[Real Estate Credits (mln. manat)]]</f>
        <v>1.5000000018972059E-4</v>
      </c>
      <c r="AC19" s="3"/>
    </row>
    <row r="20" spans="1:29" s="147" customFormat="1" x14ac:dyDescent="0.25">
      <c r="A20" s="68">
        <v>19</v>
      </c>
      <c r="B20" s="83" t="s">
        <v>98</v>
      </c>
      <c r="C20" s="84">
        <v>789.11258999999995</v>
      </c>
      <c r="D20" s="84">
        <v>487.78728999999998</v>
      </c>
      <c r="E20" s="84">
        <v>331.14152000000001</v>
      </c>
      <c r="F20" s="84">
        <v>95.376760000000004</v>
      </c>
      <c r="G20" s="84">
        <v>61.269010000000002</v>
      </c>
      <c r="H20" s="84">
        <v>503.22548999999998</v>
      </c>
      <c r="I20" s="84">
        <v>94.429509999999993</v>
      </c>
      <c r="J20" s="84">
        <v>125.91262999999999</v>
      </c>
      <c r="K20" s="84">
        <v>55.380699999999997</v>
      </c>
      <c r="L20" s="3">
        <v>1.4182999999999999</v>
      </c>
      <c r="M20" s="3">
        <v>2.1152600000000001</v>
      </c>
      <c r="N20" s="12">
        <f>Table623[[#This Row],[Interest Incomes  (mln. manat)]]-Table623[[#This Row],[Interets expenses
 (mln. manat)]]+Table623[[#This Row],[None-Interest Incomes  (mln. manat)]]-Table623[[#This Row],[None-Interets expenses
 (mln. manat)]]</f>
        <v>3.6874999999999982</v>
      </c>
      <c r="O20" s="3">
        <v>15.69093</v>
      </c>
      <c r="P20" s="12">
        <v>5.58927</v>
      </c>
      <c r="Q20" s="12">
        <v>6.1330900000000002</v>
      </c>
      <c r="R20" s="12">
        <v>12.54725</v>
      </c>
      <c r="S20" s="99">
        <v>1.57223</v>
      </c>
      <c r="T20" s="105"/>
      <c r="U20" s="105"/>
      <c r="V20" s="105">
        <v>0.69696000000000002</v>
      </c>
      <c r="W20" s="106">
        <f t="shared" si="1"/>
        <v>3.6874999999999982</v>
      </c>
      <c r="X20" s="106">
        <f>Table218[[#This Row],[Calculated net operating profit]]-N20</f>
        <v>0</v>
      </c>
      <c r="Y20" s="107">
        <f>Table623[[#This Row],[Net Profit
 (mln. manat)]]-Table623[[#This Row],[Pre--Provision Operating
(mln. manat)]]+V20+Table623[[#This Row],[Specific provisions for interest receivables]]+Table623[[#This Row],[Unexpected expenses]]+Table623[[#This Row],[Reserves allocations for be paid of possible  (mln. manat)]]</f>
        <v>-9.9999999982891552E-6</v>
      </c>
      <c r="AA20" s="3">
        <f>Table623[[#This Row],[Total Credits 
(mln. manat) ]]-Table623[[#This Row],[Business Credits (mln. manat)]]-Table623[[#This Row],[Consumer Credits (mln. manat)]]-Table623[[#This Row],[Real Estate Credits (mln. manat)]]</f>
        <v>0</v>
      </c>
      <c r="AC20" s="119"/>
    </row>
    <row r="21" spans="1:29" s="147" customFormat="1" x14ac:dyDescent="0.25">
      <c r="A21" s="68">
        <v>20</v>
      </c>
      <c r="B21" s="6" t="s">
        <v>71</v>
      </c>
      <c r="C21" s="81">
        <v>1512.82278</v>
      </c>
      <c r="D21" s="81">
        <v>1081.73882</v>
      </c>
      <c r="E21" s="81">
        <v>671.63753999999994</v>
      </c>
      <c r="F21" s="81">
        <v>311.58517999999998</v>
      </c>
      <c r="G21" s="81">
        <v>98.516099999999994</v>
      </c>
      <c r="H21" s="81">
        <v>1064.2063499999999</v>
      </c>
      <c r="I21" s="81">
        <v>914.58024</v>
      </c>
      <c r="J21" s="81">
        <v>183.11618000000001</v>
      </c>
      <c r="K21" s="81">
        <v>378</v>
      </c>
      <c r="L21" s="8">
        <v>6.6853100000000003</v>
      </c>
      <c r="M21" s="8">
        <v>8.1853099999999994</v>
      </c>
      <c r="N21" s="8">
        <f>Table623[[#This Row],[Interest Incomes  (mln. manat)]]-Table623[[#This Row],[Interets expenses
 (mln. manat)]]+Table623[[#This Row],[None-Interest Incomes  (mln. manat)]]-Table623[[#This Row],[None-Interets expenses
 (mln. manat)]]</f>
        <v>11.43027</v>
      </c>
      <c r="O21" s="8">
        <v>50.64902</v>
      </c>
      <c r="P21" s="8">
        <v>20.200579999999999</v>
      </c>
      <c r="Q21" s="8">
        <v>2.7358099999999999</v>
      </c>
      <c r="R21" s="8">
        <v>21.753979999999999</v>
      </c>
      <c r="S21" s="99">
        <v>1.82098</v>
      </c>
      <c r="T21" s="105"/>
      <c r="U21" s="106">
        <v>1.42398</v>
      </c>
      <c r="V21" s="106">
        <v>1.5</v>
      </c>
      <c r="W21" s="106">
        <f t="shared" si="1"/>
        <v>11.43027</v>
      </c>
      <c r="X21" s="106">
        <f>Table218[[#This Row],[Calculated net operating profit]]-N21</f>
        <v>0</v>
      </c>
      <c r="Y21" s="107">
        <f>Table623[[#This Row],[Net Profit
 (mln. manat)]]-Table623[[#This Row],[Pre--Provision Operating
(mln. manat)]]+V21+Table623[[#This Row],[Specific provisions for interest receivables]]+Table623[[#This Row],[Unexpected expenses]]+Table623[[#This Row],[Reserves allocations for be paid of possible  (mln. manat)]]</f>
        <v>0</v>
      </c>
      <c r="AA21" s="3">
        <f>Table623[[#This Row],[Total Credits 
(mln. manat) ]]-Table623[[#This Row],[Business Credits (mln. manat)]]-Table623[[#This Row],[Consumer Credits (mln. manat)]]-Table623[[#This Row],[Real Estate Credits (mln. manat)]]</f>
        <v>1.1368683772161603E-13</v>
      </c>
      <c r="AC21" s="119"/>
    </row>
    <row r="22" spans="1:29" x14ac:dyDescent="0.25">
      <c r="A22" s="144">
        <v>21</v>
      </c>
      <c r="B22" s="72" t="s">
        <v>99</v>
      </c>
      <c r="C22" s="148">
        <v>1442.7050400000001</v>
      </c>
      <c r="D22" s="112">
        <v>774.59824000000003</v>
      </c>
      <c r="E22" s="112">
        <v>702.48889999999994</v>
      </c>
      <c r="F22" s="112">
        <v>28.265000000000001</v>
      </c>
      <c r="G22" s="112">
        <v>43.844299999999997</v>
      </c>
      <c r="H22" s="112">
        <v>706.77427999999998</v>
      </c>
      <c r="I22" s="112">
        <f>34.00564+154.63829</f>
        <v>188.64393000000001</v>
      </c>
      <c r="J22" s="112">
        <v>167.72252</v>
      </c>
      <c r="K22" s="151">
        <v>65.5</v>
      </c>
      <c r="L22" s="149">
        <v>5.5711000000000004</v>
      </c>
      <c r="M22" s="149">
        <v>6.9062999999999999</v>
      </c>
      <c r="N22" s="149">
        <f>Table623[[#This Row],[Interest Incomes  (mln. manat)]]-Table623[[#This Row],[Interets expenses
 (mln. manat)]]+Table623[[#This Row],[None-Interest Incomes  (mln. manat)]]-Table623[[#This Row],[None-Interets expenses
 (mln. manat)]]</f>
        <v>10.550599999999999</v>
      </c>
      <c r="O22" s="149">
        <v>25.9208</v>
      </c>
      <c r="P22" s="149">
        <v>12.7249</v>
      </c>
      <c r="Q22" s="149">
        <v>5.2449000000000003</v>
      </c>
      <c r="R22" s="149">
        <v>7.8902000000000001</v>
      </c>
      <c r="S22" s="142">
        <v>3.6865999999999999</v>
      </c>
      <c r="T22" s="121">
        <v>-4.2200000000000001E-2</v>
      </c>
      <c r="U22" s="149"/>
      <c r="V22" s="113">
        <v>1.3351999999999999</v>
      </c>
      <c r="W22" s="106">
        <f t="shared" si="1"/>
        <v>10.550599999999999</v>
      </c>
      <c r="X22" s="106">
        <f>Table218[[#This Row],[Calculated net operating profit]]-N22</f>
        <v>0</v>
      </c>
      <c r="Y22" s="107">
        <f>Table623[[#This Row],[Net Profit
 (mln. manat)]]-Table623[[#This Row],[Pre--Provision Operating
(mln. manat)]]+V22+Table623[[#This Row],[Specific provisions for interest receivables]]+Table623[[#This Row],[Unexpected expenses]]+Table623[[#This Row],[Reserves allocations for be paid of possible  (mln. manat)]]</f>
        <v>1.0000000000109921E-4</v>
      </c>
      <c r="AA22" s="3">
        <f>Table623[[#This Row],[Total Credits 
(mln. manat) ]]-Table623[[#This Row],[Business Credits (mln. manat)]]-Table623[[#This Row],[Consumer Credits (mln. manat)]]-Table623[[#This Row],[Real Estate Credits (mln. manat)]]</f>
        <v>4.0000000090856247E-5</v>
      </c>
      <c r="AC22" s="3"/>
    </row>
    <row r="23" spans="1:29" s="147" customFormat="1" x14ac:dyDescent="0.25">
      <c r="A23" s="115"/>
      <c r="B23" s="116"/>
      <c r="C23" s="117"/>
      <c r="D23" s="89"/>
      <c r="E23" s="89"/>
      <c r="F23" s="90"/>
      <c r="G23" s="90"/>
      <c r="H23" s="89"/>
      <c r="I23" s="89"/>
      <c r="J23" s="89"/>
      <c r="K23" s="89"/>
      <c r="L23" s="118"/>
      <c r="M23" s="118"/>
      <c r="N23" s="118"/>
      <c r="O23" s="118"/>
      <c r="P23" s="118"/>
      <c r="Q23" s="118"/>
      <c r="R23" s="118"/>
      <c r="S23" s="119"/>
      <c r="T23" s="119"/>
      <c r="U23" s="118"/>
      <c r="V23" s="119"/>
      <c r="W23" s="118"/>
      <c r="X23" s="118"/>
      <c r="Y23" s="120"/>
      <c r="AA23" s="119"/>
      <c r="AC23" s="119"/>
    </row>
    <row r="24" spans="1:29" x14ac:dyDescent="0.25">
      <c r="A24" s="115"/>
      <c r="B24" s="116"/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79"/>
      <c r="AA24" s="3"/>
    </row>
    <row r="25" spans="1:29" x14ac:dyDescent="0.25">
      <c r="C25" s="183"/>
      <c r="D25" s="183"/>
      <c r="E25" s="183"/>
      <c r="F25" s="183"/>
      <c r="G25" s="183"/>
      <c r="H25" s="183"/>
      <c r="I25" s="183"/>
      <c r="J25" s="183"/>
      <c r="K25" s="183"/>
      <c r="AA25" s="3"/>
    </row>
    <row r="26" spans="1:29" x14ac:dyDescent="0.25">
      <c r="A26" s="183"/>
      <c r="B26" s="183"/>
      <c r="C26" s="183"/>
      <c r="S26" s="3"/>
    </row>
    <row r="27" spans="1:29" x14ac:dyDescent="0.25">
      <c r="A27" s="183"/>
      <c r="B27" s="183"/>
      <c r="C27" s="183"/>
    </row>
    <row r="28" spans="1:29" x14ac:dyDescent="0.25">
      <c r="A28" s="183"/>
      <c r="B28" s="183"/>
      <c r="C28" s="183"/>
    </row>
    <row r="29" spans="1:29" x14ac:dyDescent="0.25">
      <c r="A29" s="183"/>
      <c r="B29" s="183"/>
      <c r="C29" s="183"/>
    </row>
    <row r="30" spans="1:29" x14ac:dyDescent="0.25">
      <c r="A30" s="183"/>
      <c r="B30" s="183"/>
      <c r="C30" s="183"/>
    </row>
    <row r="31" spans="1:29" x14ac:dyDescent="0.25">
      <c r="A31" s="183"/>
      <c r="B31" s="183"/>
      <c r="C31" s="183"/>
    </row>
    <row r="32" spans="1:29" x14ac:dyDescent="0.25">
      <c r="A32" s="183"/>
      <c r="B32" s="183"/>
      <c r="C32" s="183"/>
    </row>
    <row r="33" spans="1:5" x14ac:dyDescent="0.25">
      <c r="A33" s="183"/>
      <c r="B33" s="183"/>
      <c r="C33" s="183"/>
    </row>
    <row r="34" spans="1:5" x14ac:dyDescent="0.25">
      <c r="A34" s="183"/>
      <c r="B34" s="183"/>
      <c r="C34" s="183"/>
    </row>
    <row r="35" spans="1:5" x14ac:dyDescent="0.25">
      <c r="A35" s="183"/>
      <c r="B35" s="183"/>
      <c r="C35" s="183"/>
    </row>
    <row r="36" spans="1:5" x14ac:dyDescent="0.25">
      <c r="A36" s="183"/>
      <c r="B36" s="183"/>
      <c r="C36" s="183"/>
    </row>
    <row r="37" spans="1:5" x14ac:dyDescent="0.25">
      <c r="A37" s="183"/>
      <c r="B37" s="183"/>
      <c r="C37" s="183"/>
    </row>
    <row r="38" spans="1:5" x14ac:dyDescent="0.25">
      <c r="A38" s="183"/>
      <c r="B38" s="183"/>
      <c r="C38" s="183"/>
    </row>
    <row r="39" spans="1:5" x14ac:dyDescent="0.25">
      <c r="A39" s="183"/>
      <c r="B39" s="183"/>
      <c r="C39" s="183"/>
    </row>
    <row r="40" spans="1:5" x14ac:dyDescent="0.25">
      <c r="A40" s="183"/>
      <c r="B40" s="183"/>
      <c r="C40" s="183"/>
    </row>
    <row r="41" spans="1:5" x14ac:dyDescent="0.25">
      <c r="A41" s="183"/>
      <c r="B41" s="183"/>
      <c r="C41" s="183"/>
    </row>
    <row r="42" spans="1:5" x14ac:dyDescent="0.25">
      <c r="A42" s="183"/>
      <c r="B42" s="183"/>
      <c r="C42" s="183"/>
    </row>
    <row r="43" spans="1:5" x14ac:dyDescent="0.25">
      <c r="A43" s="183"/>
      <c r="B43" s="183"/>
      <c r="C43" s="183"/>
    </row>
    <row r="44" spans="1:5" x14ac:dyDescent="0.25">
      <c r="A44" s="183"/>
      <c r="B44" s="183"/>
      <c r="C44" s="183"/>
    </row>
    <row r="45" spans="1:5" x14ac:dyDescent="0.25">
      <c r="A45" s="183"/>
      <c r="B45" s="183"/>
      <c r="C45" s="183"/>
    </row>
    <row r="46" spans="1:5" x14ac:dyDescent="0.25">
      <c r="A46"/>
      <c r="B46"/>
    </row>
    <row r="47" spans="1:5" x14ac:dyDescent="0.25">
      <c r="A47"/>
      <c r="B47"/>
    </row>
    <row r="48" spans="1:5" x14ac:dyDescent="0.25">
      <c r="C48" s="152"/>
      <c r="D48" s="152"/>
      <c r="E48" s="152"/>
    </row>
    <row r="50" spans="4:4" x14ac:dyDescent="0.25">
      <c r="D50" s="3"/>
    </row>
  </sheetData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AA50"/>
  <sheetViews>
    <sheetView zoomScale="85" zoomScaleNormal="85" workbookViewId="0">
      <selection activeCell="AA1" sqref="AA1:AA1048576"/>
    </sheetView>
  </sheetViews>
  <sheetFormatPr defaultRowHeight="15" x14ac:dyDescent="0.25"/>
  <cols>
    <col min="1" max="1" width="8.5703125" style="1" customWidth="1"/>
    <col min="2" max="2" width="39.5703125" style="1" customWidth="1"/>
    <col min="3" max="11" width="19" customWidth="1"/>
    <col min="12" max="18" width="18.28515625" customWidth="1"/>
    <col min="19" max="19" width="23.85546875" customWidth="1"/>
    <col min="20" max="20" width="16.7109375" customWidth="1"/>
    <col min="21" max="21" width="23.7109375" customWidth="1"/>
    <col min="22" max="22" width="8.85546875" customWidth="1"/>
    <col min="23" max="24" width="22.140625" hidden="1" customWidth="1"/>
    <col min="25" max="25" width="13.7109375" hidden="1" customWidth="1"/>
    <col min="26" max="26" width="8.7109375" customWidth="1"/>
    <col min="27" max="27" width="8.42578125" hidden="1" customWidth="1"/>
    <col min="28" max="28" width="8.7109375" customWidth="1"/>
  </cols>
  <sheetData>
    <row r="1" spans="1:27" s="1" customFormat="1" ht="67.5" customHeight="1" x14ac:dyDescent="0.25">
      <c r="A1" s="10" t="s">
        <v>106</v>
      </c>
      <c r="B1" s="11" t="s">
        <v>105</v>
      </c>
      <c r="C1" s="69" t="s">
        <v>72</v>
      </c>
      <c r="D1" s="69" t="s">
        <v>73</v>
      </c>
      <c r="E1" s="67" t="s">
        <v>74</v>
      </c>
      <c r="F1" s="67" t="s">
        <v>75</v>
      </c>
      <c r="G1" s="67" t="s">
        <v>76</v>
      </c>
      <c r="H1" s="69" t="s">
        <v>77</v>
      </c>
      <c r="I1" s="67" t="s">
        <v>78</v>
      </c>
      <c r="J1" s="69" t="s">
        <v>79</v>
      </c>
      <c r="K1" s="69" t="s">
        <v>119</v>
      </c>
      <c r="L1" s="70" t="s">
        <v>117</v>
      </c>
      <c r="M1" s="70" t="s">
        <v>80</v>
      </c>
      <c r="N1" s="70" t="s">
        <v>120</v>
      </c>
      <c r="O1" s="70" t="s">
        <v>81</v>
      </c>
      <c r="P1" s="70" t="s">
        <v>82</v>
      </c>
      <c r="Q1" s="70" t="s">
        <v>83</v>
      </c>
      <c r="R1" s="70" t="s">
        <v>84</v>
      </c>
      <c r="S1" s="71" t="s">
        <v>85</v>
      </c>
      <c r="T1" s="101" t="s">
        <v>86</v>
      </c>
      <c r="U1" s="101" t="s">
        <v>87</v>
      </c>
      <c r="V1" s="101" t="s">
        <v>88</v>
      </c>
      <c r="W1" s="102" t="s">
        <v>89</v>
      </c>
      <c r="X1" s="103" t="s">
        <v>90</v>
      </c>
      <c r="Y1" s="104" t="s">
        <v>91</v>
      </c>
    </row>
    <row r="2" spans="1:27" x14ac:dyDescent="0.25">
      <c r="A2" s="68">
        <v>1</v>
      </c>
      <c r="B2" s="6" t="s">
        <v>59</v>
      </c>
      <c r="C2" s="81">
        <v>13626.90315</v>
      </c>
      <c r="D2" s="81">
        <v>7079.9838900000004</v>
      </c>
      <c r="E2" s="81">
        <v>3544.99343</v>
      </c>
      <c r="F2" s="81">
        <v>1984.2402199999999</v>
      </c>
      <c r="G2" s="81">
        <v>1550.7502400000001</v>
      </c>
      <c r="H2" s="81">
        <v>8892.88033</v>
      </c>
      <c r="I2" s="81">
        <v>3404.2772</v>
      </c>
      <c r="J2" s="81">
        <v>2204.6853299999998</v>
      </c>
      <c r="K2" s="81">
        <v>1281.2713900000001</v>
      </c>
      <c r="L2" s="8">
        <v>335.69324999999998</v>
      </c>
      <c r="M2" s="8">
        <v>417.91030999999998</v>
      </c>
      <c r="N2" s="8">
        <f>Table6[[#This Row],[Interest Incomes  (mln. manat)]]-Table6[[#This Row],[Interets expenses
 (mln. manat)]]+Table6[[#This Row],[None-Interest Incomes  (mln. manat)]]-Table6[[#This Row],[None-Interets expenses
 (mln. manat)]]</f>
        <v>532.24198000000001</v>
      </c>
      <c r="O2" s="8">
        <v>1095.60223</v>
      </c>
      <c r="P2" s="8">
        <v>387.41437000000002</v>
      </c>
      <c r="Q2" s="8">
        <v>451.50583999999998</v>
      </c>
      <c r="R2" s="8">
        <v>627.45172000000002</v>
      </c>
      <c r="S2" s="99">
        <v>103.04250999999999</v>
      </c>
      <c r="T2" s="105"/>
      <c r="U2" s="106">
        <v>11.289160000000001</v>
      </c>
      <c r="V2" s="106">
        <v>82.217060000000004</v>
      </c>
      <c r="W2" s="106">
        <f t="shared" ref="W2" si="0">O2-P2+Q2-R2</f>
        <v>532.24198000000001</v>
      </c>
      <c r="X2" s="106">
        <f>Table2[[#This Row],[Calculated net operating profit]]-N2</f>
        <v>0</v>
      </c>
      <c r="Y2" s="107">
        <f>Table6[[#This Row],[Net Profit
 (mln. manat)]]-Table6[[#This Row],[Pre-Provision Operating profit
(mln. manat)]]+V2+Table6[[#This Row],[Specific provisions for interest receivables]]+Table6[[#This Row],[Unexpected expenses]]+Table6[[#This Row],[Reserves allocations for be paid of possible  (mln. manat)]]</f>
        <v>0</v>
      </c>
      <c r="AA2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3" spans="1:27" x14ac:dyDescent="0.25">
      <c r="A3" s="68">
        <v>2</v>
      </c>
      <c r="B3" s="6" t="s">
        <v>60</v>
      </c>
      <c r="C3" s="81">
        <v>1770.3689999999999</v>
      </c>
      <c r="D3" s="81">
        <v>1334.1990000000001</v>
      </c>
      <c r="E3" s="8">
        <v>1022.87</v>
      </c>
      <c r="F3" s="81">
        <v>289.16899999999998</v>
      </c>
      <c r="G3" s="81">
        <v>22.16</v>
      </c>
      <c r="H3" s="81">
        <v>1132.3810000000001</v>
      </c>
      <c r="I3" s="81">
        <v>893.18700000000001</v>
      </c>
      <c r="J3" s="81">
        <v>232.71100000000001</v>
      </c>
      <c r="K3" s="81">
        <v>121.75</v>
      </c>
      <c r="L3" s="8">
        <v>49.052</v>
      </c>
      <c r="M3" s="8">
        <v>60.082999999999998</v>
      </c>
      <c r="N3" s="8">
        <f>Table6[[#This Row],[Interest Incomes  (mln. manat)]]-Table6[[#This Row],[Interets expenses
 (mln. manat)]]+Table6[[#This Row],[None-Interest Incomes  (mln. manat)]]-Table6[[#This Row],[None-Interets expenses
 (mln. manat)]]</f>
        <v>76.335999999999984</v>
      </c>
      <c r="O3" s="8">
        <v>256.17599999999999</v>
      </c>
      <c r="P3" s="8">
        <v>100.208</v>
      </c>
      <c r="Q3" s="8">
        <v>18.545999999999999</v>
      </c>
      <c r="R3" s="8">
        <v>98.177999999999997</v>
      </c>
      <c r="S3" s="99">
        <v>16.253</v>
      </c>
      <c r="T3" s="105"/>
      <c r="U3" s="106"/>
      <c r="V3" s="106">
        <v>11.031000000000001</v>
      </c>
      <c r="W3" s="106">
        <f t="shared" ref="W3:W7" si="1">O3-P3+Q3-R3</f>
        <v>76.335999999999984</v>
      </c>
      <c r="X3" s="106">
        <f>Table2[[#This Row],[Calculated net operating profit]]-N3</f>
        <v>0</v>
      </c>
      <c r="Y3" s="107">
        <f>Table6[[#This Row],[Net Profit
 (mln. manat)]]-Table6[[#This Row],[Pre-Provision Operating profit
(mln. manat)]]+V3+Table6[[#This Row],[Specific provisions for interest receivables]]+Table6[[#This Row],[Unexpected expenses]]+Table6[[#This Row],[Reserves allocations for be paid of possible  (mln. manat)]]</f>
        <v>0</v>
      </c>
      <c r="AA3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4" spans="1:27" x14ac:dyDescent="0.25">
      <c r="A4" s="68">
        <v>3</v>
      </c>
      <c r="B4" s="6" t="s">
        <v>61</v>
      </c>
      <c r="C4" s="81">
        <v>423.00421</v>
      </c>
      <c r="D4" s="81">
        <v>292.54376999999999</v>
      </c>
      <c r="E4" s="81">
        <v>158.91628</v>
      </c>
      <c r="F4" s="84">
        <v>64.983519999999999</v>
      </c>
      <c r="G4" s="84">
        <v>68.643960000000007</v>
      </c>
      <c r="H4" s="81">
        <v>226.3622</v>
      </c>
      <c r="I4" s="81">
        <v>114.17283</v>
      </c>
      <c r="J4" s="81">
        <v>77.730710000000002</v>
      </c>
      <c r="K4" s="47">
        <v>70.393460000000005</v>
      </c>
      <c r="L4" s="8">
        <v>4.2570100000000002</v>
      </c>
      <c r="M4" s="96">
        <v>5.5087299999999999</v>
      </c>
      <c r="N4" s="8">
        <f>Table6[[#This Row],[Interest Incomes  (mln. manat)]]-Table6[[#This Row],[Interets expenses
 (mln. manat)]]+Table6[[#This Row],[None-Interest Incomes  (mln. manat)]]-Table6[[#This Row],[None-Interets expenses
 (mln. manat)]]</f>
        <v>0.97006999999999621</v>
      </c>
      <c r="O4" s="8">
        <v>26.096139999999998</v>
      </c>
      <c r="P4" s="8">
        <v>9.1814800000000005</v>
      </c>
      <c r="Q4" s="8">
        <v>9.8377599999999994</v>
      </c>
      <c r="R4" s="8">
        <v>25.782350000000001</v>
      </c>
      <c r="S4" s="99">
        <v>-4.5386699999999998</v>
      </c>
      <c r="T4" s="105"/>
      <c r="U4" s="106"/>
      <c r="V4" s="8">
        <v>1.2517199999999999</v>
      </c>
      <c r="W4" s="106">
        <f t="shared" si="1"/>
        <v>0.97006999999999621</v>
      </c>
      <c r="X4" s="106">
        <f>Table2[[#This Row],[Calculated net operating profit]]-N4</f>
        <v>0</v>
      </c>
      <c r="Y4" s="107">
        <f>Table6[[#This Row],[Net Profit
 (mln. manat)]]-Table6[[#This Row],[Pre-Provision Operating profit
(mln. manat)]]+V4+Table6[[#This Row],[Specific provisions for interest receivables]]+Table6[[#This Row],[Unexpected expenses]]+Table6[[#This Row],[Reserves allocations for be paid of possible  (mln. manat)]]</f>
        <v>-9.9999999960687092E-6</v>
      </c>
      <c r="AA4" s="3">
        <f>Table6[[#This Row],[Real Estate Credits (mln. manat)]]+Table6[[#This Row],[Consumer Credits (mln. manat)]]+Table6[[#This Row],[Business Credits (mln. manat)]]-Table6[[#This Row],[Total Credits 
(mln. manat) ]]</f>
        <v>-9.9999999747524271E-6</v>
      </c>
    </row>
    <row r="5" spans="1:27" x14ac:dyDescent="0.25">
      <c r="A5" s="68">
        <v>4</v>
      </c>
      <c r="B5" s="6" t="s">
        <v>92</v>
      </c>
      <c r="C5" s="89">
        <v>2188.5010000000002</v>
      </c>
      <c r="D5" s="81">
        <v>787.35199999999998</v>
      </c>
      <c r="E5" s="81">
        <v>252.50299999999999</v>
      </c>
      <c r="F5" s="81">
        <v>328.24700000000001</v>
      </c>
      <c r="G5" s="81">
        <v>206.602</v>
      </c>
      <c r="H5" s="81">
        <v>1554.18</v>
      </c>
      <c r="I5" s="81">
        <v>232.00700000000001</v>
      </c>
      <c r="J5" s="81">
        <v>117.44799999999999</v>
      </c>
      <c r="K5" s="81">
        <v>100.5</v>
      </c>
      <c r="L5" s="8">
        <v>10.131</v>
      </c>
      <c r="M5" s="8">
        <v>13.621</v>
      </c>
      <c r="N5" s="8">
        <f>Table6[[#This Row],[Interest Incomes  (mln. manat)]]-Table6[[#This Row],[Interets expenses
 (mln. manat)]]+Table6[[#This Row],[None-Interest Incomes  (mln. manat)]]-Table6[[#This Row],[None-Interets expenses
 (mln. manat)]]</f>
        <v>21.894999999999996</v>
      </c>
      <c r="O5" s="8">
        <v>126.75</v>
      </c>
      <c r="P5" s="8">
        <v>64.855000000000004</v>
      </c>
      <c r="Q5" s="8">
        <v>38.329000000000001</v>
      </c>
      <c r="R5" s="8">
        <v>78.328999999999994</v>
      </c>
      <c r="S5" s="99">
        <v>8.2850000000000001</v>
      </c>
      <c r="T5" s="105"/>
      <c r="U5" s="106"/>
      <c r="V5" s="106">
        <v>3.49</v>
      </c>
      <c r="W5" s="106">
        <f t="shared" si="1"/>
        <v>21.894999999999996</v>
      </c>
      <c r="X5" s="106">
        <f>Table2[[#This Row],[Calculated net operating profit]]-N5</f>
        <v>0</v>
      </c>
      <c r="Y5" s="107">
        <f>Table6[[#This Row],[Net Profit
 (mln. manat)]]-Table6[[#This Row],[Pre-Provision Operating profit
(mln. manat)]]+V5+Table6[[#This Row],[Specific provisions for interest receivables]]+Table6[[#This Row],[Unexpected expenses]]+Table6[[#This Row],[Reserves allocations for be paid of possible  (mln. manat)]]</f>
        <v>1.1000000000004562E-2</v>
      </c>
      <c r="AA5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6" spans="1:27" x14ac:dyDescent="0.25">
      <c r="A6" s="68">
        <v>5</v>
      </c>
      <c r="B6" s="6" t="s">
        <v>100</v>
      </c>
      <c r="C6" s="81">
        <v>826.18804999999998</v>
      </c>
      <c r="D6" s="118">
        <v>340.851</v>
      </c>
      <c r="E6" s="84">
        <v>309.16899999999998</v>
      </c>
      <c r="F6" s="84">
        <v>6.8239999999999998</v>
      </c>
      <c r="G6" s="8">
        <v>24.858000000000001</v>
      </c>
      <c r="H6" s="84">
        <v>475.58060999999998</v>
      </c>
      <c r="I6" s="81">
        <f>23.74658+290.23007</f>
        <v>313.97665000000001</v>
      </c>
      <c r="J6" s="81">
        <v>128.32586000000001</v>
      </c>
      <c r="K6" s="81">
        <v>60</v>
      </c>
      <c r="L6" s="8">
        <v>6.6267100000000001</v>
      </c>
      <c r="M6" s="8">
        <v>8.2833900000000007</v>
      </c>
      <c r="N6" s="8">
        <f>Table6[[#This Row],[Interest Incomes  (mln. manat)]]-Table6[[#This Row],[Interets expenses
 (mln. manat)]]+Table6[[#This Row],[None-Interest Incomes  (mln. manat)]]-Table6[[#This Row],[None-Interets expenses
 (mln. manat)]]</f>
        <v>9.0095000000000063</v>
      </c>
      <c r="O6" s="8">
        <v>39.83952</v>
      </c>
      <c r="P6" s="8">
        <v>20.86345</v>
      </c>
      <c r="Q6" s="8">
        <v>16.194700000000001</v>
      </c>
      <c r="R6" s="8">
        <v>26.161269999999998</v>
      </c>
      <c r="S6" s="99">
        <v>0.72226999999999997</v>
      </c>
      <c r="T6" s="105"/>
      <c r="U6" s="106"/>
      <c r="V6" s="106">
        <v>1.6566799999999999</v>
      </c>
      <c r="W6" s="106">
        <f t="shared" si="1"/>
        <v>9.0095000000000063</v>
      </c>
      <c r="X6" s="106">
        <f>Table2[[#This Row],[Calculated net operating profit]]-N6</f>
        <v>0</v>
      </c>
      <c r="Y6" s="107">
        <f>Table6[[#This Row],[Net Profit
 (mln. manat)]]-Table6[[#This Row],[Pre-Provision Operating profit
(mln. manat)]]+V6+Table6[[#This Row],[Specific provisions for interest receivables]]+Table6[[#This Row],[Unexpected expenses]]+Table6[[#This Row],[Reserves allocations for be paid of possible  (mln. manat)]]</f>
        <v>-3.8400000000062828E-3</v>
      </c>
      <c r="AA6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7" spans="1:27" x14ac:dyDescent="0.25">
      <c r="A7" s="68">
        <v>6</v>
      </c>
      <c r="B7" s="82" t="s">
        <v>93</v>
      </c>
      <c r="C7" s="81">
        <v>214.50962000000001</v>
      </c>
      <c r="D7" s="81">
        <v>137.13965999999999</v>
      </c>
      <c r="E7" s="81">
        <v>55.581429999999997</v>
      </c>
      <c r="F7" s="81">
        <v>23.11027</v>
      </c>
      <c r="G7" s="81">
        <v>58.447960000000002</v>
      </c>
      <c r="H7" s="81">
        <v>71.481480000000005</v>
      </c>
      <c r="I7" s="81">
        <v>61.347720000000002</v>
      </c>
      <c r="J7" s="8">
        <v>89.984589999999997</v>
      </c>
      <c r="K7" s="81">
        <v>71.8</v>
      </c>
      <c r="L7" s="8">
        <v>5.08108</v>
      </c>
      <c r="M7" s="8">
        <v>6.4807800000000002</v>
      </c>
      <c r="N7" s="8">
        <f>Table6[[#This Row],[Interest Incomes  (mln. manat)]]-Table6[[#This Row],[Interets expenses
 (mln. manat)]]+Table6[[#This Row],[None-Interest Incomes  (mln. manat)]]-Table6[[#This Row],[None-Interets expenses
 (mln. manat)]]</f>
        <v>6.6441300000000023</v>
      </c>
      <c r="O7" s="8">
        <v>16.515820000000001</v>
      </c>
      <c r="P7" s="8">
        <v>2.4762</v>
      </c>
      <c r="Q7" s="8">
        <v>3.0882399999999999</v>
      </c>
      <c r="R7" s="8">
        <v>10.48373</v>
      </c>
      <c r="S7" s="99">
        <v>0.76612999999999998</v>
      </c>
      <c r="T7" s="105">
        <v>-0.60768999999999995</v>
      </c>
      <c r="U7" s="106"/>
      <c r="V7" s="106">
        <v>1.3996999999999999</v>
      </c>
      <c r="W7" s="106">
        <f t="shared" si="1"/>
        <v>6.6441300000000023</v>
      </c>
      <c r="X7" s="106">
        <f>Table2[[#This Row],[Calculated net operating profit]]-N7</f>
        <v>0</v>
      </c>
      <c r="Y7" s="107">
        <f>Table6[[#This Row],[Net Profit
 (mln. manat)]]-Table6[[#This Row],[Pre-Provision Operating profit
(mln. manat)]]+V7+Table6[[#This Row],[Specific provisions for interest receivables]]+Table6[[#This Row],[Unexpected expenses]]+Table6[[#This Row],[Reserves allocations for be paid of possible  (mln. manat)]]</f>
        <v>-4.9100000000023014E-3</v>
      </c>
      <c r="AA7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8" spans="1:27" x14ac:dyDescent="0.25">
      <c r="A8" s="68">
        <v>7</v>
      </c>
      <c r="B8" s="83" t="s">
        <v>62</v>
      </c>
      <c r="C8" s="81">
        <v>120.29107774000001</v>
      </c>
      <c r="D8" s="81">
        <v>3.2477999999999998</v>
      </c>
      <c r="E8" s="84">
        <v>1.63713</v>
      </c>
      <c r="F8" s="84">
        <v>1.4474199999999999</v>
      </c>
      <c r="G8" s="84">
        <v>0.13325000000000001</v>
      </c>
      <c r="H8" s="81">
        <v>37.100983710000001</v>
      </c>
      <c r="I8" s="132"/>
      <c r="J8" s="8">
        <v>53.352595630000003</v>
      </c>
      <c r="K8" s="8">
        <v>73.611171440000007</v>
      </c>
      <c r="L8" s="8">
        <v>4.4115204800000001</v>
      </c>
      <c r="M8" s="8">
        <v>0.92439066000000003</v>
      </c>
      <c r="N8" s="8">
        <f>Table6[[#This Row],[Interest Incomes  (mln. manat)]]-Table6[[#This Row],[Interets expenses
 (mln. manat)]]+Table6[[#This Row],[None-Interest Incomes  (mln. manat)]]-Table6[[#This Row],[None-Interets expenses
 (mln. manat)]]</f>
        <v>3.8579177000000007</v>
      </c>
      <c r="O8" s="8">
        <v>5.6665945300000002</v>
      </c>
      <c r="P8" s="8">
        <v>0</v>
      </c>
      <c r="Q8" s="8">
        <f>0.18637331+0.0534747+0.02337598+0.00471788</f>
        <v>0.26794187000000003</v>
      </c>
      <c r="R8" s="8">
        <f>1.92730478+0.14931392</f>
        <v>2.0766187</v>
      </c>
      <c r="S8" s="99">
        <v>-1.4779934400000001</v>
      </c>
      <c r="T8" s="105"/>
      <c r="U8" s="106"/>
      <c r="V8" s="106">
        <v>0.92439066000000003</v>
      </c>
      <c r="W8" s="106">
        <f>O8-P8+Q8-R8</f>
        <v>3.8579177000000007</v>
      </c>
      <c r="X8" s="106">
        <f>Table2[[#This Row],[Calculated net operating profit]]-N8</f>
        <v>0</v>
      </c>
      <c r="Y8" s="107">
        <f>Table6[[#This Row],[Net Profit
 (mln. manat)]]-Table6[[#This Row],[Pre-Provision Operating profit
(mln. manat)]]+V8+Table6[[#This Row],[Specific provisions for interest receivables]]+Table6[[#This Row],[Unexpected expenses]]+Table6[[#This Row],[Reserves allocations for be paid of possible  (mln. manat)]]</f>
        <v>0</v>
      </c>
      <c r="AA8" s="3">
        <f>Table6[[#This Row],[Real Estate Credits (mln. manat)]]+Table6[[#This Row],[Consumer Credits (mln. manat)]]+Table6[[#This Row],[Business Credits (mln. manat)]]-Table6[[#This Row],[Total Credits 
(mln. manat) ]]</f>
        <v>-2.9999999999999805E-2</v>
      </c>
    </row>
    <row r="9" spans="1:27" x14ac:dyDescent="0.25">
      <c r="A9" s="68">
        <v>8</v>
      </c>
      <c r="B9" s="98" t="s">
        <v>63</v>
      </c>
      <c r="C9" s="81">
        <v>1152.4760799999999</v>
      </c>
      <c r="D9" s="81">
        <v>910.69650999999999</v>
      </c>
      <c r="E9" s="84">
        <v>148.75511</v>
      </c>
      <c r="F9" s="81">
        <v>699.93060000000003</v>
      </c>
      <c r="G9" s="84">
        <v>62.010800000000003</v>
      </c>
      <c r="H9" s="81">
        <v>740.25654999999995</v>
      </c>
      <c r="I9" s="81">
        <v>669.36021000000005</v>
      </c>
      <c r="J9" s="81">
        <v>175.77104</v>
      </c>
      <c r="K9" s="81">
        <v>52.87</v>
      </c>
      <c r="L9" s="8">
        <v>30.594760000000001</v>
      </c>
      <c r="M9" s="8">
        <v>40.547669999999997</v>
      </c>
      <c r="N9" s="8">
        <f>Table6[[#This Row],[Interest Incomes  (mln. manat)]]-Table6[[#This Row],[Interets expenses
 (mln. manat)]]+Table6[[#This Row],[None-Interest Incomes  (mln. manat)]]-Table6[[#This Row],[None-Interets expenses
 (mln. manat)]]</f>
        <v>40.119350000000011</v>
      </c>
      <c r="O9" s="8">
        <v>177.2715</v>
      </c>
      <c r="P9" s="8">
        <v>71.785089999999997</v>
      </c>
      <c r="Q9" s="8">
        <v>21.134599999999999</v>
      </c>
      <c r="R9" s="8">
        <v>86.501660000000001</v>
      </c>
      <c r="S9" s="99">
        <v>-0.42831000000000002</v>
      </c>
      <c r="T9" s="105"/>
      <c r="U9" s="106"/>
      <c r="V9" s="106">
        <v>9.9529099999999993</v>
      </c>
      <c r="W9" s="106">
        <f>O9-P9+Q9-R9</f>
        <v>40.119350000000011</v>
      </c>
      <c r="X9" s="106">
        <f>Table2[[#This Row],[Calculated net operating profit]]-N9</f>
        <v>0</v>
      </c>
      <c r="Y9" s="107">
        <f>Table6[[#This Row],[Net Profit
 (mln. manat)]]-Table6[[#This Row],[Pre-Provision Operating profit
(mln. manat)]]+V9+Table6[[#This Row],[Specific provisions for interest receivables]]+Table6[[#This Row],[Unexpected expenses]]+Table6[[#This Row],[Reserves allocations for be paid of possible  (mln. manat)]]</f>
        <v>9.999999988685726E-6</v>
      </c>
      <c r="AA9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0" spans="1:27" x14ac:dyDescent="0.25">
      <c r="A10" s="68">
        <v>9</v>
      </c>
      <c r="B10" s="98" t="s">
        <v>64</v>
      </c>
      <c r="C10" s="81">
        <v>2725.6741999999999</v>
      </c>
      <c r="D10" s="81">
        <v>1653.6296199999999</v>
      </c>
      <c r="E10" s="81">
        <v>1115.3500200000001</v>
      </c>
      <c r="F10" s="84">
        <v>368.93189000000001</v>
      </c>
      <c r="G10" s="84">
        <v>169.34771000000001</v>
      </c>
      <c r="H10" s="81">
        <v>1357.1581799999999</v>
      </c>
      <c r="I10" s="81">
        <v>603.72604000000001</v>
      </c>
      <c r="J10" s="81">
        <v>249.40459000000001</v>
      </c>
      <c r="K10" s="81">
        <v>73.961089999999999</v>
      </c>
      <c r="L10" s="8">
        <v>60.593640000000001</v>
      </c>
      <c r="M10" s="8">
        <v>76.743639999999999</v>
      </c>
      <c r="N10" s="8">
        <f>Table6[[#This Row],[Interest Incomes  (mln. manat)]]-Table6[[#This Row],[Interets expenses
 (mln. manat)]]+Table6[[#This Row],[None-Interest Incomes  (mln. manat)]]-Table6[[#This Row],[None-Interets expenses
 (mln. manat)]]</f>
        <v>82.282819999999973</v>
      </c>
      <c r="O10" s="8">
        <v>299.57880999999998</v>
      </c>
      <c r="P10" s="8">
        <v>129.84782000000001</v>
      </c>
      <c r="Q10" s="8">
        <v>40.240270000000002</v>
      </c>
      <c r="R10" s="8">
        <v>127.68844</v>
      </c>
      <c r="S10" s="99">
        <v>5.5391899999999996</v>
      </c>
      <c r="T10" s="105"/>
      <c r="U10" s="106"/>
      <c r="V10" s="106">
        <v>16.149999999999999</v>
      </c>
      <c r="W10" s="106">
        <f>O10-P10+Q10-R10</f>
        <v>82.282819999999973</v>
      </c>
      <c r="X10" s="106">
        <f>Table2[[#This Row],[Calculated net operating profit]]-N10</f>
        <v>0</v>
      </c>
      <c r="Y10" s="107">
        <f>Table6[[#This Row],[Net Profit
 (mln. manat)]]-Table6[[#This Row],[Pre-Provision Operating profit
(mln. manat)]]+V10+Table6[[#This Row],[Specific provisions for interest receivables]]+Table6[[#This Row],[Unexpected expenses]]+Table6[[#This Row],[Reserves allocations for be paid of possible  (mln. manat)]]</f>
        <v>1.0000000026266775E-5</v>
      </c>
      <c r="AA10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1" spans="1:27" x14ac:dyDescent="0.25">
      <c r="A11" s="68">
        <v>10</v>
      </c>
      <c r="B11" s="83" t="s">
        <v>95</v>
      </c>
      <c r="C11" s="80">
        <v>306.22199999999998</v>
      </c>
      <c r="D11" s="81">
        <v>243.63800000000001</v>
      </c>
      <c r="E11" s="81">
        <v>67.536000000000001</v>
      </c>
      <c r="F11" s="84">
        <v>111.271</v>
      </c>
      <c r="G11" s="84">
        <v>64.831000000000003</v>
      </c>
      <c r="H11" s="81">
        <v>101.81399999999999</v>
      </c>
      <c r="I11" s="81">
        <v>75.262</v>
      </c>
      <c r="J11" s="81">
        <v>109.931</v>
      </c>
      <c r="K11" s="81">
        <v>315.815</v>
      </c>
      <c r="L11" s="8">
        <v>9.1110000000000007</v>
      </c>
      <c r="M11" s="8">
        <v>12.247</v>
      </c>
      <c r="N11" s="8">
        <f>Table6[[#This Row],[Interest Incomes  (mln. manat)]]-Table6[[#This Row],[Interets expenses
 (mln. manat)]]+Table6[[#This Row],[None-Interest Incomes  (mln. manat)]]-Table6[[#This Row],[None-Interets expenses
 (mln. manat)]]</f>
        <v>11.104999999999997</v>
      </c>
      <c r="O11" s="8">
        <v>40.445999999999998</v>
      </c>
      <c r="P11" s="8">
        <v>10.089</v>
      </c>
      <c r="Q11" s="8">
        <v>14.896000000000001</v>
      </c>
      <c r="R11" s="8">
        <v>34.148000000000003</v>
      </c>
      <c r="S11" s="99">
        <v>-2.173</v>
      </c>
      <c r="T11" s="105">
        <v>1.03</v>
      </c>
      <c r="U11" s="106"/>
      <c r="V11" s="106">
        <v>3.1360000000000001</v>
      </c>
      <c r="W11" s="106">
        <f t="shared" ref="W11:W13" si="2">O11-P11+Q11-R11</f>
        <v>11.104999999999997</v>
      </c>
      <c r="X11" s="106">
        <f>Table2[[#This Row],[Calculated net operating profit]]-N11</f>
        <v>0</v>
      </c>
      <c r="Y11" s="107">
        <f>Table6[[#This Row],[Net Profit
 (mln. manat)]]-Table6[[#This Row],[Pre-Provision Operating profit
(mln. manat)]]+V11+Table6[[#This Row],[Specific provisions for interest receivables]]+Table6[[#This Row],[Unexpected expenses]]+Table6[[#This Row],[Reserves allocations for be paid of possible  (mln. manat)]]</f>
        <v>-9.9999999999589306E-4</v>
      </c>
      <c r="AA11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2" spans="1:27" ht="14.65" customHeight="1" x14ac:dyDescent="0.25">
      <c r="A12" s="68">
        <v>11</v>
      </c>
      <c r="B12" s="83" t="s">
        <v>65</v>
      </c>
      <c r="C12" s="81">
        <v>666.74</v>
      </c>
      <c r="D12" s="81">
        <v>549.71299999999997</v>
      </c>
      <c r="E12" s="81">
        <v>199.20699999999999</v>
      </c>
      <c r="F12" s="84">
        <v>228.39099999999999</v>
      </c>
      <c r="G12" s="84">
        <v>122.116</v>
      </c>
      <c r="H12" s="81">
        <v>311.428</v>
      </c>
      <c r="I12" s="81">
        <v>259.74700000000001</v>
      </c>
      <c r="J12" s="81">
        <v>126.35599999999999</v>
      </c>
      <c r="K12" s="81">
        <v>112.545</v>
      </c>
      <c r="L12" s="8">
        <v>7.3058399999999999</v>
      </c>
      <c r="M12" s="8">
        <v>9.9085900000000002</v>
      </c>
      <c r="N12" s="8">
        <f>Table6[[#This Row],[Interest Incomes  (mln. manat)]]-Table6[[#This Row],[Interets expenses
 (mln. manat)]]+Table6[[#This Row],[None-Interest Incomes  (mln. manat)]]-Table6[[#This Row],[None-Interets expenses
 (mln. manat)]]</f>
        <v>19.473610000000001</v>
      </c>
      <c r="O12" s="8">
        <v>82.727059999999994</v>
      </c>
      <c r="P12" s="8">
        <v>29.113779999999998</v>
      </c>
      <c r="Q12" s="8">
        <v>18.996230000000001</v>
      </c>
      <c r="R12" s="8">
        <v>53.135899999999999</v>
      </c>
      <c r="S12" s="99">
        <v>9.5650099999999991</v>
      </c>
      <c r="T12" s="105"/>
      <c r="U12" s="106"/>
      <c r="V12" s="106">
        <v>2.6027499999999999</v>
      </c>
      <c r="W12" s="106">
        <f t="shared" si="2"/>
        <v>19.473610000000001</v>
      </c>
      <c r="X12" s="106">
        <f>Table2[[#This Row],[Calculated net operating profit]]-N12</f>
        <v>0</v>
      </c>
      <c r="Y12" s="107">
        <f>Table6[[#This Row],[Net Profit
 (mln. manat)]]-Table6[[#This Row],[Pre-Provision Operating profit
(mln. manat)]]+V12+Table6[[#This Row],[Specific provisions for interest receivables]]+Table6[[#This Row],[Unexpected expenses]]+Table6[[#This Row],[Reserves allocations for be paid of possible  (mln. manat)]]</f>
        <v>-1.000000000139778E-5</v>
      </c>
      <c r="AA12" s="3">
        <f>Table6[[#This Row],[Real Estate Credits (mln. manat)]]+Table6[[#This Row],[Consumer Credits (mln. manat)]]+Table6[[#This Row],[Business Credits (mln. manat)]]-Table6[[#This Row],[Total Credits 
(mln. manat) ]]</f>
        <v>9.9999999997635314E-4</v>
      </c>
    </row>
    <row r="13" spans="1:27" x14ac:dyDescent="0.25">
      <c r="A13" s="68">
        <v>12</v>
      </c>
      <c r="B13" s="83" t="s">
        <v>66</v>
      </c>
      <c r="C13" s="81">
        <v>11320.937</v>
      </c>
      <c r="D13" s="81">
        <v>5419.9849999999997</v>
      </c>
      <c r="E13" s="81">
        <v>1693.248</v>
      </c>
      <c r="F13" s="84">
        <v>3135.75</v>
      </c>
      <c r="G13" s="90">
        <v>590.98699999999997</v>
      </c>
      <c r="H13" s="81">
        <v>8288.6540000000005</v>
      </c>
      <c r="I13" s="89">
        <v>3136.8240000000001</v>
      </c>
      <c r="J13" s="89">
        <v>1178.338</v>
      </c>
      <c r="K13" s="81">
        <v>265.85000000000002</v>
      </c>
      <c r="L13" s="8">
        <v>315.01299999999998</v>
      </c>
      <c r="M13" s="8">
        <v>401.19499999999999</v>
      </c>
      <c r="N13" s="8">
        <f>Table6[[#This Row],[Interest Incomes  (mln. manat)]]-Table6[[#This Row],[Interets expenses
 (mln. manat)]]+Table6[[#This Row],[None-Interest Incomes  (mln. manat)]]-Table6[[#This Row],[None-Interets expenses
 (mln. manat)]]</f>
        <v>526.29600000000005</v>
      </c>
      <c r="O13" s="8">
        <v>1180.0809999999999</v>
      </c>
      <c r="P13" s="8">
        <v>368.36500000000001</v>
      </c>
      <c r="Q13" s="8">
        <v>701.59199999999998</v>
      </c>
      <c r="R13" s="8">
        <v>987.01199999999994</v>
      </c>
      <c r="S13" s="99">
        <v>114.596</v>
      </c>
      <c r="T13" s="105"/>
      <c r="U13" s="106">
        <v>10.507</v>
      </c>
      <c r="V13" s="106">
        <v>86.180999999999997</v>
      </c>
      <c r="W13" s="106">
        <f t="shared" si="2"/>
        <v>526.29600000000005</v>
      </c>
      <c r="X13" s="106">
        <f>Table2[[#This Row],[Calculated net operating profit]]-N13</f>
        <v>0</v>
      </c>
      <c r="Y13" s="107">
        <f>Table6[[#This Row],[Net Profit
 (mln. manat)]]-Table6[[#This Row],[Pre-Provision Operating profit
(mln. manat)]]+V13+Table6[[#This Row],[Specific provisions for interest receivables]]+Table6[[#This Row],[Unexpected expenses]]+Table6[[#This Row],[Reserves allocations for be paid of possible  (mln. manat)]]</f>
        <v>9.9999999993372057E-4</v>
      </c>
      <c r="AA13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4" spans="1:27" x14ac:dyDescent="0.25">
      <c r="A14" s="68">
        <v>13</v>
      </c>
      <c r="B14" s="83" t="s">
        <v>96</v>
      </c>
      <c r="C14" s="81">
        <v>9407.3130000000001</v>
      </c>
      <c r="D14" s="81">
        <v>3432.0349999999999</v>
      </c>
      <c r="E14" s="8">
        <v>3114.4189999999999</v>
      </c>
      <c r="F14" s="81">
        <v>75.143000000000001</v>
      </c>
      <c r="G14" s="81">
        <v>242.47300000000001</v>
      </c>
      <c r="H14" s="81">
        <v>7552.1090000000004</v>
      </c>
      <c r="I14" s="81">
        <v>1956.4480000000001</v>
      </c>
      <c r="J14" s="81">
        <v>917.76499999999999</v>
      </c>
      <c r="K14" s="81">
        <v>354.512</v>
      </c>
      <c r="L14" s="8">
        <v>148.89599999999999</v>
      </c>
      <c r="M14" s="8">
        <v>201.68199999999999</v>
      </c>
      <c r="N14" s="8">
        <f>Table6[[#This Row],[Interest Incomes  (mln. manat)]]-Table6[[#This Row],[Interets expenses
 (mln. manat)]]+Table6[[#This Row],[None-Interest Incomes  (mln. manat)]]-Table6[[#This Row],[None-Interets expenses
 (mln. manat)]]</f>
        <v>250.31799999999987</v>
      </c>
      <c r="O14" s="8">
        <v>542.05499999999995</v>
      </c>
      <c r="P14" s="8">
        <v>197.577</v>
      </c>
      <c r="Q14" s="8">
        <v>265.91199999999998</v>
      </c>
      <c r="R14" s="8">
        <v>360.072</v>
      </c>
      <c r="S14" s="99">
        <v>48.814999999999998</v>
      </c>
      <c r="T14" s="105"/>
      <c r="U14" s="106">
        <v>-0.17899999999999999</v>
      </c>
      <c r="V14" s="106">
        <v>52.786000000000001</v>
      </c>
      <c r="W14" s="106">
        <f t="shared" ref="W14" si="3">O14-P14+Q14-R14</f>
        <v>250.31799999999987</v>
      </c>
      <c r="X14" s="106">
        <f>Table2[[#This Row],[Calculated net operating profit]]-N14</f>
        <v>0</v>
      </c>
      <c r="Y14" s="107">
        <f>Table6[[#This Row],[Net Profit
 (mln. manat)]]-Table6[[#This Row],[Pre-Provision Operating profit
(mln. manat)]]+V14+Table6[[#This Row],[Specific provisions for interest receivables]]+Table6[[#This Row],[Unexpected expenses]]+Table6[[#This Row],[Reserves allocations for be paid of possible  (mln. manat)]]</f>
        <v>1.1368683772161603E-13</v>
      </c>
      <c r="AA14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5" spans="1:27" x14ac:dyDescent="0.25">
      <c r="A15" s="68">
        <v>14</v>
      </c>
      <c r="B15" s="83" t="s">
        <v>67</v>
      </c>
      <c r="C15" s="81">
        <v>677.66899999999998</v>
      </c>
      <c r="D15" s="154">
        <v>478.62</v>
      </c>
      <c r="E15" s="81">
        <v>343.98200000000003</v>
      </c>
      <c r="F15" s="154">
        <v>60.545999999999999</v>
      </c>
      <c r="G15" s="81">
        <v>74.091999999999999</v>
      </c>
      <c r="H15" s="81">
        <f>305.093+89.08</f>
        <v>394.173</v>
      </c>
      <c r="I15" s="81">
        <v>305.09300000000002</v>
      </c>
      <c r="J15" s="81">
        <v>197.39099999999999</v>
      </c>
      <c r="K15" s="81">
        <v>174.601</v>
      </c>
      <c r="L15" s="8">
        <v>11.356</v>
      </c>
      <c r="M15" s="8">
        <v>14.499000000000001</v>
      </c>
      <c r="N15" s="8">
        <f>Table6[[#This Row],[Interest Incomes  (mln. manat)]]-Table6[[#This Row],[Interets expenses
 (mln. manat)]]+Table6[[#This Row],[None-Interest Incomes  (mln. manat)]]-Table6[[#This Row],[None-Interets expenses
 (mln. manat)]]</f>
        <v>13.512000000000004</v>
      </c>
      <c r="O15" s="8">
        <v>36.984000000000002</v>
      </c>
      <c r="P15" s="8">
        <v>11.51</v>
      </c>
      <c r="Q15" s="8">
        <v>16.716000000000001</v>
      </c>
      <c r="R15" s="8">
        <v>28.678000000000001</v>
      </c>
      <c r="S15" s="99">
        <v>-0.98699999999999999</v>
      </c>
      <c r="T15" s="105"/>
      <c r="U15" s="106"/>
      <c r="V15" s="106">
        <v>3.1429999999999998</v>
      </c>
      <c r="W15" s="106">
        <f t="shared" ref="W15:W22" si="4">O15-P15+Q15-R15</f>
        <v>13.512000000000004</v>
      </c>
      <c r="X15" s="106">
        <f>Table2[[#This Row],[Calculated net operating profit]]-N15</f>
        <v>0</v>
      </c>
      <c r="Y15" s="107">
        <f>Table6[[#This Row],[Net Profit
 (mln. manat)]]-Table6[[#This Row],[Pre-Provision Operating profit
(mln. manat)]]+V15+Table6[[#This Row],[Specific provisions for interest receivables]]+Table6[[#This Row],[Unexpected expenses]]+Table6[[#This Row],[Reserves allocations for be paid of possible  (mln. manat)]]</f>
        <v>-4.3298697960381105E-15</v>
      </c>
      <c r="AA15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6" spans="1:27" x14ac:dyDescent="0.25">
      <c r="A16" s="68">
        <v>15</v>
      </c>
      <c r="B16" s="83" t="s">
        <v>97</v>
      </c>
      <c r="C16" s="81">
        <v>1402.2998500000001</v>
      </c>
      <c r="D16" s="81">
        <v>941.28899000000001</v>
      </c>
      <c r="E16" s="81">
        <v>418.26387999999997</v>
      </c>
      <c r="F16" s="81">
        <v>337.89861000000002</v>
      </c>
      <c r="G16" s="81">
        <v>185.12649999999999</v>
      </c>
      <c r="H16" s="81">
        <v>878.30010000000004</v>
      </c>
      <c r="I16" s="81">
        <v>631.54655000000002</v>
      </c>
      <c r="J16" s="81">
        <v>131.52895000000001</v>
      </c>
      <c r="K16" s="81">
        <v>101.30007999999999</v>
      </c>
      <c r="L16" s="8">
        <v>11.331</v>
      </c>
      <c r="M16" s="8">
        <v>15.88674</v>
      </c>
      <c r="N16" s="8">
        <f>Table6[[#This Row],[Interest Incomes  (mln. manat)]]-Table6[[#This Row],[Interets expenses
 (mln. manat)]]+Table6[[#This Row],[None-Interest Incomes  (mln. manat)]]-Table6[[#This Row],[None-Interets expenses
 (mln. manat)]]</f>
        <v>27.683900000000008</v>
      </c>
      <c r="O16" s="8">
        <v>137.58568</v>
      </c>
      <c r="P16" s="8">
        <v>57.90522</v>
      </c>
      <c r="Q16" s="8">
        <v>48.561160000000001</v>
      </c>
      <c r="R16" s="8">
        <v>100.55772</v>
      </c>
      <c r="S16" s="99">
        <v>11.79716</v>
      </c>
      <c r="T16" s="105"/>
      <c r="U16" s="106"/>
      <c r="V16" s="106">
        <v>4.5553299999999997</v>
      </c>
      <c r="W16" s="106">
        <f t="shared" si="4"/>
        <v>27.683900000000008</v>
      </c>
      <c r="X16" s="106">
        <f>Table2[[#This Row],[Calculated net operating profit]]-N16</f>
        <v>0</v>
      </c>
      <c r="Y16" s="107">
        <f>Table6[[#This Row],[Net Profit
 (mln. manat)]]-Table6[[#This Row],[Pre-Provision Operating profit
(mln. manat)]]+V16+Table6[[#This Row],[Specific provisions for interest receivables]]+Table6[[#This Row],[Unexpected expenses]]+Table6[[#This Row],[Reserves allocations for be paid of possible  (mln. manat)]]</f>
        <v>-4.1000000000934733E-4</v>
      </c>
      <c r="AA16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7" spans="1:27" x14ac:dyDescent="0.25">
      <c r="A17" s="68">
        <v>16</v>
      </c>
      <c r="B17" s="83" t="s">
        <v>68</v>
      </c>
      <c r="C17" s="81">
        <v>907.17600000000004</v>
      </c>
      <c r="D17" s="81">
        <v>706.053</v>
      </c>
      <c r="E17" s="81">
        <v>352.93799999999999</v>
      </c>
      <c r="F17" s="81">
        <v>217.142</v>
      </c>
      <c r="G17" s="81">
        <v>135.97200000000001</v>
      </c>
      <c r="H17" s="81">
        <v>468.53199999999998</v>
      </c>
      <c r="I17" s="81">
        <v>389.28899999999999</v>
      </c>
      <c r="J17" s="81">
        <v>104.806</v>
      </c>
      <c r="K17" s="81">
        <v>100.006</v>
      </c>
      <c r="L17" s="12">
        <v>1.2230000000000001</v>
      </c>
      <c r="M17" s="12">
        <v>1.2230000000000001</v>
      </c>
      <c r="N17" s="8">
        <f>Table6[[#This Row],[Interest Incomes  (mln. manat)]]-Table6[[#This Row],[Interets expenses
 (mln. manat)]]+Table6[[#This Row],[None-Interest Incomes  (mln. manat)]]-Table6[[#This Row],[None-Interets expenses
 (mln. manat)]]</f>
        <v>27.47</v>
      </c>
      <c r="O17" s="8">
        <v>102.642</v>
      </c>
      <c r="P17" s="8">
        <v>55.168999999999997</v>
      </c>
      <c r="Q17" s="8">
        <v>24.015000000000001</v>
      </c>
      <c r="R17" s="8">
        <v>44.018000000000001</v>
      </c>
      <c r="S17" s="99">
        <v>26.126000000000001</v>
      </c>
      <c r="T17" s="105"/>
      <c r="U17" s="106">
        <v>0.12</v>
      </c>
      <c r="V17" s="106">
        <v>0</v>
      </c>
      <c r="W17" s="105">
        <f t="shared" si="4"/>
        <v>27.47</v>
      </c>
      <c r="X17" s="106">
        <f>Table2[[#This Row],[Calculated net operating profit]]-N17</f>
        <v>0</v>
      </c>
      <c r="Y17" s="107">
        <f>Table6[[#This Row],[Net Profit
 (mln. manat)]]-Table6[[#This Row],[Pre-Provision Operating profit
(mln. manat)]]+V17+Table6[[#This Row],[Specific provisions for interest receivables]]+Table6[[#This Row],[Unexpected expenses]]+Table6[[#This Row],[Reserves allocations for be paid of possible  (mln. manat)]]</f>
        <v>-9.9999999999766942E-4</v>
      </c>
      <c r="AA17" s="3">
        <f>Table6[[#This Row],[Real Estate Credits (mln. manat)]]+Table6[[#This Row],[Consumer Credits (mln. manat)]]+Table6[[#This Row],[Business Credits (mln. manat)]]-Table6[[#This Row],[Total Credits 
(mln. manat) ]]</f>
        <v>-9.9999999997635314E-4</v>
      </c>
    </row>
    <row r="18" spans="1:27" x14ac:dyDescent="0.25">
      <c r="A18" s="68">
        <v>17</v>
      </c>
      <c r="B18" s="83" t="s">
        <v>69</v>
      </c>
      <c r="C18" s="81">
        <v>2132.9169999999999</v>
      </c>
      <c r="D18" s="81">
        <v>1304.63115466</v>
      </c>
      <c r="E18" s="81">
        <v>554.551971413096</v>
      </c>
      <c r="F18" s="81">
        <v>647.20500075690404</v>
      </c>
      <c r="G18" s="81">
        <v>102.87418249</v>
      </c>
      <c r="H18" s="81">
        <v>1377.9372110100001</v>
      </c>
      <c r="I18" s="81">
        <v>1089.0671450100001</v>
      </c>
      <c r="J18" s="81">
        <v>192.79635984044</v>
      </c>
      <c r="K18" s="81">
        <v>138.20039295999999</v>
      </c>
      <c r="L18" s="8">
        <v>25.7812684399997</v>
      </c>
      <c r="M18" s="8">
        <v>34.644417669999697</v>
      </c>
      <c r="N18" s="8">
        <f>Table6[[#This Row],[Interest Incomes  (mln. manat)]]-Table6[[#This Row],[Interets expenses
 (mln. manat)]]+Table6[[#This Row],[None-Interest Incomes  (mln. manat)]]-Table6[[#This Row],[None-Interets expenses
 (mln. manat)]]</f>
        <v>76.138825649999944</v>
      </c>
      <c r="O18" s="8">
        <v>251.23276089999999</v>
      </c>
      <c r="P18" s="8">
        <v>101.9209974</v>
      </c>
      <c r="Q18" s="8">
        <v>146.28950585999999</v>
      </c>
      <c r="R18" s="8">
        <v>219.46244371</v>
      </c>
      <c r="S18" s="99">
        <v>35.273997096545997</v>
      </c>
      <c r="T18" s="105"/>
      <c r="U18" s="106">
        <v>6.22</v>
      </c>
      <c r="V18" s="106">
        <v>8.8629999999999995</v>
      </c>
      <c r="W18" s="106">
        <f t="shared" si="4"/>
        <v>76.138825649999944</v>
      </c>
      <c r="X18" s="106">
        <f>Table2[[#This Row],[Calculated net operating profit]]-N18</f>
        <v>0</v>
      </c>
      <c r="Y18" s="155">
        <f>Table6[[#This Row],[Net Profit
 (mln. manat)]]-Table6[[#This Row],[Pre-Provision Operating profit
(mln. manat)]]+V18+Table6[[#This Row],[Specific provisions for interest receivables]]+Table6[[#This Row],[Unexpected expenses]]+Table6[[#This Row],[Reserves allocations for be paid of possible  (mln. manat)]]</f>
        <v>-5.6011345424877845E-4</v>
      </c>
      <c r="AA18" s="3">
        <f>Table6[[#This Row],[Real Estate Credits (mln. manat)]]+Table6[[#This Row],[Consumer Credits (mln. manat)]]+Table6[[#This Row],[Business Credits (mln. manat)]]-Table6[[#This Row],[Total Credits 
(mln. manat) ]]</f>
        <v>0</v>
      </c>
    </row>
    <row r="19" spans="1:27" s="154" customFormat="1" x14ac:dyDescent="0.25">
      <c r="A19" s="68">
        <v>18</v>
      </c>
      <c r="B19" s="83" t="s">
        <v>70</v>
      </c>
      <c r="C19" s="84">
        <v>3184.4666699999998</v>
      </c>
      <c r="D19" s="85">
        <v>1847.4352899999999</v>
      </c>
      <c r="E19" s="85">
        <v>1031.52241781</v>
      </c>
      <c r="F19" s="85">
        <v>284.35889120000002</v>
      </c>
      <c r="G19" s="85">
        <v>531.55398594999997</v>
      </c>
      <c r="H19" s="84">
        <v>1921.26442</v>
      </c>
      <c r="I19" s="133"/>
      <c r="J19" s="84">
        <v>542.45182999999997</v>
      </c>
      <c r="K19" s="84">
        <v>446.59951000000001</v>
      </c>
      <c r="L19" s="12">
        <v>61.08</v>
      </c>
      <c r="M19" s="12">
        <v>74.858260000000001</v>
      </c>
      <c r="N19" s="12">
        <f>Table6[[#This Row],[Interest Incomes  (mln. manat)]]-Table6[[#This Row],[Interets expenses
 (mln. manat)]]+Table6[[#This Row],[None-Interest Incomes  (mln. manat)]]-Table6[[#This Row],[None-Interets expenses
 (mln. manat)]]</f>
        <v>68.518169999999998</v>
      </c>
      <c r="O19" s="12">
        <v>228.64099999999999</v>
      </c>
      <c r="P19" s="12">
        <v>97.362840000000006</v>
      </c>
      <c r="Q19" s="12">
        <v>52.336910000000003</v>
      </c>
      <c r="R19" s="12">
        <v>115.09690000000001</v>
      </c>
      <c r="S19" s="99">
        <v>-6.34009</v>
      </c>
      <c r="T19" s="105"/>
      <c r="U19" s="105"/>
      <c r="V19" s="105">
        <v>13.77722</v>
      </c>
      <c r="W19" s="105">
        <f t="shared" si="4"/>
        <v>68.518169999999998</v>
      </c>
      <c r="X19" s="105">
        <f>Table2[[#This Row],[Calculated net operating profit]]-N19</f>
        <v>0</v>
      </c>
      <c r="Y19" s="146">
        <f>Table6[[#This Row],[Net Profit
 (mln. manat)]]-Table6[[#This Row],[Pre-Provision Operating profit
(mln. manat)]]+V19+Table6[[#This Row],[Specific provisions for interest receivables]]+Table6[[#This Row],[Unexpected expenses]]+Table6[[#This Row],[Reserves allocations for be paid of possible  (mln. manat)]]</f>
        <v>-1.0399999999997078E-3</v>
      </c>
      <c r="AA19" s="118">
        <f>Table6[[#This Row],[Real Estate Credits (mln. manat)]]+Table6[[#This Row],[Consumer Credits (mln. manat)]]+Table6[[#This Row],[Business Credits (mln. manat)]]-Table6[[#This Row],[Total Credits 
(mln. manat) ]]</f>
        <v>4.960000069331727E-6</v>
      </c>
    </row>
    <row r="20" spans="1:27" s="147" customFormat="1" x14ac:dyDescent="0.25">
      <c r="A20" s="68">
        <v>19</v>
      </c>
      <c r="B20" s="6" t="s">
        <v>98</v>
      </c>
      <c r="C20" s="81">
        <v>792.72799999999995</v>
      </c>
      <c r="D20" s="81">
        <v>467.25783999999999</v>
      </c>
      <c r="E20" s="84">
        <v>308.52008999999998</v>
      </c>
      <c r="F20" s="84">
        <v>97.024000000000001</v>
      </c>
      <c r="G20" s="84">
        <v>61.713760000000001</v>
      </c>
      <c r="H20" s="81">
        <v>527.74332000000004</v>
      </c>
      <c r="I20" s="81">
        <v>96.410089999999997</v>
      </c>
      <c r="J20" s="81">
        <v>123.57343</v>
      </c>
      <c r="K20" s="81">
        <v>55.380699999999997</v>
      </c>
      <c r="L20" s="8">
        <v>9.9745699999999999</v>
      </c>
      <c r="M20" s="8">
        <v>11.73704</v>
      </c>
      <c r="N20" s="8">
        <f>Table6[[#This Row],[Interest Incomes  (mln. manat)]]-Table6[[#This Row],[Interets expenses
 (mln. manat)]]+Table6[[#This Row],[None-Interest Incomes  (mln. manat)]]-Table6[[#This Row],[None-Interets expenses
 (mln. manat)]]</f>
        <v>21.441359999999996</v>
      </c>
      <c r="O20" s="8">
        <v>53.006300000000003</v>
      </c>
      <c r="P20" s="8">
        <v>13.461499999999999</v>
      </c>
      <c r="Q20" s="8">
        <v>28.699359999999999</v>
      </c>
      <c r="R20" s="8">
        <v>46.802799999999998</v>
      </c>
      <c r="S20" s="99">
        <v>9.7042800000000007</v>
      </c>
      <c r="T20" s="105"/>
      <c r="U20" s="106"/>
      <c r="V20" s="106">
        <v>1.76248</v>
      </c>
      <c r="W20" s="106">
        <f t="shared" si="4"/>
        <v>21.441359999999996</v>
      </c>
      <c r="X20" s="106">
        <f>Table2[[#This Row],[Calculated net operating profit]]-N20</f>
        <v>0</v>
      </c>
      <c r="Y20" s="155">
        <f>Table6[[#This Row],[Net Profit
 (mln. manat)]]-Table6[[#This Row],[Pre-Provision Operating profit
(mln. manat)]]+V20+Table6[[#This Row],[Specific provisions for interest receivables]]+Table6[[#This Row],[Unexpected expenses]]+Table6[[#This Row],[Reserves allocations for be paid of possible  (mln. manat)]]</f>
        <v>-2.9999999995311555E-5</v>
      </c>
      <c r="AA20" s="119">
        <f>Table6[[#This Row],[Real Estate Credits (mln. manat)]]+Table6[[#This Row],[Consumer Credits (mln. manat)]]+Table6[[#This Row],[Business Credits (mln. manat)]]-Table6[[#This Row],[Total Credits 
(mln. manat) ]]</f>
        <v>9.9999999747524271E-6</v>
      </c>
    </row>
    <row r="21" spans="1:27" s="154" customFormat="1" x14ac:dyDescent="0.25">
      <c r="A21" s="68">
        <v>20</v>
      </c>
      <c r="B21" s="6" t="s">
        <v>71</v>
      </c>
      <c r="C21" s="81">
        <v>1515.2456400000001</v>
      </c>
      <c r="D21" s="81">
        <v>1089.07096</v>
      </c>
      <c r="E21" s="84">
        <v>673.58673999999996</v>
      </c>
      <c r="F21" s="84">
        <v>317.39402999999999</v>
      </c>
      <c r="G21" s="84">
        <v>98.090190000000007</v>
      </c>
      <c r="H21" s="81">
        <v>1094.3251600000001</v>
      </c>
      <c r="I21" s="81">
        <v>930.54264000000001</v>
      </c>
      <c r="J21" s="81">
        <v>176.49341000000001</v>
      </c>
      <c r="K21" s="81">
        <v>378</v>
      </c>
      <c r="L21" s="8">
        <v>31.27589</v>
      </c>
      <c r="M21" s="8">
        <v>36.779829999999997</v>
      </c>
      <c r="N21" s="8">
        <f>Table6[[#This Row],[Interest Incomes  (mln. manat)]]-Table6[[#This Row],[Interets expenses
 (mln. manat)]]+Table6[[#This Row],[None-Interest Incomes  (mln. manat)]]-Table6[[#This Row],[None-Interets expenses
 (mln. manat)]]</f>
        <v>41.874319999999983</v>
      </c>
      <c r="O21" s="8">
        <v>180.42196999999999</v>
      </c>
      <c r="P21" s="8">
        <v>67.550449999999998</v>
      </c>
      <c r="Q21" s="8">
        <v>20.319769999999998</v>
      </c>
      <c r="R21" s="8">
        <v>91.316969999999998</v>
      </c>
      <c r="S21" s="99">
        <v>1.3573500000000001</v>
      </c>
      <c r="T21" s="105"/>
      <c r="U21" s="8">
        <v>3.7371400000000001</v>
      </c>
      <c r="V21" s="106">
        <v>5.5039400000000001</v>
      </c>
      <c r="W21" s="106">
        <f>O21-P21+Q21-R21</f>
        <v>41.874319999999983</v>
      </c>
      <c r="X21" s="106">
        <f>Table2[[#This Row],[Calculated net operating profit]]-N21</f>
        <v>0</v>
      </c>
      <c r="Y21" s="155">
        <f>Table6[[#This Row],[Net Profit
 (mln. manat)]]-Table6[[#This Row],[Pre-Provision Operating profit
(mln. manat)]]+V21+Table6[[#This Row],[Specific provisions for interest receivables]]+Table6[[#This Row],[Unexpected expenses]]+Table6[[#This Row],[Reserves allocations for be paid of possible  (mln. manat)]]</f>
        <v>1.7541523789077473E-14</v>
      </c>
      <c r="AA21" s="118">
        <f>Table6[[#This Row],[Real Estate Credits (mln. manat)]]+Table6[[#This Row],[Consumer Credits (mln. manat)]]+Table6[[#This Row],[Business Credits (mln. manat)]]-Table6[[#This Row],[Total Credits 
(mln. manat) ]]</f>
        <v>0</v>
      </c>
    </row>
    <row r="22" spans="1:27" s="154" customFormat="1" x14ac:dyDescent="0.25">
      <c r="A22" s="68">
        <v>21</v>
      </c>
      <c r="B22" s="72" t="s">
        <v>99</v>
      </c>
      <c r="C22" s="122">
        <v>1367.73541</v>
      </c>
      <c r="D22" s="66">
        <v>766.85545999999999</v>
      </c>
      <c r="E22" s="112">
        <v>694.69916000000001</v>
      </c>
      <c r="F22" s="112">
        <v>29.86159</v>
      </c>
      <c r="G22" s="112">
        <v>42.294699999999999</v>
      </c>
      <c r="H22" s="112">
        <v>682.70180000000005</v>
      </c>
      <c r="I22" s="111">
        <f>39.71731+152.20953</f>
        <v>191.92684</v>
      </c>
      <c r="J22" s="111">
        <v>160.66905</v>
      </c>
      <c r="K22" s="111">
        <v>65.5</v>
      </c>
      <c r="L22" s="66">
        <v>23.253699999999998</v>
      </c>
      <c r="M22" s="66">
        <v>29.650700000000001</v>
      </c>
      <c r="N22" s="66">
        <f>Table6[[#This Row],[Interest Incomes  (mln. manat)]]-Table6[[#This Row],[Interets expenses
 (mln. manat)]]+Table6[[#This Row],[None-Interest Incomes  (mln. manat)]]-Table6[[#This Row],[None-Interets expenses
 (mln. manat)]]</f>
        <v>44.099500000000006</v>
      </c>
      <c r="O22" s="66">
        <v>84.431100000000001</v>
      </c>
      <c r="P22" s="66">
        <v>36.590800000000002</v>
      </c>
      <c r="Q22" s="66">
        <v>25.5322</v>
      </c>
      <c r="R22" s="66">
        <v>29.273</v>
      </c>
      <c r="S22" s="73">
        <v>14.555099999999999</v>
      </c>
      <c r="T22" s="121">
        <v>-0.10630000000000001</v>
      </c>
      <c r="U22" s="66"/>
      <c r="V22" s="113">
        <v>6.3970000000000002</v>
      </c>
      <c r="W22" s="106">
        <f t="shared" si="4"/>
        <v>44.099500000000006</v>
      </c>
      <c r="X22" s="114">
        <f>Table2[[#This Row],[Calculated net operating profit]]-N22</f>
        <v>0</v>
      </c>
      <c r="Y22" s="156">
        <f>Table6[[#This Row],[Net Profit
 (mln. manat)]]-Table6[[#This Row],[Pre-Provision Operating profit
(mln. manat)]]+V22+Table6[[#This Row],[Specific provisions for interest receivables]]+Table6[[#This Row],[Unexpected expenses]]+Table6[[#This Row],[Reserves allocations for be paid of possible  (mln. manat)]]</f>
        <v>0</v>
      </c>
      <c r="AA22" s="118">
        <f>Table6[[#This Row],[Real Estate Credits (mln. manat)]]+Table6[[#This Row],[Consumer Credits (mln. manat)]]+Table6[[#This Row],[Business Credits (mln. manat)]]-Table6[[#This Row],[Total Credits 
(mln. manat) ]]</f>
        <v>-9.9999999747524271E-6</v>
      </c>
    </row>
    <row r="23" spans="1:27" s="154" customFormat="1" x14ac:dyDescent="0.25">
      <c r="A23" s="115"/>
      <c r="B23" s="116"/>
      <c r="C23" s="117"/>
      <c r="D23" s="89"/>
      <c r="E23" s="89"/>
      <c r="F23" s="90"/>
      <c r="G23" s="90"/>
      <c r="H23" s="89"/>
      <c r="I23" s="89"/>
      <c r="J23" s="89"/>
      <c r="K23" s="89"/>
      <c r="L23" s="118"/>
      <c r="M23" s="118"/>
      <c r="N23" s="118"/>
      <c r="O23" s="118"/>
      <c r="P23" s="118"/>
      <c r="Q23" s="118"/>
      <c r="R23" s="118"/>
      <c r="S23" s="119"/>
      <c r="T23" s="119"/>
      <c r="U23" s="118"/>
      <c r="V23" s="119"/>
      <c r="W23" s="118"/>
      <c r="X23" s="118"/>
      <c r="Y23" s="120"/>
      <c r="AA23" s="118" t="e">
        <f>Table6[[#This Row],[Real Estate Credits (mln. manat)]]+Table6[[#This Row],[Consumer Credits (mln. manat)]]+Table6[[#This Row],[Business Credits (mln. manat)]]-Table6[[#This Row],[Total Credits 
(mln. manat) ]]</f>
        <v>#VALUE!</v>
      </c>
    </row>
    <row r="24" spans="1:27" x14ac:dyDescent="0.25">
      <c r="A24" s="115"/>
      <c r="B24" s="116"/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79"/>
      <c r="AA24" s="3"/>
    </row>
    <row r="25" spans="1:27" hidden="1" x14ac:dyDescent="0.25">
      <c r="AA25" s="3"/>
    </row>
    <row r="26" spans="1:27" hidden="1" x14ac:dyDescent="0.25">
      <c r="B26" s="35"/>
      <c r="C26" s="3"/>
      <c r="O26" s="3"/>
      <c r="P26" s="3"/>
      <c r="AA26" s="3"/>
    </row>
    <row r="28" spans="1:27" x14ac:dyDescent="0.25">
      <c r="D28" s="3"/>
    </row>
    <row r="29" spans="1:27" x14ac:dyDescent="0.25">
      <c r="B29" s="65"/>
      <c r="D29" s="3"/>
    </row>
    <row r="30" spans="1:27" x14ac:dyDescent="0.25">
      <c r="D30" s="3"/>
    </row>
    <row r="31" spans="1:27" x14ac:dyDescent="0.25">
      <c r="D31" s="3"/>
    </row>
    <row r="32" spans="1:27" x14ac:dyDescent="0.25">
      <c r="D32" s="3"/>
    </row>
    <row r="33" spans="4:4" x14ac:dyDescent="0.25">
      <c r="D33" s="3"/>
    </row>
    <row r="34" spans="4:4" x14ac:dyDescent="0.25">
      <c r="D34" s="3"/>
    </row>
    <row r="35" spans="4:4" x14ac:dyDescent="0.25">
      <c r="D35" s="3"/>
    </row>
    <row r="36" spans="4:4" x14ac:dyDescent="0.25">
      <c r="D36" s="3"/>
    </row>
    <row r="37" spans="4:4" x14ac:dyDescent="0.25">
      <c r="D37" s="3"/>
    </row>
    <row r="38" spans="4:4" x14ac:dyDescent="0.25">
      <c r="D38" s="3"/>
    </row>
    <row r="39" spans="4:4" x14ac:dyDescent="0.25">
      <c r="D39" s="3"/>
    </row>
    <row r="40" spans="4:4" x14ac:dyDescent="0.25">
      <c r="D40" s="3"/>
    </row>
    <row r="41" spans="4:4" x14ac:dyDescent="0.25">
      <c r="D41" s="3"/>
    </row>
    <row r="42" spans="4:4" x14ac:dyDescent="0.25">
      <c r="D42" s="3"/>
    </row>
    <row r="43" spans="4:4" x14ac:dyDescent="0.25">
      <c r="D43" s="3"/>
    </row>
    <row r="44" spans="4:4" x14ac:dyDescent="0.25">
      <c r="D44" s="3"/>
    </row>
    <row r="45" spans="4:4" x14ac:dyDescent="0.25">
      <c r="D45" s="3"/>
    </row>
    <row r="46" spans="4:4" x14ac:dyDescent="0.25">
      <c r="D46" s="3"/>
    </row>
    <row r="47" spans="4:4" x14ac:dyDescent="0.25">
      <c r="D47" s="3"/>
    </row>
    <row r="48" spans="4:4" x14ac:dyDescent="0.25">
      <c r="D48" s="3"/>
    </row>
    <row r="49" spans="4:4" x14ac:dyDescent="0.25">
      <c r="D49" s="3"/>
    </row>
    <row r="50" spans="4:4" x14ac:dyDescent="0.25">
      <c r="D50" s="3"/>
    </row>
  </sheetData>
  <phoneticPr fontId="6" type="noConversion"/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K27"/>
  <sheetViews>
    <sheetView workbookViewId="0"/>
  </sheetViews>
  <sheetFormatPr defaultColWidth="9.28515625" defaultRowHeight="15" x14ac:dyDescent="0.25"/>
  <cols>
    <col min="2" max="2" width="42.28515625" style="35" customWidth="1"/>
    <col min="3" max="3" width="16.7109375" style="35" customWidth="1"/>
    <col min="4" max="4" width="16.5703125" style="35" customWidth="1"/>
    <col min="5" max="5" width="8.7109375" style="35" bestFit="1" customWidth="1"/>
    <col min="6" max="6" width="9.28515625" style="35"/>
    <col min="7" max="7" width="15.7109375" style="35" customWidth="1"/>
    <col min="8" max="8" width="9.28515625" style="35"/>
    <col min="9" max="9" width="12.140625" style="35" customWidth="1"/>
    <col min="10" max="10" width="9.28515625" style="35"/>
    <col min="11" max="11" width="13.5703125" style="42" bestFit="1" customWidth="1"/>
    <col min="12" max="16384" width="9.28515625" style="35"/>
  </cols>
  <sheetData>
    <row r="1" spans="1:11" s="9" customFormat="1" x14ac:dyDescent="0.25">
      <c r="A1" s="180" t="s">
        <v>106</v>
      </c>
      <c r="B1" s="22" t="s">
        <v>105</v>
      </c>
      <c r="C1" s="196" t="s">
        <v>101</v>
      </c>
      <c r="D1" s="23" t="s">
        <v>102</v>
      </c>
      <c r="G1" s="46" t="s">
        <v>37</v>
      </c>
      <c r="K1" s="43"/>
    </row>
    <row r="2" spans="1:11" x14ac:dyDescent="0.25">
      <c r="A2" s="181">
        <v>1</v>
      </c>
      <c r="B2" s="184" t="s">
        <v>59</v>
      </c>
      <c r="C2" s="153">
        <v>14310.691639999999</v>
      </c>
      <c r="D2" s="191">
        <v>13626.90315</v>
      </c>
      <c r="E2" s="51"/>
      <c r="F2" s="34"/>
      <c r="G2" s="41"/>
      <c r="H2" s="34"/>
      <c r="I2" s="217"/>
      <c r="J2" s="34"/>
      <c r="K2" s="44"/>
    </row>
    <row r="3" spans="1:11" x14ac:dyDescent="0.25">
      <c r="A3" s="181">
        <v>2</v>
      </c>
      <c r="B3" s="179" t="s">
        <v>66</v>
      </c>
      <c r="C3" s="153">
        <v>11800.950999999999</v>
      </c>
      <c r="D3" s="191">
        <v>11320.937</v>
      </c>
      <c r="E3" s="51"/>
      <c r="F3" s="34"/>
      <c r="G3" s="41"/>
      <c r="H3" s="34"/>
      <c r="I3" s="217"/>
      <c r="J3" s="34"/>
    </row>
    <row r="4" spans="1:11" x14ac:dyDescent="0.25">
      <c r="A4" s="181">
        <v>3</v>
      </c>
      <c r="B4" s="179" t="s">
        <v>96</v>
      </c>
      <c r="C4" s="197">
        <v>9048.0570000000007</v>
      </c>
      <c r="D4" s="192">
        <v>9407.3130000000001</v>
      </c>
      <c r="E4" s="51"/>
      <c r="F4" s="34"/>
      <c r="G4" s="41"/>
      <c r="H4" s="34"/>
      <c r="I4" s="217"/>
      <c r="J4" s="34"/>
    </row>
    <row r="5" spans="1:11" x14ac:dyDescent="0.25">
      <c r="A5" s="181">
        <v>4</v>
      </c>
      <c r="B5" s="179" t="s">
        <v>70</v>
      </c>
      <c r="C5" s="197">
        <v>3020.79117</v>
      </c>
      <c r="D5" s="193">
        <v>3184.4666699999998</v>
      </c>
      <c r="E5" s="51"/>
      <c r="F5" s="34"/>
      <c r="G5" s="41"/>
      <c r="H5" s="34"/>
      <c r="I5" s="217"/>
      <c r="J5" s="34"/>
    </row>
    <row r="6" spans="1:11" x14ac:dyDescent="0.25">
      <c r="A6" s="181">
        <v>5</v>
      </c>
      <c r="B6" s="189" t="s">
        <v>64</v>
      </c>
      <c r="C6" s="153">
        <v>2639.9571595273401</v>
      </c>
      <c r="D6" s="194">
        <v>2725.6741999999999</v>
      </c>
      <c r="E6" s="51"/>
      <c r="F6" s="34"/>
      <c r="G6" s="41"/>
      <c r="H6" s="34"/>
      <c r="I6" s="217"/>
      <c r="J6" s="34"/>
    </row>
    <row r="7" spans="1:11" x14ac:dyDescent="0.25">
      <c r="A7" s="181">
        <v>6</v>
      </c>
      <c r="B7" s="184" t="s">
        <v>92</v>
      </c>
      <c r="C7" s="197">
        <v>2200.607</v>
      </c>
      <c r="D7" s="191">
        <v>2188.5010000000002</v>
      </c>
      <c r="E7" s="51"/>
      <c r="F7" s="34"/>
      <c r="G7" s="41"/>
      <c r="H7" s="34"/>
      <c r="I7" s="217"/>
      <c r="J7" s="34"/>
    </row>
    <row r="8" spans="1:11" x14ac:dyDescent="0.25">
      <c r="A8" s="181">
        <v>7</v>
      </c>
      <c r="B8" s="189" t="s">
        <v>69</v>
      </c>
      <c r="C8" s="153">
        <v>2196.86447629637</v>
      </c>
      <c r="D8" s="191">
        <v>2132.9169999999999</v>
      </c>
      <c r="E8" s="51"/>
      <c r="F8" s="34"/>
      <c r="G8" s="41"/>
      <c r="H8" s="34"/>
      <c r="I8" s="217"/>
      <c r="J8" s="34"/>
    </row>
    <row r="9" spans="1:11" x14ac:dyDescent="0.25">
      <c r="A9" s="181">
        <v>8</v>
      </c>
      <c r="B9" s="184" t="s">
        <v>60</v>
      </c>
      <c r="C9" s="153">
        <v>1771.8689999999999</v>
      </c>
      <c r="D9" s="191">
        <v>1770.3689999999999</v>
      </c>
      <c r="E9" s="51"/>
      <c r="F9" s="34"/>
      <c r="G9" s="41"/>
      <c r="H9" s="34"/>
      <c r="I9" s="217"/>
      <c r="J9" s="34"/>
    </row>
    <row r="10" spans="1:11" x14ac:dyDescent="0.25">
      <c r="A10" s="181">
        <v>9</v>
      </c>
      <c r="B10" s="184" t="s">
        <v>71</v>
      </c>
      <c r="C10" s="153">
        <v>1512.82278</v>
      </c>
      <c r="D10" s="191">
        <v>1515.2456400000001</v>
      </c>
      <c r="E10" s="51"/>
      <c r="F10" s="34"/>
      <c r="G10" s="41"/>
      <c r="H10" s="34"/>
      <c r="I10" s="217"/>
      <c r="J10" s="34"/>
    </row>
    <row r="11" spans="1:11" x14ac:dyDescent="0.25">
      <c r="A11" s="181">
        <v>10</v>
      </c>
      <c r="B11" s="179" t="s">
        <v>99</v>
      </c>
      <c r="C11" s="199">
        <v>1442.7050400000001</v>
      </c>
      <c r="D11" s="200">
        <v>1367.73541</v>
      </c>
      <c r="E11" s="51"/>
      <c r="F11" s="34"/>
      <c r="G11" s="41"/>
      <c r="H11" s="34"/>
      <c r="I11" s="217"/>
      <c r="J11" s="34"/>
    </row>
    <row r="12" spans="1:11" x14ac:dyDescent="0.25">
      <c r="A12" s="181">
        <v>11</v>
      </c>
      <c r="B12" s="179" t="s">
        <v>97</v>
      </c>
      <c r="C12" s="153">
        <v>1395.269</v>
      </c>
      <c r="D12" s="191">
        <v>1402.2998500000001</v>
      </c>
      <c r="E12" s="51"/>
      <c r="F12" s="34"/>
      <c r="G12" s="41"/>
      <c r="H12" s="34"/>
      <c r="I12" s="217"/>
      <c r="J12" s="34"/>
    </row>
    <row r="13" spans="1:11" x14ac:dyDescent="0.25">
      <c r="A13" s="181">
        <v>12</v>
      </c>
      <c r="B13" s="189" t="s">
        <v>63</v>
      </c>
      <c r="C13" s="153">
        <v>1225.1306300000001</v>
      </c>
      <c r="D13" s="191">
        <v>1152.4760799999999</v>
      </c>
      <c r="E13" s="51"/>
      <c r="F13" s="34"/>
      <c r="G13" s="41"/>
      <c r="H13" s="34"/>
      <c r="I13" s="217"/>
      <c r="J13" s="34"/>
    </row>
    <row r="14" spans="1:11" x14ac:dyDescent="0.25">
      <c r="A14" s="181">
        <v>13</v>
      </c>
      <c r="B14" s="189" t="s">
        <v>68</v>
      </c>
      <c r="C14" s="153">
        <v>901.279</v>
      </c>
      <c r="D14" s="191">
        <v>907.17600000000004</v>
      </c>
      <c r="E14" s="51"/>
      <c r="F14" s="34"/>
      <c r="G14" s="41"/>
      <c r="H14" s="34"/>
      <c r="I14" s="217"/>
      <c r="J14" s="34"/>
    </row>
    <row r="15" spans="1:11" x14ac:dyDescent="0.25">
      <c r="A15" s="181">
        <v>14</v>
      </c>
      <c r="B15" s="188" t="s">
        <v>100</v>
      </c>
      <c r="C15" s="197">
        <v>886.38756000000001</v>
      </c>
      <c r="D15" s="191">
        <v>826.18804999999998</v>
      </c>
      <c r="E15" s="51"/>
      <c r="F15" s="34"/>
      <c r="G15" s="41"/>
      <c r="H15" s="34"/>
      <c r="I15" s="217"/>
      <c r="J15" s="34"/>
    </row>
    <row r="16" spans="1:11" x14ac:dyDescent="0.25">
      <c r="A16" s="181">
        <v>15</v>
      </c>
      <c r="B16" s="188" t="s">
        <v>98</v>
      </c>
      <c r="C16" s="197">
        <v>789.11258999999995</v>
      </c>
      <c r="D16" s="191">
        <v>792.72799999999995</v>
      </c>
      <c r="E16" s="51"/>
      <c r="F16" s="34"/>
      <c r="G16" s="41"/>
      <c r="H16" s="34"/>
      <c r="I16" s="217"/>
      <c r="J16" s="34"/>
    </row>
    <row r="17" spans="1:10" x14ac:dyDescent="0.25">
      <c r="A17" s="181">
        <v>16</v>
      </c>
      <c r="B17" s="179" t="s">
        <v>67</v>
      </c>
      <c r="C17" s="197">
        <v>666.48500000000001</v>
      </c>
      <c r="D17" s="191">
        <v>677.66899999999998</v>
      </c>
      <c r="E17" s="51"/>
      <c r="F17" s="34"/>
      <c r="G17" s="41"/>
      <c r="H17" s="34"/>
      <c r="I17" s="217"/>
      <c r="J17" s="34"/>
    </row>
    <row r="18" spans="1:10" x14ac:dyDescent="0.25">
      <c r="A18" s="181">
        <v>17</v>
      </c>
      <c r="B18" s="179" t="s">
        <v>65</v>
      </c>
      <c r="C18" s="153">
        <v>661.97299999999996</v>
      </c>
      <c r="D18" s="191">
        <v>666.74</v>
      </c>
      <c r="E18" s="51"/>
      <c r="F18" s="34"/>
      <c r="G18" s="41"/>
      <c r="H18" s="34"/>
      <c r="I18" s="217"/>
      <c r="J18" s="34"/>
    </row>
    <row r="19" spans="1:10" x14ac:dyDescent="0.25">
      <c r="A19" s="181">
        <v>18</v>
      </c>
      <c r="B19" s="184" t="s">
        <v>61</v>
      </c>
      <c r="C19" s="197">
        <v>482.00758000000002</v>
      </c>
      <c r="D19" s="191">
        <v>423.00421</v>
      </c>
      <c r="E19" s="51"/>
      <c r="F19" s="34"/>
      <c r="G19" s="41"/>
      <c r="H19" s="34"/>
      <c r="I19" s="217"/>
      <c r="J19" s="34"/>
    </row>
    <row r="20" spans="1:10" x14ac:dyDescent="0.25">
      <c r="A20" s="181">
        <v>19</v>
      </c>
      <c r="B20" s="179" t="s">
        <v>95</v>
      </c>
      <c r="C20" s="198">
        <v>323.96566000000001</v>
      </c>
      <c r="D20" s="195">
        <v>306.22199999999998</v>
      </c>
      <c r="E20" s="51"/>
      <c r="F20" s="34"/>
      <c r="G20" s="41"/>
      <c r="H20" s="34"/>
      <c r="I20" s="217"/>
      <c r="J20" s="34"/>
    </row>
    <row r="21" spans="1:10" x14ac:dyDescent="0.25">
      <c r="A21" s="181">
        <v>20</v>
      </c>
      <c r="B21" s="188" t="s">
        <v>93</v>
      </c>
      <c r="C21" s="153">
        <v>213.94763</v>
      </c>
      <c r="D21" s="191">
        <v>214.50962000000001</v>
      </c>
      <c r="E21" s="51"/>
      <c r="F21" s="34"/>
      <c r="G21" s="41"/>
      <c r="H21" s="34"/>
      <c r="I21" s="217"/>
      <c r="J21" s="34"/>
    </row>
    <row r="22" spans="1:10" x14ac:dyDescent="0.25">
      <c r="A22" s="181">
        <v>21</v>
      </c>
      <c r="B22" s="190" t="s">
        <v>62</v>
      </c>
      <c r="C22" s="197">
        <v>121.08037792</v>
      </c>
      <c r="D22" s="192">
        <v>120.29107774000001</v>
      </c>
      <c r="E22" s="51"/>
      <c r="F22" s="34"/>
      <c r="G22" s="41"/>
      <c r="H22" s="34"/>
      <c r="I22" s="217"/>
      <c r="J22" s="34"/>
    </row>
    <row r="23" spans="1:10" hidden="1" x14ac:dyDescent="0.25">
      <c r="B23" s="40"/>
      <c r="C23" s="41">
        <f>'2025 IVQ- General indicators'!C23</f>
        <v>0</v>
      </c>
      <c r="D23" s="40"/>
      <c r="E23" s="51">
        <f>Table41113141516181928[[#This Row],[IQ/2026]]-Table41113141516181928[[#This Row],[IVQ/2025]]</f>
        <v>0</v>
      </c>
      <c r="H23" s="34" t="e">
        <f>I23/Table41113141516181928[[#This Row],[IVQ/2025]]</f>
        <v>#DIV/0!</v>
      </c>
      <c r="I23" s="217">
        <f>Table41113141516181928[[#This Row],[IQ/2026]]-Table41113141516181928[[#This Row],[IVQ/2025]]</f>
        <v>0</v>
      </c>
    </row>
    <row r="24" spans="1:10" hidden="1" x14ac:dyDescent="0.25">
      <c r="B24" s="40"/>
      <c r="C24" s="41">
        <f>'2025 IVQ- General indicators'!C24</f>
        <v>0</v>
      </c>
      <c r="D24" s="40"/>
      <c r="E24" s="51">
        <f>Table41113141516181928[[#This Row],[IQ/2026]]-Table41113141516181928[[#This Row],[IVQ/2025]]</f>
        <v>0</v>
      </c>
      <c r="H24" s="34" t="e">
        <f>I24/Table41113141516181928[[#This Row],[IVQ/2025]]</f>
        <v>#DIV/0!</v>
      </c>
      <c r="I24" s="217">
        <f>Table41113141516181928[[#This Row],[IQ/2026]]-Table41113141516181928[[#This Row],[IVQ/2025]]</f>
        <v>0</v>
      </c>
    </row>
    <row r="26" spans="1:10" x14ac:dyDescent="0.25">
      <c r="C26" s="34"/>
    </row>
    <row r="27" spans="1:10" x14ac:dyDescent="0.25">
      <c r="C27" s="34"/>
    </row>
  </sheetData>
  <phoneticPr fontId="6" type="noConversion"/>
  <hyperlinks>
    <hyperlink ref="G1" location="Mündəricat!A1" display="Mündəricat" xr:uid="{00000000-0004-0000-03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F22"/>
  <sheetViews>
    <sheetView workbookViewId="0">
      <selection activeCell="D1" sqref="D1"/>
    </sheetView>
  </sheetViews>
  <sheetFormatPr defaultRowHeight="15" x14ac:dyDescent="0.25"/>
  <cols>
    <col min="2" max="2" width="40.5703125" customWidth="1"/>
    <col min="3" max="3" width="34.28515625" customWidth="1"/>
    <col min="4" max="4" width="32.5703125" customWidth="1"/>
    <col min="5" max="5" width="29.7109375" customWidth="1"/>
    <col min="6" max="6" width="29.5703125" customWidth="1"/>
  </cols>
  <sheetData>
    <row r="1" spans="1:6" s="7" customFormat="1" ht="30" x14ac:dyDescent="0.25">
      <c r="A1" s="18" t="s">
        <v>106</v>
      </c>
      <c r="B1" s="19" t="s">
        <v>105</v>
      </c>
      <c r="C1" s="19" t="s">
        <v>103</v>
      </c>
      <c r="D1" s="20" t="s">
        <v>104</v>
      </c>
      <c r="F1" s="36" t="s">
        <v>37</v>
      </c>
    </row>
    <row r="2" spans="1:6" x14ac:dyDescent="0.25">
      <c r="A2" s="93">
        <v>1</v>
      </c>
      <c r="B2" s="14" t="s">
        <v>59</v>
      </c>
      <c r="C2" s="86">
        <v>5.0179302110912781E-2</v>
      </c>
      <c r="D2" s="127">
        <v>683.788489999999</v>
      </c>
    </row>
    <row r="3" spans="1:6" x14ac:dyDescent="0.25">
      <c r="A3" s="93">
        <v>2</v>
      </c>
      <c r="B3" s="14" t="s">
        <v>66</v>
      </c>
      <c r="C3" s="87">
        <v>4.2400553947080456E-2</v>
      </c>
      <c r="D3" s="127">
        <v>480.01399999999921</v>
      </c>
    </row>
    <row r="4" spans="1:6" x14ac:dyDescent="0.25">
      <c r="A4" s="93">
        <v>3</v>
      </c>
      <c r="B4" s="14" t="s">
        <v>99</v>
      </c>
      <c r="C4" s="87">
        <v>5.4812962691373215E-2</v>
      </c>
      <c r="D4" s="127">
        <v>74.969630000000052</v>
      </c>
    </row>
    <row r="5" spans="1:6" x14ac:dyDescent="0.25">
      <c r="A5" s="93">
        <v>4</v>
      </c>
      <c r="B5" s="14" t="s">
        <v>63</v>
      </c>
      <c r="C5" s="87">
        <v>6.304213272695447E-2</v>
      </c>
      <c r="D5" s="127">
        <v>72.654550000000199</v>
      </c>
    </row>
    <row r="6" spans="1:6" x14ac:dyDescent="0.25">
      <c r="A6" s="93">
        <v>5</v>
      </c>
      <c r="B6" s="14" t="s">
        <v>69</v>
      </c>
      <c r="C6" s="87">
        <v>2.9981230538445727E-2</v>
      </c>
      <c r="D6" s="51">
        <v>63.947476296370041</v>
      </c>
    </row>
    <row r="7" spans="1:6" x14ac:dyDescent="0.25">
      <c r="A7" s="93">
        <v>6</v>
      </c>
      <c r="B7" s="14" t="s">
        <v>100</v>
      </c>
      <c r="C7" s="87">
        <v>7.2864174203439561E-2</v>
      </c>
      <c r="D7" s="51">
        <v>60.199510000000032</v>
      </c>
    </row>
    <row r="8" spans="1:6" x14ac:dyDescent="0.25">
      <c r="A8" s="93">
        <v>7</v>
      </c>
      <c r="B8" s="14" t="s">
        <v>61</v>
      </c>
      <c r="C8" s="87">
        <v>0.1394864840706905</v>
      </c>
      <c r="D8" s="127">
        <v>59.003370000000018</v>
      </c>
    </row>
    <row r="9" spans="1:6" x14ac:dyDescent="0.25">
      <c r="A9" s="93">
        <v>8</v>
      </c>
      <c r="B9" s="14" t="s">
        <v>95</v>
      </c>
      <c r="C9" s="87">
        <v>5.7943779349622283E-2</v>
      </c>
      <c r="D9" s="51">
        <v>17.743660000000034</v>
      </c>
    </row>
    <row r="10" spans="1:6" x14ac:dyDescent="0.25">
      <c r="A10" s="93">
        <v>9</v>
      </c>
      <c r="B10" s="14" t="s">
        <v>92</v>
      </c>
      <c r="C10" s="87">
        <v>5.5316401500386638E-3</v>
      </c>
      <c r="D10" s="51">
        <v>12.105999999999767</v>
      </c>
    </row>
    <row r="11" spans="1:6" x14ac:dyDescent="0.25">
      <c r="A11" s="93">
        <v>10</v>
      </c>
      <c r="B11" s="14" t="s">
        <v>60</v>
      </c>
      <c r="C11" s="86">
        <v>8.4728099057315178E-4</v>
      </c>
      <c r="D11" s="51">
        <v>1.5</v>
      </c>
    </row>
    <row r="12" spans="1:6" x14ac:dyDescent="0.25">
      <c r="A12" s="93">
        <v>11</v>
      </c>
      <c r="B12" s="14" t="s">
        <v>62</v>
      </c>
      <c r="C12" s="87">
        <v>6.5615854045801307E-3</v>
      </c>
      <c r="D12" s="51">
        <v>0.78930017999999791</v>
      </c>
    </row>
    <row r="13" spans="1:6" x14ac:dyDescent="0.25">
      <c r="A13" s="93">
        <v>12</v>
      </c>
      <c r="B13" s="14" t="s">
        <v>93</v>
      </c>
      <c r="C13" s="87">
        <v>-2.6198825022393335E-3</v>
      </c>
      <c r="D13" s="51">
        <v>-0.56199000000000865</v>
      </c>
    </row>
    <row r="14" spans="1:6" x14ac:dyDescent="0.25">
      <c r="A14" s="93">
        <v>13</v>
      </c>
      <c r="B14" s="14" t="s">
        <v>71</v>
      </c>
      <c r="C14" s="87">
        <v>-1.5989882670113657E-3</v>
      </c>
      <c r="D14" s="51">
        <v>-2.4228600000001279</v>
      </c>
    </row>
    <row r="15" spans="1:6" x14ac:dyDescent="0.25">
      <c r="A15" s="93">
        <v>14</v>
      </c>
      <c r="B15" s="14" t="s">
        <v>98</v>
      </c>
      <c r="C15" s="87">
        <v>-4.5607194397069327E-3</v>
      </c>
      <c r="D15" s="127">
        <v>-3.6154099999999971</v>
      </c>
    </row>
    <row r="16" spans="1:6" x14ac:dyDescent="0.25">
      <c r="A16" s="93">
        <v>15</v>
      </c>
      <c r="B16" s="14" t="s">
        <v>65</v>
      </c>
      <c r="C16" s="87">
        <v>-7.1497135315116127E-3</v>
      </c>
      <c r="D16" s="51">
        <v>-4.7670000000000528</v>
      </c>
    </row>
    <row r="17" spans="1:4" x14ac:dyDescent="0.25">
      <c r="A17" s="93">
        <v>16</v>
      </c>
      <c r="B17" s="14" t="s">
        <v>68</v>
      </c>
      <c r="C17" s="87">
        <v>-6.5003924266074584E-3</v>
      </c>
      <c r="D17" s="51">
        <v>-5.8970000000000482</v>
      </c>
    </row>
    <row r="18" spans="1:4" x14ac:dyDescent="0.25">
      <c r="A18" s="93">
        <v>17</v>
      </c>
      <c r="B18" s="14" t="s">
        <v>97</v>
      </c>
      <c r="C18" s="87">
        <v>-5.0137992954931146E-3</v>
      </c>
      <c r="D18" s="51">
        <v>-7.0308500000001004</v>
      </c>
    </row>
    <row r="19" spans="1:4" x14ac:dyDescent="0.25">
      <c r="A19" s="93">
        <v>18</v>
      </c>
      <c r="B19" s="14" t="s">
        <v>67</v>
      </c>
      <c r="C19" s="87">
        <v>-1.6503632304266491E-2</v>
      </c>
      <c r="D19" s="51">
        <v>-11.183999999999969</v>
      </c>
    </row>
    <row r="20" spans="1:4" x14ac:dyDescent="0.25">
      <c r="A20" s="93">
        <v>19</v>
      </c>
      <c r="B20" s="14" t="s">
        <v>64</v>
      </c>
      <c r="C20" s="87">
        <v>-3.144801402627645E-2</v>
      </c>
      <c r="D20" s="51">
        <v>-85.717040472659846</v>
      </c>
    </row>
    <row r="21" spans="1:4" x14ac:dyDescent="0.25">
      <c r="A21" s="93">
        <v>20</v>
      </c>
      <c r="B21" s="14" t="s">
        <v>70</v>
      </c>
      <c r="C21" s="87">
        <v>-5.1398088584798989E-2</v>
      </c>
      <c r="D21" s="127">
        <v>-163.67549999999983</v>
      </c>
    </row>
    <row r="22" spans="1:4" x14ac:dyDescent="0.25">
      <c r="A22" s="93">
        <v>21</v>
      </c>
      <c r="B22" s="15" t="s">
        <v>96</v>
      </c>
      <c r="C22" s="157">
        <v>-3.8189013164545434E-2</v>
      </c>
      <c r="D22" s="124">
        <v>-359.2559999999994</v>
      </c>
    </row>
  </sheetData>
  <conditionalFormatting sqref="C2:C13">
    <cfRule type="dataBar" priority="35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{431D794D-15C0-408C-9139-56B356A5383B}</x14:id>
        </ext>
      </extLst>
    </cfRule>
    <cfRule type="dataBar" priority="35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{845F8568-5FED-407E-9076-2A121B2041D9}</x14:id>
        </ext>
      </extLst>
    </cfRule>
    <cfRule type="dataBar" priority="35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{32887B2B-94F3-407F-908E-607FCC34458D}</x14:id>
        </ext>
      </extLst>
    </cfRule>
    <cfRule type="dataBar" priority="35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{40E62FEC-815A-4DEA-9095-5A2CC0B68AA2}</x14:id>
        </ext>
      </extLst>
    </cfRule>
  </conditionalFormatting>
  <conditionalFormatting sqref="C2:C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{888F01DC-D263-490E-9453-5798D5437AD4}</x14:id>
        </ext>
      </extLst>
    </cfRule>
  </conditionalFormatting>
  <conditionalFormatting sqref="C2:D13">
    <cfRule type="dataBar" priority="36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{A664CC5A-3BFD-4F81-857B-FA8DAE79B8BD}</x14:id>
        </ext>
      </extLst>
    </cfRule>
  </conditionalFormatting>
  <conditionalFormatting sqref="C2:D22">
    <cfRule type="dataBar" priority="39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{5A1EE3AB-3E76-4B12-8F00-D7931A0CA72D}</x14:id>
        </ext>
      </extLst>
    </cfRule>
  </conditionalFormatting>
  <conditionalFormatting sqref="D2:D13">
    <cfRule type="dataBar" priority="36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{BBBC22F6-7080-4D66-B0D3-210D82481A38}</x14:id>
        </ext>
      </extLst>
    </cfRule>
    <cfRule type="dataBar" priority="3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{7C8432DC-6BE7-4E0F-A268-B18F2AB0CFE4}</x14:id>
        </ext>
      </extLst>
    </cfRule>
  </conditionalFormatting>
  <conditionalFormatting sqref="D2:D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{84213392-7001-4970-82CC-2F4CC26266EA}</x14:id>
        </ext>
      </extLst>
    </cfRule>
  </conditionalFormatting>
  <hyperlinks>
    <hyperlink ref="F1" location="Mündəricat!A1" display="Mündəricat" xr:uid="{00000000-0004-0000-04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31D794D-15C0-408C-9139-56B356A5383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845F8568-5FED-407E-9076-2A121B2041D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2887B2B-94F3-407F-908E-607FCC34458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0E62FEC-815A-4DEA-9095-5A2CC0B68AA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C2:C13</xm:sqref>
        </x14:conditionalFormatting>
        <x14:conditionalFormatting xmlns:xm="http://schemas.microsoft.com/office/excel/2006/main">
          <x14:cfRule type="dataBar" id="{888F01DC-D263-490E-9453-5798D5437AD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A664CC5A-3BFD-4F81-857B-FA8DAE79B8B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C2:D13</xm:sqref>
        </x14:conditionalFormatting>
        <x14:conditionalFormatting xmlns:xm="http://schemas.microsoft.com/office/excel/2006/main">
          <x14:cfRule type="dataBar" id="{5A1EE3AB-3E76-4B12-8F00-D7931A0CA72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BBBC22F6-7080-4D66-B0D3-210D82481A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C8432DC-6BE7-4E0F-A268-B18F2AB0CF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D2:D13</xm:sqref>
        </x14:conditionalFormatting>
        <x14:conditionalFormatting xmlns:xm="http://schemas.microsoft.com/office/excel/2006/main">
          <x14:cfRule type="dataBar" id="{84213392-7001-4970-82CC-2F4CC26266E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27"/>
  <sheetViews>
    <sheetView workbookViewId="0">
      <selection activeCell="D1" sqref="D1"/>
    </sheetView>
  </sheetViews>
  <sheetFormatPr defaultColWidth="9.28515625" defaultRowHeight="15" x14ac:dyDescent="0.25"/>
  <cols>
    <col min="1" max="1" width="9.28515625" style="158"/>
    <col min="2" max="2" width="29.28515625" customWidth="1"/>
    <col min="3" max="4" width="15.7109375" customWidth="1"/>
    <col min="5" max="5" width="23.28515625" customWidth="1"/>
    <col min="6" max="6" width="19" customWidth="1"/>
    <col min="7" max="7" width="2.42578125" customWidth="1"/>
    <col min="8" max="8" width="6.7109375" customWidth="1"/>
    <col min="9" max="9" width="9.28515625" customWidth="1"/>
  </cols>
  <sheetData>
    <row r="1" spans="1:10" s="7" customFormat="1" x14ac:dyDescent="0.25">
      <c r="A1" s="159" t="s">
        <v>106</v>
      </c>
      <c r="B1" s="17" t="s">
        <v>105</v>
      </c>
      <c r="C1" s="23" t="s">
        <v>101</v>
      </c>
      <c r="D1" s="23" t="s">
        <v>102</v>
      </c>
      <c r="F1" s="36" t="s">
        <v>37</v>
      </c>
    </row>
    <row r="2" spans="1:10" x14ac:dyDescent="0.25">
      <c r="A2" s="160">
        <v>1</v>
      </c>
      <c r="B2" s="6" t="s">
        <v>59</v>
      </c>
      <c r="C2" s="81">
        <v>7158.1441400000003</v>
      </c>
      <c r="D2" s="81">
        <v>7079.9838900000004</v>
      </c>
      <c r="H2" s="3"/>
      <c r="I2" s="53"/>
      <c r="J2" s="3"/>
    </row>
    <row r="3" spans="1:10" x14ac:dyDescent="0.25">
      <c r="A3" s="160">
        <v>2</v>
      </c>
      <c r="B3" s="83" t="s">
        <v>66</v>
      </c>
      <c r="C3" s="81">
        <v>5467.9250000000002</v>
      </c>
      <c r="D3" s="81">
        <v>5419.9849999999997</v>
      </c>
      <c r="E3" s="2"/>
      <c r="H3" s="3"/>
      <c r="I3" s="53"/>
      <c r="J3" s="3"/>
    </row>
    <row r="4" spans="1:10" x14ac:dyDescent="0.25">
      <c r="A4" s="161">
        <v>3</v>
      </c>
      <c r="B4" s="83" t="s">
        <v>96</v>
      </c>
      <c r="C4" s="84">
        <v>3326.239</v>
      </c>
      <c r="D4" s="81">
        <v>3432.0349999999999</v>
      </c>
      <c r="H4" s="3"/>
      <c r="I4" s="53"/>
      <c r="J4" s="3"/>
    </row>
    <row r="5" spans="1:10" x14ac:dyDescent="0.25">
      <c r="A5" s="161">
        <v>4</v>
      </c>
      <c r="B5" s="83" t="s">
        <v>70</v>
      </c>
      <c r="C5" s="84">
        <v>1817.1451500000001</v>
      </c>
      <c r="D5" s="81">
        <v>1847.4352899999999</v>
      </c>
      <c r="H5" s="3"/>
      <c r="I5" s="53"/>
      <c r="J5" s="3"/>
    </row>
    <row r="6" spans="1:10" x14ac:dyDescent="0.25">
      <c r="A6" s="162">
        <v>5</v>
      </c>
      <c r="B6" s="98" t="s">
        <v>64</v>
      </c>
      <c r="C6" s="89">
        <v>1635.0681112125999</v>
      </c>
      <c r="D6" s="81">
        <v>1653.6296199999999</v>
      </c>
      <c r="H6" s="3"/>
      <c r="I6" s="53"/>
      <c r="J6" s="3"/>
    </row>
    <row r="7" spans="1:10" x14ac:dyDescent="0.25">
      <c r="A7" s="160">
        <v>6</v>
      </c>
      <c r="B7" s="98" t="s">
        <v>69</v>
      </c>
      <c r="C7" s="81">
        <v>1373.7874563099999</v>
      </c>
      <c r="D7" s="81">
        <v>1304.63115466</v>
      </c>
      <c r="H7" s="3"/>
      <c r="I7" s="53"/>
      <c r="J7" s="3"/>
    </row>
    <row r="8" spans="1:10" x14ac:dyDescent="0.25">
      <c r="A8" s="161">
        <v>7</v>
      </c>
      <c r="B8" s="6" t="s">
        <v>60</v>
      </c>
      <c r="C8" s="81">
        <v>1341.3040000000001</v>
      </c>
      <c r="D8" s="81">
        <v>1334.1990000000001</v>
      </c>
      <c r="H8" s="3"/>
      <c r="I8" s="53"/>
      <c r="J8" s="3"/>
    </row>
    <row r="9" spans="1:10" x14ac:dyDescent="0.25">
      <c r="A9" s="160">
        <v>8</v>
      </c>
      <c r="B9" s="6" t="s">
        <v>71</v>
      </c>
      <c r="C9" s="81">
        <v>1081.73882</v>
      </c>
      <c r="D9" s="81">
        <v>1089.07096</v>
      </c>
      <c r="H9" s="3"/>
      <c r="I9" s="53"/>
      <c r="J9" s="3"/>
    </row>
    <row r="10" spans="1:10" x14ac:dyDescent="0.25">
      <c r="A10" s="160">
        <v>9</v>
      </c>
      <c r="B10" s="98" t="s">
        <v>63</v>
      </c>
      <c r="C10" s="81">
        <v>964.14227000000005</v>
      </c>
      <c r="D10" s="81">
        <v>910.69650999999999</v>
      </c>
      <c r="H10" s="3"/>
      <c r="I10" s="53"/>
      <c r="J10" s="3"/>
    </row>
    <row r="11" spans="1:10" x14ac:dyDescent="0.25">
      <c r="A11" s="160">
        <v>10</v>
      </c>
      <c r="B11" s="83" t="s">
        <v>97</v>
      </c>
      <c r="C11" s="81">
        <v>944.27499999999998</v>
      </c>
      <c r="D11" s="81">
        <v>941.28899000000001</v>
      </c>
      <c r="H11" s="3"/>
      <c r="I11" s="53"/>
      <c r="J11" s="3"/>
    </row>
    <row r="12" spans="1:10" x14ac:dyDescent="0.25">
      <c r="A12" s="160">
        <v>11</v>
      </c>
      <c r="B12" s="6" t="s">
        <v>92</v>
      </c>
      <c r="C12" s="84">
        <v>814.7</v>
      </c>
      <c r="D12" s="81">
        <v>787.35199999999998</v>
      </c>
      <c r="H12" s="3"/>
      <c r="I12" s="53"/>
      <c r="J12" s="3"/>
    </row>
    <row r="13" spans="1:10" x14ac:dyDescent="0.25">
      <c r="A13" s="160">
        <v>12</v>
      </c>
      <c r="B13" s="83" t="s">
        <v>99</v>
      </c>
      <c r="C13" s="84">
        <v>774.59824000000003</v>
      </c>
      <c r="D13" s="81">
        <v>766.85545999999999</v>
      </c>
      <c r="H13" s="3"/>
      <c r="I13" s="53"/>
      <c r="J13" s="3"/>
    </row>
    <row r="14" spans="1:10" x14ac:dyDescent="0.25">
      <c r="A14" s="161">
        <v>13</v>
      </c>
      <c r="B14" s="98" t="s">
        <v>68</v>
      </c>
      <c r="C14" s="81">
        <v>709.83399999999995</v>
      </c>
      <c r="D14" s="81">
        <v>706.053</v>
      </c>
      <c r="H14" s="3"/>
      <c r="I14" s="53"/>
      <c r="J14" s="3"/>
    </row>
    <row r="15" spans="1:10" x14ac:dyDescent="0.25">
      <c r="A15" s="161">
        <v>14</v>
      </c>
      <c r="B15" s="83" t="s">
        <v>65</v>
      </c>
      <c r="C15" s="81">
        <v>546.54399999999998</v>
      </c>
      <c r="D15" s="81">
        <v>549.71299999999997</v>
      </c>
      <c r="H15" s="3"/>
      <c r="I15" s="53"/>
      <c r="J15" s="3"/>
    </row>
    <row r="16" spans="1:10" x14ac:dyDescent="0.25">
      <c r="A16" s="160">
        <v>15</v>
      </c>
      <c r="B16" s="83" t="s">
        <v>67</v>
      </c>
      <c r="C16" s="84">
        <v>500.99599999999998</v>
      </c>
      <c r="D16" s="81">
        <v>478.62</v>
      </c>
      <c r="H16" s="3"/>
      <c r="I16" s="53"/>
      <c r="J16" s="3"/>
    </row>
    <row r="17" spans="1:10" x14ac:dyDescent="0.25">
      <c r="A17" s="160">
        <v>16</v>
      </c>
      <c r="B17" s="82" t="s">
        <v>98</v>
      </c>
      <c r="C17" s="84">
        <v>487.78728999999998</v>
      </c>
      <c r="D17" s="81">
        <v>467.25783999999999</v>
      </c>
      <c r="H17" s="3"/>
      <c r="I17" s="53"/>
      <c r="J17" s="3"/>
    </row>
    <row r="18" spans="1:10" x14ac:dyDescent="0.25">
      <c r="A18" s="160">
        <v>17</v>
      </c>
      <c r="B18" s="82" t="s">
        <v>100</v>
      </c>
      <c r="C18" s="185">
        <v>380.73027000000002</v>
      </c>
      <c r="D18" s="81">
        <v>340.851</v>
      </c>
      <c r="H18" s="3"/>
      <c r="I18" s="53"/>
      <c r="J18" s="3"/>
    </row>
    <row r="19" spans="1:10" x14ac:dyDescent="0.25">
      <c r="A19" s="163">
        <v>18</v>
      </c>
      <c r="B19" s="6" t="s">
        <v>61</v>
      </c>
      <c r="C19" s="85">
        <v>328.15330999999998</v>
      </c>
      <c r="D19" s="81">
        <v>292.54376999999999</v>
      </c>
      <c r="H19" s="3"/>
      <c r="I19" s="53"/>
      <c r="J19" s="3"/>
    </row>
    <row r="20" spans="1:10" x14ac:dyDescent="0.25">
      <c r="A20" s="161">
        <v>19</v>
      </c>
      <c r="B20" s="83" t="s">
        <v>95</v>
      </c>
      <c r="C20" s="81">
        <v>254.06939</v>
      </c>
      <c r="D20" s="81">
        <v>243.63800000000001</v>
      </c>
      <c r="H20" s="3"/>
      <c r="I20" s="53"/>
      <c r="J20" s="3"/>
    </row>
    <row r="21" spans="1:10" x14ac:dyDescent="0.25">
      <c r="A21" s="160">
        <v>20</v>
      </c>
      <c r="B21" s="82" t="s">
        <v>93</v>
      </c>
      <c r="C21" s="81">
        <v>132.87893</v>
      </c>
      <c r="D21" s="81">
        <v>137.13965999999999</v>
      </c>
      <c r="H21" s="3"/>
      <c r="I21" s="53"/>
      <c r="J21" s="3"/>
    </row>
    <row r="22" spans="1:10" x14ac:dyDescent="0.25">
      <c r="A22" s="161">
        <v>21</v>
      </c>
      <c r="B22" s="72" t="s">
        <v>62</v>
      </c>
      <c r="C22" s="112">
        <v>2.91947</v>
      </c>
      <c r="D22" s="81">
        <v>3.2477999999999998</v>
      </c>
      <c r="H22" s="3"/>
      <c r="I22" s="53"/>
      <c r="J22" s="3"/>
    </row>
    <row r="23" spans="1:10" x14ac:dyDescent="0.25">
      <c r="H23" s="3"/>
    </row>
    <row r="24" spans="1:10" x14ac:dyDescent="0.25">
      <c r="H24" s="3"/>
    </row>
    <row r="25" spans="1:10" x14ac:dyDescent="0.25">
      <c r="H25" s="3"/>
    </row>
    <row r="26" spans="1:10" x14ac:dyDescent="0.25">
      <c r="H26" s="3"/>
    </row>
    <row r="27" spans="1:10" x14ac:dyDescent="0.25">
      <c r="H27" s="3"/>
    </row>
  </sheetData>
  <hyperlinks>
    <hyperlink ref="F1" location="Mündəricat!A1" display="Mündəricat" xr:uid="{00000000-0004-0000-05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F23"/>
  <sheetViews>
    <sheetView workbookViewId="0">
      <selection activeCell="D1" sqref="D1"/>
    </sheetView>
  </sheetViews>
  <sheetFormatPr defaultRowHeight="15" x14ac:dyDescent="0.25"/>
  <cols>
    <col min="1" max="1" width="9.140625" style="158"/>
    <col min="2" max="4" width="32.28515625" customWidth="1"/>
    <col min="5" max="5" width="23.7109375" customWidth="1"/>
    <col min="6" max="6" width="28.28515625" customWidth="1"/>
  </cols>
  <sheetData>
    <row r="1" spans="1:6" s="21" customFormat="1" ht="32.25" customHeight="1" x14ac:dyDescent="0.25">
      <c r="A1" s="164" t="s">
        <v>106</v>
      </c>
      <c r="B1" s="19" t="s">
        <v>105</v>
      </c>
      <c r="C1" s="19" t="s">
        <v>103</v>
      </c>
      <c r="D1" s="20" t="s">
        <v>104</v>
      </c>
      <c r="F1" s="36" t="s">
        <v>37</v>
      </c>
    </row>
    <row r="2" spans="1:6" x14ac:dyDescent="0.25">
      <c r="A2" s="165">
        <v>1</v>
      </c>
      <c r="B2" s="6" t="s">
        <v>59</v>
      </c>
      <c r="C2" s="2">
        <v>1.103960845312035E-2</v>
      </c>
      <c r="D2" s="134">
        <v>78.160249999999905</v>
      </c>
    </row>
    <row r="3" spans="1:6" x14ac:dyDescent="0.25">
      <c r="A3" s="165">
        <v>2</v>
      </c>
      <c r="B3" s="6" t="s">
        <v>69</v>
      </c>
      <c r="C3" s="56">
        <v>5.3008316874069102E-2</v>
      </c>
      <c r="D3" s="136">
        <v>69.156301649999932</v>
      </c>
    </row>
    <row r="4" spans="1:6" x14ac:dyDescent="0.25">
      <c r="A4" s="165">
        <v>3</v>
      </c>
      <c r="B4" s="6" t="s">
        <v>63</v>
      </c>
      <c r="C4" s="56">
        <v>5.8686685864207458E-2</v>
      </c>
      <c r="D4" s="136">
        <v>53.445760000000064</v>
      </c>
    </row>
    <row r="5" spans="1:6" x14ac:dyDescent="0.25">
      <c r="A5" s="165">
        <v>4</v>
      </c>
      <c r="B5" s="6" t="s">
        <v>66</v>
      </c>
      <c r="C5" s="2">
        <v>8.8450429290856912E-3</v>
      </c>
      <c r="D5" s="134">
        <v>47.940000000000509</v>
      </c>
    </row>
    <row r="6" spans="1:6" x14ac:dyDescent="0.25">
      <c r="A6" s="165">
        <v>5</v>
      </c>
      <c r="B6" s="6" t="s">
        <v>100</v>
      </c>
      <c r="C6" s="2">
        <v>0.11699912865152227</v>
      </c>
      <c r="D6" s="134">
        <v>39.87927000000002</v>
      </c>
    </row>
    <row r="7" spans="1:6" x14ac:dyDescent="0.25">
      <c r="A7" s="165">
        <v>6</v>
      </c>
      <c r="B7" s="6" t="s">
        <v>61</v>
      </c>
      <c r="C7" s="2">
        <v>0.121723802219408</v>
      </c>
      <c r="D7" s="134">
        <v>35.609539999999981</v>
      </c>
    </row>
    <row r="8" spans="1:6" x14ac:dyDescent="0.25">
      <c r="A8" s="165">
        <v>7</v>
      </c>
      <c r="B8" s="6" t="s">
        <v>92</v>
      </c>
      <c r="C8" s="56">
        <v>3.4734146861886514E-2</v>
      </c>
      <c r="D8" s="136">
        <v>27.34800000000007</v>
      </c>
    </row>
    <row r="9" spans="1:6" x14ac:dyDescent="0.25">
      <c r="A9" s="165">
        <v>8</v>
      </c>
      <c r="B9" s="6" t="s">
        <v>67</v>
      </c>
      <c r="C9" s="128">
        <v>4.675107601019593E-2</v>
      </c>
      <c r="D9" s="135">
        <v>22.375999999999976</v>
      </c>
    </row>
    <row r="10" spans="1:6" x14ac:dyDescent="0.25">
      <c r="A10" s="165">
        <v>9</v>
      </c>
      <c r="B10" s="6" t="s">
        <v>98</v>
      </c>
      <c r="C10" s="2">
        <v>4.3936020420759551E-2</v>
      </c>
      <c r="D10" s="134">
        <v>20.529449999999997</v>
      </c>
    </row>
    <row r="11" spans="1:6" x14ac:dyDescent="0.25">
      <c r="A11" s="165">
        <v>10</v>
      </c>
      <c r="B11" s="6" t="s">
        <v>95</v>
      </c>
      <c r="C11" s="56">
        <v>4.281511915218477E-2</v>
      </c>
      <c r="D11" s="136">
        <v>10.431389999999993</v>
      </c>
    </row>
    <row r="12" spans="1:6" x14ac:dyDescent="0.25">
      <c r="A12" s="165">
        <v>11</v>
      </c>
      <c r="B12" s="6" t="s">
        <v>99</v>
      </c>
      <c r="C12" s="128">
        <v>1.0096791903913729E-2</v>
      </c>
      <c r="D12" s="135">
        <v>7.7427800000000389</v>
      </c>
    </row>
    <row r="13" spans="1:6" x14ac:dyDescent="0.25">
      <c r="A13" s="165">
        <v>12</v>
      </c>
      <c r="B13" s="6" t="s">
        <v>60</v>
      </c>
      <c r="C13" s="56">
        <v>5.3252925538094529E-3</v>
      </c>
      <c r="D13" s="136">
        <v>7.1050000000000182</v>
      </c>
    </row>
    <row r="14" spans="1:6" x14ac:dyDescent="0.25">
      <c r="A14" s="165">
        <v>13</v>
      </c>
      <c r="B14" s="6" t="s">
        <v>68</v>
      </c>
      <c r="C14" s="53">
        <v>5.3551220659071612E-3</v>
      </c>
      <c r="D14" s="134">
        <v>3.7809999999999491</v>
      </c>
    </row>
    <row r="15" spans="1:6" x14ac:dyDescent="0.25">
      <c r="A15" s="165">
        <v>14</v>
      </c>
      <c r="B15" s="6" t="s">
        <v>97</v>
      </c>
      <c r="C15" s="56">
        <v>3.1722563758022548E-3</v>
      </c>
      <c r="D15" s="136">
        <v>2.9860099999999647</v>
      </c>
    </row>
    <row r="16" spans="1:6" x14ac:dyDescent="0.25">
      <c r="A16" s="165">
        <v>15</v>
      </c>
      <c r="B16" s="6" t="s">
        <v>62</v>
      </c>
      <c r="C16" s="130">
        <v>-0.10109304760145323</v>
      </c>
      <c r="D16" s="137">
        <v>-0.32832999999999979</v>
      </c>
    </row>
    <row r="17" spans="1:4" x14ac:dyDescent="0.25">
      <c r="A17" s="165">
        <v>16</v>
      </c>
      <c r="B17" s="6" t="s">
        <v>65</v>
      </c>
      <c r="C17" s="56">
        <v>-5.7648263730346256E-3</v>
      </c>
      <c r="D17" s="136">
        <v>-3.1689999999999827</v>
      </c>
    </row>
    <row r="18" spans="1:4" x14ac:dyDescent="0.25">
      <c r="A18" s="165">
        <v>17</v>
      </c>
      <c r="B18" s="6" t="s">
        <v>93</v>
      </c>
      <c r="C18" s="56">
        <v>-3.1068547202173284E-2</v>
      </c>
      <c r="D18" s="136">
        <v>-4.2607299999999952</v>
      </c>
    </row>
    <row r="19" spans="1:4" x14ac:dyDescent="0.25">
      <c r="A19" s="165">
        <v>18</v>
      </c>
      <c r="B19" s="6" t="s">
        <v>71</v>
      </c>
      <c r="C19" s="2">
        <v>-6.7324722348670292E-3</v>
      </c>
      <c r="D19" s="134">
        <v>-7.3321399999999812</v>
      </c>
    </row>
    <row r="20" spans="1:4" x14ac:dyDescent="0.25">
      <c r="A20" s="165">
        <v>19</v>
      </c>
      <c r="B20" s="6" t="s">
        <v>64</v>
      </c>
      <c r="C20" s="53">
        <v>-1.122470749368897E-2</v>
      </c>
      <c r="D20" s="134">
        <v>-18.561508787400044</v>
      </c>
    </row>
    <row r="21" spans="1:4" x14ac:dyDescent="0.25">
      <c r="A21" s="165">
        <v>20</v>
      </c>
      <c r="B21" s="6" t="s">
        <v>70</v>
      </c>
      <c r="C21" s="130">
        <v>-1.6395778603969312E-2</v>
      </c>
      <c r="D21" s="137">
        <v>-30.290139999999838</v>
      </c>
    </row>
    <row r="22" spans="1:4" x14ac:dyDescent="0.25">
      <c r="A22" s="165">
        <v>21</v>
      </c>
      <c r="B22" s="13" t="s">
        <v>96</v>
      </c>
      <c r="C22" s="125">
        <v>-3.082602595835993E-2</v>
      </c>
      <c r="D22" s="138">
        <v>-105.79599999999982</v>
      </c>
    </row>
    <row r="23" spans="1:4" x14ac:dyDescent="0.25">
      <c r="A23"/>
    </row>
  </sheetData>
  <conditionalFormatting sqref="C2:C13">
    <cfRule type="dataBar" priority="3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{6E10341F-7ABC-4D34-99EA-A1C2B02215BA}</x14:id>
        </ext>
      </extLst>
    </cfRule>
    <cfRule type="dataBar" priority="37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{DC6E2716-EFFA-4E45-94D1-DA6F177228DE}</x14:id>
        </ext>
      </extLst>
    </cfRule>
    <cfRule type="dataBar" priority="37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{43A50E48-5AAB-4296-8506-C695FA5EFFB4}</x14:id>
        </ext>
      </extLst>
    </cfRule>
    <cfRule type="dataBar" priority="37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{5978AF51-0838-4761-88DC-50BF03721DE7}</x14:id>
        </ext>
      </extLst>
    </cfRule>
  </conditionalFormatting>
  <conditionalFormatting sqref="C2:C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{00A17577-01CB-44AB-B548-FEBA1E723A99}</x14:id>
        </ext>
      </extLst>
    </cfRule>
  </conditionalFormatting>
  <conditionalFormatting sqref="C2:D13">
    <cfRule type="dataBar" priority="38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{BB17C4CA-F2E1-4BD4-B8FD-A52EE276A941}</x14:id>
        </ext>
      </extLst>
    </cfRule>
  </conditionalFormatting>
  <conditionalFormatting sqref="C2:D22">
    <cfRule type="dataBar" priority="38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{90E84275-523A-4DD9-8188-81BC7E03C338}</x14:id>
        </ext>
      </extLst>
    </cfRule>
  </conditionalFormatting>
  <conditionalFormatting sqref="D2:D13">
    <cfRule type="dataBar" priority="38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{9AFB177F-F7DF-4649-8C47-A5F4D92E0603}</x14:id>
        </ext>
      </extLst>
    </cfRule>
    <cfRule type="dataBar" priority="38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{448C2321-4D51-48FB-9565-824B6438F48B}</x14:id>
        </ext>
      </extLst>
    </cfRule>
    <cfRule type="dataBar" priority="38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{700070E5-95EE-4B0C-B512-3D7D52F9FFC9}</x14:id>
        </ext>
      </extLst>
    </cfRule>
  </conditionalFormatting>
  <conditionalFormatting sqref="D2:D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{ACA4420D-58EC-4651-92C4-744DEEB609AA}</x14:id>
        </ext>
      </extLst>
    </cfRule>
  </conditionalFormatting>
  <hyperlinks>
    <hyperlink ref="F1" location="Mündəricat!A1" display="Mündəricat" xr:uid="{00000000-0004-0000-06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E10341F-7ABC-4D34-99EA-A1C2B02215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DC6E2716-EFFA-4E45-94D1-DA6F17722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3A50E48-5AAB-4296-8506-C695FA5EFF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978AF51-0838-4761-88DC-50BF03721DE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C2:C13</xm:sqref>
        </x14:conditionalFormatting>
        <x14:conditionalFormatting xmlns:xm="http://schemas.microsoft.com/office/excel/2006/main">
          <x14:cfRule type="dataBar" id="{00A17577-01CB-44AB-B548-FEBA1E723A9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BB17C4CA-F2E1-4BD4-B8FD-A52EE276A94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C2:D13</xm:sqref>
        </x14:conditionalFormatting>
        <x14:conditionalFormatting xmlns:xm="http://schemas.microsoft.com/office/excel/2006/main">
          <x14:cfRule type="dataBar" id="{90E84275-523A-4DD9-8188-81BC7E03C3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9AFB177F-F7DF-4649-8C47-A5F4D92E06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48C2321-4D51-48FB-9565-824B6438F4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00070E5-95EE-4B0C-B512-3D7D52F9FFC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D2:D13</xm:sqref>
        </x14:conditionalFormatting>
        <x14:conditionalFormatting xmlns:xm="http://schemas.microsoft.com/office/excel/2006/main">
          <x14:cfRule type="dataBar" id="{ACA4420D-58EC-4651-92C4-744DEEB609A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1BCDD-FDF7-419C-B063-D8A50B73E041}">
  <dimension ref="A1:M22"/>
  <sheetViews>
    <sheetView workbookViewId="0">
      <selection activeCell="C1" sqref="C1"/>
    </sheetView>
  </sheetViews>
  <sheetFormatPr defaultRowHeight="15" x14ac:dyDescent="0.25"/>
  <cols>
    <col min="1" max="1" width="8.5703125" style="169" customWidth="1"/>
    <col min="2" max="3" width="38.140625" customWidth="1"/>
    <col min="4" max="5" width="18.42578125" customWidth="1"/>
    <col min="7" max="7" width="15.7109375" customWidth="1"/>
    <col min="10" max="11" width="7.7109375" hidden="1" customWidth="1"/>
  </cols>
  <sheetData>
    <row r="1" spans="1:13" x14ac:dyDescent="0.25">
      <c r="A1" s="167" t="s">
        <v>106</v>
      </c>
      <c r="B1" s="17" t="s">
        <v>105</v>
      </c>
      <c r="C1" s="23" t="s">
        <v>101</v>
      </c>
      <c r="D1" s="23" t="s">
        <v>102</v>
      </c>
      <c r="E1" s="17" t="s">
        <v>33</v>
      </c>
      <c r="F1" s="7"/>
      <c r="G1" s="36" t="s">
        <v>37</v>
      </c>
    </row>
    <row r="2" spans="1:13" x14ac:dyDescent="0.25">
      <c r="A2" s="168">
        <v>1</v>
      </c>
      <c r="B2" s="6" t="s">
        <v>59</v>
      </c>
      <c r="C2" s="81">
        <v>3526.7843400000002</v>
      </c>
      <c r="D2" s="81">
        <v>3544.99343</v>
      </c>
      <c r="E2" s="100">
        <f>Table411131415161819278[[#This Row],[IQ/2026]]/Table411131415161819278[[#This Row],[IVQ/2025]]-1</f>
        <v>-5.1365652319417254E-3</v>
      </c>
      <c r="J2" s="75">
        <f>K2/Table411131415161819278[[#This Row],[IVQ/2025]]</f>
        <v>-5.1365652319417228E-3</v>
      </c>
      <c r="K2" s="74">
        <f>Table411131415161819278[[#This Row],[IQ/2026]]-Table411131415161819278[[#This Row],[IVQ/2025]]</f>
        <v>-18.209089999999833</v>
      </c>
    </row>
    <row r="3" spans="1:13" x14ac:dyDescent="0.25">
      <c r="A3" s="168">
        <v>2</v>
      </c>
      <c r="B3" s="83" t="s">
        <v>96</v>
      </c>
      <c r="C3" s="84">
        <v>3015.0729999999999</v>
      </c>
      <c r="D3" s="8">
        <v>3114.4189999999999</v>
      </c>
      <c r="E3" s="100">
        <f>Table411131415161819278[[#This Row],[IQ/2026]]/Table411131415161819278[[#This Row],[IVQ/2025]]-1</f>
        <v>-3.1898726536153332E-2</v>
      </c>
      <c r="F3" s="2"/>
      <c r="J3" s="75">
        <f>K3/Table411131415161819278[[#This Row],[IVQ/2025]]</f>
        <v>-3.1898726536153298E-2</v>
      </c>
      <c r="K3" s="74">
        <f>Table411131415161819278[[#This Row],[IQ/2026]]-Table411131415161819278[[#This Row],[IVQ/2025]]</f>
        <v>-99.346000000000004</v>
      </c>
    </row>
    <row r="4" spans="1:13" x14ac:dyDescent="0.25">
      <c r="A4" s="168">
        <v>3</v>
      </c>
      <c r="B4" s="83" t="s">
        <v>66</v>
      </c>
      <c r="C4" s="81">
        <v>1732.2539999999999</v>
      </c>
      <c r="D4" s="81">
        <v>1693.248</v>
      </c>
      <c r="E4" s="100">
        <f>Table411131415161819278[[#This Row],[IQ/2026]]/Table411131415161819278[[#This Row],[IVQ/2025]]-1</f>
        <v>2.3036200249461292E-2</v>
      </c>
      <c r="J4" s="75">
        <f>K4/Table411131415161819278[[#This Row],[IVQ/2025]]</f>
        <v>2.3036200249461306E-2</v>
      </c>
      <c r="K4" s="74">
        <f>Table411131415161819278[[#This Row],[IQ/2026]]-Table411131415161819278[[#This Row],[IVQ/2025]]</f>
        <v>39.005999999999858</v>
      </c>
    </row>
    <row r="5" spans="1:13" x14ac:dyDescent="0.25">
      <c r="A5" s="168">
        <v>4</v>
      </c>
      <c r="B5" s="98" t="s">
        <v>64</v>
      </c>
      <c r="C5" s="81">
        <v>1087.1034251900001</v>
      </c>
      <c r="D5" s="81">
        <v>1115.3500200000001</v>
      </c>
      <c r="E5" s="100">
        <f>Table411131415161819278[[#This Row],[IQ/2026]]/Table411131415161819278[[#This Row],[IVQ/2025]]-1</f>
        <v>-2.5325318781990958E-2</v>
      </c>
      <c r="J5" s="75">
        <f>K5/Table411131415161819278[[#This Row],[IVQ/2025]]</f>
        <v>-2.5325318781990996E-2</v>
      </c>
      <c r="K5" s="74">
        <f>Table411131415161819278[[#This Row],[IQ/2026]]-Table411131415161819278[[#This Row],[IVQ/2025]]</f>
        <v>-28.246594810000033</v>
      </c>
    </row>
    <row r="6" spans="1:13" x14ac:dyDescent="0.25">
      <c r="A6" s="168">
        <v>5</v>
      </c>
      <c r="B6" s="83" t="s">
        <v>70</v>
      </c>
      <c r="C6" s="84">
        <v>1040.3969999999999</v>
      </c>
      <c r="D6" s="84">
        <v>1031.52241781</v>
      </c>
      <c r="E6" s="100">
        <f>Table411131415161819278[[#This Row],[IQ/2026]]/Table411131415161819278[[#This Row],[IVQ/2025]]-1</f>
        <v>8.6033827639357963E-3</v>
      </c>
      <c r="J6" s="75"/>
      <c r="K6" s="74"/>
    </row>
    <row r="7" spans="1:13" x14ac:dyDescent="0.25">
      <c r="A7" s="168">
        <v>6</v>
      </c>
      <c r="B7" s="6" t="s">
        <v>60</v>
      </c>
      <c r="C7" s="81">
        <v>1019.514</v>
      </c>
      <c r="D7" s="8">
        <v>1022.87</v>
      </c>
      <c r="E7" s="100">
        <f>Table411131415161819278[[#This Row],[IQ/2026]]/Table411131415161819278[[#This Row],[IVQ/2025]]-1</f>
        <v>-3.2809643454202453E-3</v>
      </c>
      <c r="J7" s="75">
        <f>K7/Table411131415161819278[[#This Row],[IVQ/2025]]</f>
        <v>-3.2809643454202336E-3</v>
      </c>
      <c r="K7" s="74">
        <f>Table411131415161819278[[#This Row],[IQ/2026]]-Table411131415161819278[[#This Row],[IVQ/2025]]</f>
        <v>-3.3559999999999945</v>
      </c>
    </row>
    <row r="8" spans="1:13" x14ac:dyDescent="0.25">
      <c r="A8" s="168">
        <v>7</v>
      </c>
      <c r="B8" s="83" t="s">
        <v>99</v>
      </c>
      <c r="C8" s="84">
        <v>702.48889999999994</v>
      </c>
      <c r="D8" s="84">
        <v>694.69916000000001</v>
      </c>
      <c r="E8" s="100">
        <f>Table411131415161819278[[#This Row],[IQ/2026]]/Table411131415161819278[[#This Row],[IVQ/2025]]-1</f>
        <v>1.1213112737893605E-2</v>
      </c>
      <c r="J8" s="75"/>
      <c r="K8" s="74"/>
      <c r="M8" s="5"/>
    </row>
    <row r="9" spans="1:13" x14ac:dyDescent="0.25">
      <c r="A9" s="168">
        <v>8</v>
      </c>
      <c r="B9" s="6" t="s">
        <v>71</v>
      </c>
      <c r="C9" s="81">
        <v>671.63753999999994</v>
      </c>
      <c r="D9" s="84">
        <v>673.58673999999996</v>
      </c>
      <c r="E9" s="100">
        <f>Table411131415161819278[[#This Row],[IQ/2026]]/Table411131415161819278[[#This Row],[IVQ/2025]]-1</f>
        <v>-2.8937624276867968E-3</v>
      </c>
      <c r="J9" s="75">
        <f>K9/Table411131415161819278[[#This Row],[IVQ/2025]]</f>
        <v>-2.893762427686773E-3</v>
      </c>
      <c r="K9" s="74">
        <f>Table411131415161819278[[#This Row],[IQ/2026]]-Table411131415161819278[[#This Row],[IVQ/2025]]</f>
        <v>-1.9492000000000189</v>
      </c>
    </row>
    <row r="10" spans="1:13" x14ac:dyDescent="0.25">
      <c r="A10" s="168">
        <v>9</v>
      </c>
      <c r="B10" s="98" t="s">
        <v>69</v>
      </c>
      <c r="C10" s="81">
        <v>622.50609516168595</v>
      </c>
      <c r="D10" s="81">
        <v>554.551971413096</v>
      </c>
      <c r="E10" s="100">
        <f>Table411131415161819278[[#This Row],[IQ/2026]]/Table411131415161819278[[#This Row],[IVQ/2025]]-1</f>
        <v>0.122538783110681</v>
      </c>
      <c r="J10" s="75">
        <f>K10/Table411131415161819278[[#This Row],[IVQ/2025]]</f>
        <v>0.12253878311068102</v>
      </c>
      <c r="K10" s="74">
        <f>Table411131415161819278[[#This Row],[IQ/2026]]-Table411131415161819278[[#This Row],[IVQ/2025]]</f>
        <v>67.95412374858995</v>
      </c>
    </row>
    <row r="11" spans="1:13" x14ac:dyDescent="0.25">
      <c r="A11" s="168">
        <v>10</v>
      </c>
      <c r="B11" s="83" t="s">
        <v>97</v>
      </c>
      <c r="C11" s="81">
        <v>417.58300000000003</v>
      </c>
      <c r="D11" s="81">
        <v>418.26387999999997</v>
      </c>
      <c r="E11" s="100">
        <f>Table411131415161819278[[#This Row],[IQ/2026]]/Table411131415161819278[[#This Row],[IVQ/2025]]-1</f>
        <v>-1.6278718592672714E-3</v>
      </c>
      <c r="J11" s="75">
        <f>K11/Table411131415161819278[[#This Row],[IVQ/2025]]</f>
        <v>-1.6278718592672768E-3</v>
      </c>
      <c r="K11" s="74">
        <f>Table411131415161819278[[#This Row],[IQ/2026]]-Table411131415161819278[[#This Row],[IVQ/2025]]</f>
        <v>-0.68087999999994508</v>
      </c>
    </row>
    <row r="12" spans="1:13" x14ac:dyDescent="0.25">
      <c r="A12" s="168">
        <v>11</v>
      </c>
      <c r="B12" s="83" t="s">
        <v>67</v>
      </c>
      <c r="C12" s="84">
        <v>363.96100000000001</v>
      </c>
      <c r="D12" s="81">
        <v>343.98200000000003</v>
      </c>
      <c r="E12" s="100">
        <f>Table411131415161819278[[#This Row],[IQ/2026]]/Table411131415161819278[[#This Row],[IVQ/2025]]-1</f>
        <v>5.8081527521788967E-2</v>
      </c>
      <c r="J12" s="75">
        <f>K12/Table411131415161819278[[#This Row],[IVQ/2025]]</f>
        <v>5.8081527521788884E-2</v>
      </c>
      <c r="K12" s="74">
        <f>Table411131415161819278[[#This Row],[IQ/2026]]-Table411131415161819278[[#This Row],[IVQ/2025]]</f>
        <v>19.978999999999985</v>
      </c>
    </row>
    <row r="13" spans="1:13" x14ac:dyDescent="0.25">
      <c r="A13" s="168">
        <v>12</v>
      </c>
      <c r="B13" s="98" t="s">
        <v>68</v>
      </c>
      <c r="C13" s="81">
        <v>352.80200000000002</v>
      </c>
      <c r="D13" s="81">
        <v>352.93799999999999</v>
      </c>
      <c r="E13" s="100">
        <f>Table411131415161819278[[#This Row],[IQ/2026]]/Table411131415161819278[[#This Row],[IVQ/2025]]-1</f>
        <v>-3.8533680136443316E-4</v>
      </c>
      <c r="J13" s="75">
        <f>K13/Table411131415161819278[[#This Row],[IVQ/2025]]</f>
        <v>-3.8533680136445284E-4</v>
      </c>
      <c r="K13" s="74">
        <f>Table411131415161819278[[#This Row],[IQ/2026]]-Table411131415161819278[[#This Row],[IVQ/2025]]</f>
        <v>-0.13599999999996726</v>
      </c>
    </row>
    <row r="14" spans="1:13" x14ac:dyDescent="0.25">
      <c r="A14" s="168">
        <v>13</v>
      </c>
      <c r="B14" s="82" t="s">
        <v>100</v>
      </c>
      <c r="C14" s="84">
        <v>349.84199999999998</v>
      </c>
      <c r="D14" s="84">
        <v>309.16899999999998</v>
      </c>
      <c r="E14" s="100">
        <f>Table411131415161819278[[#This Row],[IQ/2026]]/Table411131415161819278[[#This Row],[IVQ/2025]]-1</f>
        <v>0.13155588044079458</v>
      </c>
      <c r="J14" s="75">
        <f>K14/Table411131415161819278[[#This Row],[IVQ/2025]]</f>
        <v>0.13155588044079453</v>
      </c>
      <c r="K14" s="74">
        <f>Table411131415161819278[[#This Row],[IQ/2026]]-Table411131415161819278[[#This Row],[IVQ/2025]]</f>
        <v>40.673000000000002</v>
      </c>
      <c r="M14" s="5"/>
    </row>
    <row r="15" spans="1:13" x14ac:dyDescent="0.25">
      <c r="A15" s="168">
        <v>14</v>
      </c>
      <c r="B15" s="82" t="s">
        <v>98</v>
      </c>
      <c r="C15" s="84">
        <v>331.14152000000001</v>
      </c>
      <c r="D15" s="84">
        <v>308.52008999999998</v>
      </c>
      <c r="E15" s="100">
        <f>Table411131415161819278[[#This Row],[IQ/2026]]/Table411131415161819278[[#This Row],[IVQ/2025]]-1</f>
        <v>7.3322388827256058E-2</v>
      </c>
      <c r="J15" s="75">
        <f>K15/Table411131415161819278[[#This Row],[IVQ/2025]]</f>
        <v>7.3322388827256058E-2</v>
      </c>
      <c r="K15" s="74">
        <f>Table411131415161819278[[#This Row],[IQ/2026]]-Table411131415161819278[[#This Row],[IVQ/2025]]</f>
        <v>22.621430000000032</v>
      </c>
    </row>
    <row r="16" spans="1:13" x14ac:dyDescent="0.25">
      <c r="A16" s="168">
        <v>15</v>
      </c>
      <c r="B16" s="6" t="s">
        <v>92</v>
      </c>
      <c r="C16" s="84">
        <v>276.40600000000001</v>
      </c>
      <c r="D16" s="81">
        <v>252.50299999999999</v>
      </c>
      <c r="E16" s="100">
        <f>Table411131415161819278[[#This Row],[IQ/2026]]/Table411131415161819278[[#This Row],[IVQ/2025]]-1</f>
        <v>9.4664221811226135E-2</v>
      </c>
      <c r="J16" s="75">
        <f>K16/Table411131415161819278[[#This Row],[IVQ/2025]]</f>
        <v>9.4664221811226093E-2</v>
      </c>
      <c r="K16" s="74">
        <f>Table411131415161819278[[#This Row],[IQ/2026]]-Table411131415161819278[[#This Row],[IVQ/2025]]</f>
        <v>23.90300000000002</v>
      </c>
    </row>
    <row r="17" spans="1:11" x14ac:dyDescent="0.25">
      <c r="A17" s="168">
        <v>16</v>
      </c>
      <c r="B17" s="83" t="s">
        <v>65</v>
      </c>
      <c r="C17" s="81">
        <v>201.00299999999999</v>
      </c>
      <c r="D17" s="81">
        <v>199.20699999999999</v>
      </c>
      <c r="E17" s="100">
        <f>Table411131415161819278[[#This Row],[IQ/2026]]/Table411131415161819278[[#This Row],[IVQ/2025]]-1</f>
        <v>9.0157474385939018E-3</v>
      </c>
      <c r="J17" s="75">
        <f>K17/Table411131415161819278[[#This Row],[IVQ/2025]]</f>
        <v>9.0157474385939868E-3</v>
      </c>
      <c r="K17" s="74">
        <f>Table411131415161819278[[#This Row],[IQ/2026]]-Table411131415161819278[[#This Row],[IVQ/2025]]</f>
        <v>1.7959999999999923</v>
      </c>
    </row>
    <row r="18" spans="1:11" x14ac:dyDescent="0.25">
      <c r="A18" s="168">
        <v>17</v>
      </c>
      <c r="B18" s="6" t="s">
        <v>61</v>
      </c>
      <c r="C18" s="84">
        <v>186.70564999999999</v>
      </c>
      <c r="D18" s="81">
        <v>158.91628</v>
      </c>
      <c r="E18" s="100">
        <f>Table411131415161819278[[#This Row],[IQ/2026]]/Table411131415161819278[[#This Row],[IVQ/2025]]-1</f>
        <v>0.17486798709358164</v>
      </c>
      <c r="J18" s="75">
        <f>K18/Table411131415161819278[[#This Row],[IVQ/2025]]</f>
        <v>0.17486798709358153</v>
      </c>
      <c r="K18" s="74">
        <f>Table411131415161819278[[#This Row],[IQ/2026]]-Table411131415161819278[[#This Row],[IVQ/2025]]</f>
        <v>27.789369999999991</v>
      </c>
    </row>
    <row r="19" spans="1:11" x14ac:dyDescent="0.25">
      <c r="A19" s="168">
        <v>18</v>
      </c>
      <c r="B19" s="98" t="s">
        <v>63</v>
      </c>
      <c r="C19" s="186">
        <v>156.46333000000001</v>
      </c>
      <c r="D19" s="85">
        <v>148.75511</v>
      </c>
      <c r="E19" s="100">
        <f>Table411131415161819278[[#This Row],[IQ/2026]]/Table411131415161819278[[#This Row],[IVQ/2025]]-1</f>
        <v>5.1818186279449563E-2</v>
      </c>
      <c r="J19" s="75">
        <f>K19/Table411131415161819278[[#This Row],[IVQ/2025]]</f>
        <v>5.181818627944957E-2</v>
      </c>
      <c r="K19" s="74">
        <f>Table411131415161819278[[#This Row],[IQ/2026]]-Table411131415161819278[[#This Row],[IVQ/2025]]</f>
        <v>7.7082200000000114</v>
      </c>
    </row>
    <row r="20" spans="1:11" x14ac:dyDescent="0.25">
      <c r="A20" s="168">
        <v>19</v>
      </c>
      <c r="B20" s="83" t="s">
        <v>95</v>
      </c>
      <c r="C20" s="81">
        <v>72.462180000000004</v>
      </c>
      <c r="D20" s="81">
        <v>67.536000000000001</v>
      </c>
      <c r="E20" s="100">
        <f>Table411131415161819278[[#This Row],[IQ/2026]]/Table411131415161819278[[#This Row],[IVQ/2025]]-1</f>
        <v>7.2941542288557315E-2</v>
      </c>
      <c r="J20" s="75">
        <f>K20/Table411131415161819278[[#This Row],[IVQ/2025]]</f>
        <v>7.2941542288557246E-2</v>
      </c>
      <c r="K20" s="74">
        <f>Table411131415161819278[[#This Row],[IQ/2026]]-Table411131415161819278[[#This Row],[IVQ/2025]]</f>
        <v>4.9261800000000022</v>
      </c>
    </row>
    <row r="21" spans="1:11" x14ac:dyDescent="0.25">
      <c r="A21" s="168">
        <v>20</v>
      </c>
      <c r="B21" s="82" t="s">
        <v>93</v>
      </c>
      <c r="C21" s="81">
        <v>51.235579999999999</v>
      </c>
      <c r="D21" s="81">
        <v>55.581429999999997</v>
      </c>
      <c r="E21" s="100">
        <f>Table411131415161819278[[#This Row],[IQ/2026]]/Table411131415161819278[[#This Row],[IVQ/2025]]-1</f>
        <v>-7.8188884309021933E-2</v>
      </c>
      <c r="J21" s="75">
        <f>K21/Table411131415161819278[[#This Row],[IVQ/2025]]</f>
        <v>-7.8188884309021892E-2</v>
      </c>
      <c r="K21" s="74">
        <f>Table411131415161819278[[#This Row],[IQ/2026]]-Table411131415161819278[[#This Row],[IVQ/2025]]</f>
        <v>-4.3458499999999987</v>
      </c>
    </row>
    <row r="22" spans="1:11" x14ac:dyDescent="0.25">
      <c r="A22" s="168">
        <v>21</v>
      </c>
      <c r="B22" s="72" t="s">
        <v>62</v>
      </c>
      <c r="C22" s="112">
        <v>1.52068</v>
      </c>
      <c r="D22" s="112">
        <v>1.63713</v>
      </c>
      <c r="E22" s="100">
        <f>Table411131415161819278[[#This Row],[IQ/2026]]/Table411131415161819278[[#This Row],[IVQ/2025]]-1</f>
        <v>-7.1130576069096452E-2</v>
      </c>
      <c r="J22" s="75">
        <f>K22/Table411131415161819278[[#This Row],[IVQ/2025]]</f>
        <v>-7.1130576069096493E-2</v>
      </c>
      <c r="K22" s="74">
        <f>Table411131415161819278[[#This Row],[IQ/2026]]-Table411131415161819278[[#This Row],[IVQ/2025]]</f>
        <v>-0.11644999999999994</v>
      </c>
    </row>
  </sheetData>
  <hyperlinks>
    <hyperlink ref="G1" location="Mündəricat!A1" display="Mündəricat" xr:uid="{6B67C723-46BD-405D-9BF9-BAD1F99F74B3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ADA8E-4AC0-410A-B7DD-F149E6C62C8E}">
  <dimension ref="A1:F25"/>
  <sheetViews>
    <sheetView workbookViewId="0"/>
  </sheetViews>
  <sheetFormatPr defaultRowHeight="15" x14ac:dyDescent="0.25"/>
  <cols>
    <col min="1" max="1" width="7.7109375" customWidth="1"/>
    <col min="2" max="2" width="35.42578125" customWidth="1"/>
    <col min="3" max="3" width="29.7109375" customWidth="1"/>
    <col min="4" max="4" width="32.7109375" customWidth="1"/>
    <col min="6" max="6" width="21.7109375" customWidth="1"/>
  </cols>
  <sheetData>
    <row r="1" spans="1:6" ht="30" x14ac:dyDescent="0.25">
      <c r="A1" s="18" t="s">
        <v>0</v>
      </c>
      <c r="B1" s="19" t="s">
        <v>21</v>
      </c>
      <c r="C1" s="19" t="s">
        <v>31</v>
      </c>
      <c r="D1" s="20" t="s">
        <v>32</v>
      </c>
      <c r="E1" s="21"/>
      <c r="F1" s="36" t="s">
        <v>27</v>
      </c>
    </row>
    <row r="2" spans="1:6" x14ac:dyDescent="0.25">
      <c r="A2" s="24">
        <v>25</v>
      </c>
      <c r="B2" s="6" t="s">
        <v>28</v>
      </c>
      <c r="C2" s="2">
        <v>0.25910754949204923</v>
      </c>
      <c r="D2" s="52">
        <v>407.7200499999999</v>
      </c>
    </row>
    <row r="3" spans="1:6" x14ac:dyDescent="0.25">
      <c r="A3" s="24">
        <v>2</v>
      </c>
      <c r="B3" s="6" t="s">
        <v>11</v>
      </c>
      <c r="C3" s="2">
        <v>0.18983840442568059</v>
      </c>
      <c r="D3" s="52">
        <v>179.952</v>
      </c>
    </row>
    <row r="4" spans="1:6" x14ac:dyDescent="0.25">
      <c r="A4" s="24">
        <v>7</v>
      </c>
      <c r="B4" s="6" t="s">
        <v>8</v>
      </c>
      <c r="C4" s="53">
        <v>5.7548783993202193E-2</v>
      </c>
      <c r="D4" s="52">
        <v>38.731137310400982</v>
      </c>
    </row>
    <row r="5" spans="1:6" x14ac:dyDescent="0.25">
      <c r="A5" s="24">
        <v>1</v>
      </c>
      <c r="B5" s="6" t="s">
        <v>1</v>
      </c>
      <c r="C5" s="56">
        <v>5.4563986611593861E-2</v>
      </c>
      <c r="D5" s="57">
        <v>36.777000000000044</v>
      </c>
    </row>
    <row r="6" spans="1:6" x14ac:dyDescent="0.25">
      <c r="A6" s="24">
        <v>5</v>
      </c>
      <c r="B6" s="6" t="s">
        <v>26</v>
      </c>
      <c r="C6" s="2">
        <v>6.4688461363294633E-2</v>
      </c>
      <c r="D6" s="52">
        <v>26.958619999999996</v>
      </c>
    </row>
    <row r="7" spans="1:6" x14ac:dyDescent="0.25">
      <c r="A7" s="24">
        <v>4</v>
      </c>
      <c r="B7" s="6" t="s">
        <v>14</v>
      </c>
      <c r="C7" s="2">
        <v>1.0542073308189825E-2</v>
      </c>
      <c r="D7" s="52">
        <v>24.972000000000207</v>
      </c>
    </row>
    <row r="8" spans="1:6" x14ac:dyDescent="0.25">
      <c r="A8" s="24">
        <v>18</v>
      </c>
      <c r="B8" s="6" t="s">
        <v>13</v>
      </c>
      <c r="C8" s="56">
        <v>0.28477666511411276</v>
      </c>
      <c r="D8" s="57">
        <v>24.456620000000001</v>
      </c>
    </row>
    <row r="9" spans="1:6" x14ac:dyDescent="0.25">
      <c r="A9" s="24">
        <v>10</v>
      </c>
      <c r="B9" s="6" t="s">
        <v>15</v>
      </c>
      <c r="C9" s="56">
        <v>6.8646638457620895E-2</v>
      </c>
      <c r="D9" s="57">
        <v>21.43100000000004</v>
      </c>
    </row>
    <row r="10" spans="1:6" x14ac:dyDescent="0.25">
      <c r="A10" s="24">
        <v>6</v>
      </c>
      <c r="B10" s="6" t="s">
        <v>17</v>
      </c>
      <c r="C10" s="56">
        <v>7.3035187669299395E-2</v>
      </c>
      <c r="D10" s="57">
        <v>21.16537828099996</v>
      </c>
    </row>
    <row r="11" spans="1:6" x14ac:dyDescent="0.25">
      <c r="A11" s="24">
        <v>9</v>
      </c>
      <c r="B11" s="6" t="s">
        <v>22</v>
      </c>
      <c r="C11" s="56">
        <v>6.0480726300129684E-2</v>
      </c>
      <c r="D11" s="57">
        <v>19.107675859999972</v>
      </c>
    </row>
    <row r="12" spans="1:6" x14ac:dyDescent="0.25">
      <c r="A12" s="24">
        <v>17</v>
      </c>
      <c r="B12" s="6" t="s">
        <v>10</v>
      </c>
      <c r="C12" s="56">
        <v>0.13904059642663794</v>
      </c>
      <c r="D12" s="57">
        <v>12.840399080000012</v>
      </c>
    </row>
    <row r="13" spans="1:6" x14ac:dyDescent="0.25">
      <c r="A13" s="24">
        <v>11</v>
      </c>
      <c r="B13" s="6" t="s">
        <v>16</v>
      </c>
      <c r="C13" s="53">
        <v>3.528473091364201E-2</v>
      </c>
      <c r="D13" s="52">
        <v>11.276999999999987</v>
      </c>
    </row>
    <row r="14" spans="1:6" x14ac:dyDescent="0.25">
      <c r="A14" s="24">
        <v>16</v>
      </c>
      <c r="B14" s="6" t="s">
        <v>25</v>
      </c>
      <c r="C14" s="56">
        <v>5.9361301479310534E-2</v>
      </c>
      <c r="D14" s="57">
        <v>9.0921705000000088</v>
      </c>
    </row>
    <row r="15" spans="1:6" x14ac:dyDescent="0.25">
      <c r="A15" s="24">
        <v>22</v>
      </c>
      <c r="B15" s="6" t="s">
        <v>19</v>
      </c>
      <c r="C15" s="2">
        <v>5.528749776618512E-2</v>
      </c>
      <c r="D15" s="52">
        <v>8.9565000000000055</v>
      </c>
    </row>
    <row r="16" spans="1:6" x14ac:dyDescent="0.25">
      <c r="A16" s="24">
        <v>12</v>
      </c>
      <c r="B16" s="6" t="s">
        <v>9</v>
      </c>
      <c r="C16" s="56">
        <v>6.4471641982394953E-2</v>
      </c>
      <c r="D16" s="57">
        <v>3.5169287400000044</v>
      </c>
    </row>
    <row r="17" spans="1:4" x14ac:dyDescent="0.25">
      <c r="A17" s="24">
        <v>24</v>
      </c>
      <c r="B17" s="6" t="s">
        <v>12</v>
      </c>
      <c r="C17" s="2">
        <v>1.2429242057117301E-2</v>
      </c>
      <c r="D17" s="52">
        <v>3.30953999999997</v>
      </c>
    </row>
    <row r="18" spans="1:4" x14ac:dyDescent="0.25">
      <c r="A18" s="24">
        <v>8</v>
      </c>
      <c r="B18" s="6" t="s">
        <v>3</v>
      </c>
      <c r="C18" s="56">
        <v>9.5342365767984872E-3</v>
      </c>
      <c r="D18" s="57">
        <v>0.41799999999999926</v>
      </c>
    </row>
    <row r="19" spans="1:4" x14ac:dyDescent="0.25">
      <c r="A19" s="24">
        <v>13</v>
      </c>
      <c r="B19" s="6" t="s">
        <v>5</v>
      </c>
      <c r="C19" s="56">
        <v>2.2703677975174498E-3</v>
      </c>
      <c r="D19" s="57">
        <v>0.15386999999999773</v>
      </c>
    </row>
    <row r="20" spans="1:4" x14ac:dyDescent="0.25">
      <c r="A20" s="24">
        <v>14</v>
      </c>
      <c r="B20" s="6" t="s">
        <v>6</v>
      </c>
      <c r="C20" s="2">
        <v>-5.4499926351451542E-3</v>
      </c>
      <c r="D20" s="52">
        <v>-0.37000000000000455</v>
      </c>
    </row>
    <row r="21" spans="1:4" x14ac:dyDescent="0.25">
      <c r="A21" s="24">
        <v>3</v>
      </c>
      <c r="B21" s="6" t="s">
        <v>24</v>
      </c>
      <c r="C21" s="56">
        <v>-1.2513428050119765E-3</v>
      </c>
      <c r="D21" s="57">
        <v>-0.53700000000003456</v>
      </c>
    </row>
    <row r="22" spans="1:4" x14ac:dyDescent="0.25">
      <c r="A22" s="24">
        <v>21</v>
      </c>
      <c r="B22" s="6" t="s">
        <v>2</v>
      </c>
      <c r="C22" s="2">
        <v>-3.6025167299627348E-2</v>
      </c>
      <c r="D22" s="52">
        <v>-3.4516299999999944</v>
      </c>
    </row>
    <row r="23" spans="1:4" x14ac:dyDescent="0.25">
      <c r="A23" s="24">
        <v>23</v>
      </c>
      <c r="B23" s="6" t="s">
        <v>18</v>
      </c>
      <c r="C23" s="2">
        <v>-6.5962707236821129E-3</v>
      </c>
      <c r="D23" s="52">
        <v>-8.0910912100000587</v>
      </c>
    </row>
    <row r="24" spans="1:4" x14ac:dyDescent="0.25">
      <c r="A24" s="24">
        <v>19</v>
      </c>
      <c r="B24" s="6" t="s">
        <v>4</v>
      </c>
      <c r="C24" s="2"/>
      <c r="D24" s="52"/>
    </row>
    <row r="25" spans="1:4" x14ac:dyDescent="0.25">
      <c r="A25" s="24">
        <v>15</v>
      </c>
      <c r="B25" s="13" t="s">
        <v>7</v>
      </c>
      <c r="C25" s="2"/>
      <c r="D25" s="52"/>
    </row>
  </sheetData>
  <conditionalFormatting sqref="C2:C14">
    <cfRule type="dataBar" priority="2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{295B2208-E972-49EE-B9A9-7F1FC2FFFB84}</x14:id>
        </ext>
      </extLst>
    </cfRule>
    <cfRule type="dataBar" priority="20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{C1AB09B9-5F14-4CA1-8050-5F25E97A88FC}</x14:id>
        </ext>
      </extLst>
    </cfRule>
    <cfRule type="dataBar" priority="20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{73A0EFE0-2FBC-4B21-8662-5D2A381EB380}</x14:id>
        </ext>
      </extLst>
    </cfRule>
    <cfRule type="dataBar" priority="20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{BF9FED8C-238A-4C93-AE91-14DF4BFAAC5A}</x14:id>
        </ext>
      </extLst>
    </cfRule>
  </conditionalFormatting>
  <conditionalFormatting sqref="C2:C21">
    <cfRule type="dataBar" priority="2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{E11B50B9-A2B2-45A3-B39B-74AB815688D0}</x14:id>
        </ext>
      </extLst>
    </cfRule>
  </conditionalFormatting>
  <conditionalFormatting sqref="C2:C25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{84DA1E4A-9DFE-42F5-9AC3-A3340138C540}</x14:id>
        </ext>
      </extLst>
    </cfRule>
  </conditionalFormatting>
  <conditionalFormatting sqref="C2:D14">
    <cfRule type="dataBar" priority="2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{D5996639-35CA-4C96-8A0C-F865473AE58C}</x14:id>
        </ext>
      </extLst>
    </cfRule>
  </conditionalFormatting>
  <conditionalFormatting sqref="C2:D25">
    <cfRule type="dataBar" priority="2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{2BA34C4E-C215-45FE-A93D-335D6D5A0E6E}</x14:id>
        </ext>
      </extLst>
    </cfRule>
  </conditionalFormatting>
  <conditionalFormatting sqref="D2:D14">
    <cfRule type="dataBar" priority="2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{E9B90B9B-5CC9-4D31-9B1E-B3A403EE15F3}</x14:id>
        </ext>
      </extLst>
    </cfRule>
    <cfRule type="dataBar" priority="2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{5084A605-E1AB-4F92-B418-656A8E7EDD0A}</x14:id>
        </ext>
      </extLst>
    </cfRule>
    <cfRule type="dataBar" priority="2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{1BD8A502-C198-42A2-A841-120205632447}</x14:id>
        </ext>
      </extLst>
    </cfRule>
  </conditionalFormatting>
  <conditionalFormatting sqref="D2:D21">
    <cfRule type="dataBar" priority="2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{CCE7B0C2-FE2B-4072-973C-3F0962691F01}</x14:id>
        </ext>
      </extLst>
    </cfRule>
  </conditionalFormatting>
  <conditionalFormatting sqref="D2:D2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{92F28041-3D9A-4407-A62A-F94D491CBD37}</x14:id>
        </ext>
      </extLst>
    </cfRule>
  </conditionalFormatting>
  <hyperlinks>
    <hyperlink ref="F1" location="Mündəricat!A1" display="Mündəricat" xr:uid="{3641BC56-3B1E-4545-8108-C41B6B1E4175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95B2208-E972-49EE-B9A9-7F1FC2FFFB8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C1AB09B9-5F14-4CA1-8050-5F25E97A88F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3A0EFE0-2FBC-4B21-8662-5D2A381EB38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BF9FED8C-238A-4C93-AE91-14DF4BFAAC5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E11B50B9-A2B2-45A3-B39B-74AB815688D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C2:C21</xm:sqref>
        </x14:conditionalFormatting>
        <x14:conditionalFormatting xmlns:xm="http://schemas.microsoft.com/office/excel/2006/main">
          <x14:cfRule type="dataBar" id="{84DA1E4A-9DFE-42F5-9AC3-A3340138C54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C2:C25</xm:sqref>
        </x14:conditionalFormatting>
        <x14:conditionalFormatting xmlns:xm="http://schemas.microsoft.com/office/excel/2006/main">
          <x14:cfRule type="dataBar" id="{D5996639-35CA-4C96-8A0C-F865473AE5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2BA34C4E-C215-45FE-A93D-335D6D5A0E6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C2:D25</xm:sqref>
        </x14:conditionalFormatting>
        <x14:conditionalFormatting xmlns:xm="http://schemas.microsoft.com/office/excel/2006/main">
          <x14:cfRule type="dataBar" id="{E9B90B9B-5CC9-4D31-9B1E-B3A403EE15F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084A605-E1AB-4F92-B418-656A8E7EDD0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1BD8A502-C198-42A2-A841-12020563244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CCE7B0C2-FE2B-4072-973C-3F0962691F0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D2:D21</xm:sqref>
        </x14:conditionalFormatting>
        <x14:conditionalFormatting xmlns:xm="http://schemas.microsoft.com/office/excel/2006/main">
          <x14:cfRule type="dataBar" id="{92F28041-3D9A-4407-A62A-F94D491CBD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D2:D25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0118-D7AC-4352-B3EE-ECB7DF0014B5}">
  <dimension ref="A1:G22"/>
  <sheetViews>
    <sheetView workbookViewId="0">
      <selection activeCell="E1" sqref="E1"/>
    </sheetView>
  </sheetViews>
  <sheetFormatPr defaultRowHeight="15" x14ac:dyDescent="0.25"/>
  <cols>
    <col min="2" max="2" width="33" customWidth="1"/>
    <col min="3" max="5" width="21.28515625" customWidth="1"/>
    <col min="7" max="7" width="13.28515625" customWidth="1"/>
  </cols>
  <sheetData>
    <row r="1" spans="1:7" x14ac:dyDescent="0.25">
      <c r="A1" s="170" t="s">
        <v>106</v>
      </c>
      <c r="B1" s="17" t="s">
        <v>105</v>
      </c>
      <c r="C1" s="23" t="s">
        <v>101</v>
      </c>
      <c r="D1" s="23" t="s">
        <v>102</v>
      </c>
      <c r="E1" s="17" t="s">
        <v>109</v>
      </c>
      <c r="G1" s="46" t="s">
        <v>37</v>
      </c>
    </row>
    <row r="2" spans="1:7" x14ac:dyDescent="0.25">
      <c r="A2" s="171">
        <v>1</v>
      </c>
      <c r="B2" s="83" t="s">
        <v>66</v>
      </c>
      <c r="C2" s="84">
        <v>3155.7370000000001</v>
      </c>
      <c r="D2" s="84">
        <v>3135.75</v>
      </c>
      <c r="E2" s="88">
        <f>Table4111314151618192786[[#This Row],[IQ/2026]]/Table4111314151618192786[[#This Row],[IVQ/2025]]-1</f>
        <v>6.3739137367455623E-3</v>
      </c>
    </row>
    <row r="3" spans="1:7" x14ac:dyDescent="0.25">
      <c r="A3" s="171">
        <v>2</v>
      </c>
      <c r="B3" s="6" t="s">
        <v>59</v>
      </c>
      <c r="C3" s="81">
        <v>2064.20244</v>
      </c>
      <c r="D3" s="84">
        <v>1984.2402199999999</v>
      </c>
      <c r="E3" s="88">
        <f>Table4111314151618192786[[#This Row],[IQ/2026]]/Table4111314151618192786[[#This Row],[IVQ/2025]]-1</f>
        <v>4.0298659000068016E-2</v>
      </c>
    </row>
    <row r="4" spans="1:7" x14ac:dyDescent="0.25">
      <c r="A4" s="171">
        <v>3</v>
      </c>
      <c r="B4" s="98" t="s">
        <v>63</v>
      </c>
      <c r="C4" s="81">
        <v>745.82268999999997</v>
      </c>
      <c r="D4" s="84">
        <v>699.93060000000003</v>
      </c>
      <c r="E4" s="88">
        <f>Table4111314151618192786[[#This Row],[IQ/2026]]/Table4111314151618192786[[#This Row],[IVQ/2025]]-1</f>
        <v>6.5566629034364166E-2</v>
      </c>
    </row>
    <row r="5" spans="1:7" x14ac:dyDescent="0.25">
      <c r="A5" s="171">
        <v>4</v>
      </c>
      <c r="B5" s="98" t="s">
        <v>69</v>
      </c>
      <c r="C5" s="81">
        <v>650.02127508831404</v>
      </c>
      <c r="D5" s="84">
        <v>647.20500075690404</v>
      </c>
      <c r="E5" s="88">
        <f>Table4111314151618192786[[#This Row],[IQ/2026]]/Table4111314151618192786[[#This Row],[IVQ/2025]]-1</f>
        <v>4.3514409315694724E-3</v>
      </c>
    </row>
    <row r="6" spans="1:7" x14ac:dyDescent="0.25">
      <c r="A6" s="171">
        <v>5</v>
      </c>
      <c r="B6" s="98" t="s">
        <v>64</v>
      </c>
      <c r="C6" s="84">
        <v>382.31927798259699</v>
      </c>
      <c r="D6" s="84">
        <v>368.93189000000001</v>
      </c>
      <c r="E6" s="88">
        <f>Table4111314151618192786[[#This Row],[IQ/2026]]/Table4111314151618192786[[#This Row],[IVQ/2025]]-1</f>
        <v>3.628688206540498E-2</v>
      </c>
    </row>
    <row r="7" spans="1:7" x14ac:dyDescent="0.25">
      <c r="A7" s="171">
        <v>6</v>
      </c>
      <c r="B7" s="83" t="s">
        <v>97</v>
      </c>
      <c r="C7" s="81">
        <v>340.54500000000002</v>
      </c>
      <c r="D7" s="84">
        <v>337.89861000000002</v>
      </c>
      <c r="E7" s="88">
        <f>Table4111314151618192786[[#This Row],[IQ/2026]]/Table4111314151618192786[[#This Row],[IVQ/2025]]-1</f>
        <v>7.8319055529705306E-3</v>
      </c>
    </row>
    <row r="8" spans="1:7" x14ac:dyDescent="0.25">
      <c r="A8" s="171">
        <v>7</v>
      </c>
      <c r="B8" s="6" t="s">
        <v>92</v>
      </c>
      <c r="C8" s="84">
        <v>328.6</v>
      </c>
      <c r="D8" s="84">
        <v>328.24700000000001</v>
      </c>
      <c r="E8" s="88">
        <f>Table4111314151618192786[[#This Row],[IQ/2026]]/Table4111314151618192786[[#This Row],[IVQ/2025]]-1</f>
        <v>1.0754096762499721E-3</v>
      </c>
    </row>
    <row r="9" spans="1:7" x14ac:dyDescent="0.25">
      <c r="A9" s="171">
        <v>8</v>
      </c>
      <c r="B9" s="6" t="s">
        <v>71</v>
      </c>
      <c r="C9" s="81">
        <v>311.58517999999998</v>
      </c>
      <c r="D9" s="84">
        <v>317.39402999999999</v>
      </c>
      <c r="E9" s="88">
        <f>Table4111314151618192786[[#This Row],[IQ/2026]]/Table4111314151618192786[[#This Row],[IVQ/2025]]-1</f>
        <v>-1.8301698995409565E-2</v>
      </c>
    </row>
    <row r="10" spans="1:7" x14ac:dyDescent="0.25">
      <c r="A10" s="171">
        <v>9</v>
      </c>
      <c r="B10" s="6" t="s">
        <v>60</v>
      </c>
      <c r="C10" s="81">
        <v>298.654</v>
      </c>
      <c r="D10" s="84">
        <v>289.16899999999998</v>
      </c>
      <c r="E10" s="88">
        <f>Table4111314151618192786[[#This Row],[IQ/2026]]/Table4111314151618192786[[#This Row],[IVQ/2025]]-1</f>
        <v>3.2800888061998323E-2</v>
      </c>
    </row>
    <row r="11" spans="1:7" x14ac:dyDescent="0.25">
      <c r="A11" s="171">
        <v>10</v>
      </c>
      <c r="B11" s="83" t="s">
        <v>70</v>
      </c>
      <c r="C11" s="84">
        <v>251.756</v>
      </c>
      <c r="D11" s="84">
        <v>284.35889120000002</v>
      </c>
      <c r="E11" s="88">
        <f>Table4111314151618192786[[#This Row],[IQ/2026]]/Table4111314151618192786[[#This Row],[IVQ/2025]]-1</f>
        <v>-0.11465402422415982</v>
      </c>
    </row>
    <row r="12" spans="1:7" x14ac:dyDescent="0.25">
      <c r="A12" s="171">
        <v>11</v>
      </c>
      <c r="B12" s="83" t="s">
        <v>65</v>
      </c>
      <c r="C12" s="84">
        <v>225.42400000000001</v>
      </c>
      <c r="D12" s="84">
        <v>228.39099999999999</v>
      </c>
      <c r="E12" s="88">
        <f>Table4111314151618192786[[#This Row],[IQ/2026]]/Table4111314151618192786[[#This Row],[IVQ/2025]]-1</f>
        <v>-1.299087967564394E-2</v>
      </c>
    </row>
    <row r="13" spans="1:7" x14ac:dyDescent="0.25">
      <c r="A13" s="171">
        <v>12</v>
      </c>
      <c r="B13" s="98" t="s">
        <v>68</v>
      </c>
      <c r="C13" s="81">
        <v>221.08</v>
      </c>
      <c r="D13" s="84">
        <v>217.142</v>
      </c>
      <c r="E13" s="88">
        <f>Table4111314151618192786[[#This Row],[IQ/2026]]/Table4111314151618192786[[#This Row],[IVQ/2025]]-1</f>
        <v>1.8135597903675915E-2</v>
      </c>
    </row>
    <row r="14" spans="1:7" x14ac:dyDescent="0.25">
      <c r="A14" s="171">
        <v>13</v>
      </c>
      <c r="B14" s="83" t="s">
        <v>95</v>
      </c>
      <c r="C14" s="84">
        <v>117.62909999999999</v>
      </c>
      <c r="D14" s="84">
        <v>111.271</v>
      </c>
      <c r="E14" s="88">
        <f>Table4111314151618192786[[#This Row],[IQ/2026]]/Table4111314151618192786[[#This Row],[IVQ/2025]]-1</f>
        <v>5.7140674569294614E-2</v>
      </c>
    </row>
    <row r="15" spans="1:7" x14ac:dyDescent="0.25">
      <c r="A15" s="171">
        <v>14</v>
      </c>
      <c r="B15" s="82" t="s">
        <v>98</v>
      </c>
      <c r="C15" s="84">
        <v>95.376760000000004</v>
      </c>
      <c r="D15" s="84">
        <v>97.024000000000001</v>
      </c>
      <c r="E15" s="88">
        <f>Table4111314151618192786[[#This Row],[IQ/2026]]/Table4111314151618192786[[#This Row],[IVQ/2025]]-1</f>
        <v>-1.6977655013192594E-2</v>
      </c>
    </row>
    <row r="16" spans="1:7" x14ac:dyDescent="0.25">
      <c r="A16" s="171">
        <v>15</v>
      </c>
      <c r="B16" s="6" t="s">
        <v>61</v>
      </c>
      <c r="C16" s="84">
        <v>74.50318</v>
      </c>
      <c r="D16" s="84">
        <v>64.983519999999999</v>
      </c>
      <c r="E16" s="88">
        <f>Table4111314151618192786[[#This Row],[IQ/2026]]/Table4111314151618192786[[#This Row],[IVQ/2025]]-1</f>
        <v>0.1464934494160981</v>
      </c>
    </row>
    <row r="17" spans="1:5" x14ac:dyDescent="0.25">
      <c r="A17" s="171">
        <v>16</v>
      </c>
      <c r="B17" s="83" t="s">
        <v>96</v>
      </c>
      <c r="C17" s="84">
        <v>71.751000000000005</v>
      </c>
      <c r="D17" s="84">
        <v>75.143000000000001</v>
      </c>
      <c r="E17" s="88">
        <f>Table4111314151618192786[[#This Row],[IQ/2026]]/Table4111314151618192786[[#This Row],[IVQ/2025]]-1</f>
        <v>-4.51405985920178E-2</v>
      </c>
    </row>
    <row r="18" spans="1:5" x14ac:dyDescent="0.25">
      <c r="A18" s="171">
        <v>17</v>
      </c>
      <c r="B18" s="83" t="s">
        <v>67</v>
      </c>
      <c r="C18" s="84">
        <v>64.103999999999999</v>
      </c>
      <c r="D18" s="84">
        <v>60.545999999999999</v>
      </c>
      <c r="E18" s="88">
        <f>Table4111314151618192786[[#This Row],[IQ/2026]]/Table4111314151618192786[[#This Row],[IVQ/2025]]-1</f>
        <v>5.876523634922215E-2</v>
      </c>
    </row>
    <row r="19" spans="1:5" x14ac:dyDescent="0.25">
      <c r="A19" s="171">
        <v>18</v>
      </c>
      <c r="B19" s="83" t="s">
        <v>99</v>
      </c>
      <c r="C19" s="85">
        <v>28.265000000000001</v>
      </c>
      <c r="D19" s="84">
        <v>29.86159</v>
      </c>
      <c r="E19" s="88">
        <f>Table4111314151618192786[[#This Row],[IQ/2026]]/Table4111314151618192786[[#This Row],[IVQ/2025]]-1</f>
        <v>-5.3466342549073897E-2</v>
      </c>
    </row>
    <row r="20" spans="1:5" x14ac:dyDescent="0.25">
      <c r="A20" s="171">
        <v>19</v>
      </c>
      <c r="B20" s="82" t="s">
        <v>93</v>
      </c>
      <c r="C20" s="81">
        <v>24.321639999999999</v>
      </c>
      <c r="D20" s="84">
        <v>23.11027</v>
      </c>
      <c r="E20" s="88">
        <f>Table4111314151618192786[[#This Row],[IQ/2026]]/Table4111314151618192786[[#This Row],[IVQ/2025]]-1</f>
        <v>5.2416955751706906E-2</v>
      </c>
    </row>
    <row r="21" spans="1:5" x14ac:dyDescent="0.25">
      <c r="A21" s="171">
        <v>20</v>
      </c>
      <c r="B21" s="82" t="s">
        <v>100</v>
      </c>
      <c r="C21" s="84">
        <v>6.1269999999999998</v>
      </c>
      <c r="D21" s="84">
        <v>6.8239999999999998</v>
      </c>
      <c r="E21" s="88">
        <f>Table4111314151618192786[[#This Row],[IQ/2026]]/Table4111314151618192786[[#This Row],[IVQ/2025]]-1</f>
        <v>-0.10213950762016411</v>
      </c>
    </row>
    <row r="22" spans="1:5" x14ac:dyDescent="0.25">
      <c r="A22" s="171">
        <v>21</v>
      </c>
      <c r="B22" s="72" t="s">
        <v>62</v>
      </c>
      <c r="C22" s="112">
        <v>1.2724200000000001</v>
      </c>
      <c r="D22" s="84">
        <v>1.4474199999999999</v>
      </c>
      <c r="E22" s="88">
        <f>Table4111314151618192786[[#This Row],[IQ/2026]]/Table4111314151618192786[[#This Row],[IVQ/2025]]-1</f>
        <v>-0.12090478230230328</v>
      </c>
    </row>
  </sheetData>
  <hyperlinks>
    <hyperlink ref="G1" location="Mündəricat!A1" display="Mündəricat" xr:uid="{14A0379E-447E-447F-894A-AEA02B932729}"/>
  </hyperlink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939BB-E1CB-4B18-9823-4465322EF6B3}">
  <dimension ref="A1:G22"/>
  <sheetViews>
    <sheetView workbookViewId="0">
      <selection activeCell="E1" sqref="E1"/>
    </sheetView>
  </sheetViews>
  <sheetFormatPr defaultRowHeight="15" x14ac:dyDescent="0.25"/>
  <cols>
    <col min="1" max="1" width="8.42578125" style="158" customWidth="1"/>
    <col min="2" max="2" width="16.7109375" customWidth="1"/>
    <col min="3" max="5" width="18.140625" customWidth="1"/>
    <col min="7" max="7" width="15.7109375" customWidth="1"/>
  </cols>
  <sheetData>
    <row r="1" spans="1:7" x14ac:dyDescent="0.25">
      <c r="A1" s="167" t="s">
        <v>106</v>
      </c>
      <c r="B1" s="17" t="s">
        <v>105</v>
      </c>
      <c r="C1" s="23" t="s">
        <v>101</v>
      </c>
      <c r="D1" s="23" t="s">
        <v>102</v>
      </c>
      <c r="E1" s="17" t="s">
        <v>109</v>
      </c>
      <c r="G1" s="46" t="s">
        <v>37</v>
      </c>
    </row>
    <row r="2" spans="1:7" x14ac:dyDescent="0.25">
      <c r="A2" s="166">
        <v>1</v>
      </c>
      <c r="B2" s="6" t="s">
        <v>59</v>
      </c>
      <c r="C2" s="81">
        <v>1567.1573599999999</v>
      </c>
      <c r="D2" s="81">
        <v>1550.7502400000001</v>
      </c>
      <c r="E2" s="129">
        <f>Table411131415161819278612[[#This Row],[IQ/2026]]/Table411131415161819278612[[#This Row],[IVQ/2025]]-1</f>
        <v>1.0580117659694688E-2</v>
      </c>
    </row>
    <row r="3" spans="1:7" x14ac:dyDescent="0.25">
      <c r="A3" s="166">
        <v>2</v>
      </c>
      <c r="B3" s="83" t="s">
        <v>66</v>
      </c>
      <c r="C3" s="84">
        <v>579.93399999999997</v>
      </c>
      <c r="D3" s="84">
        <v>590.98699999999997</v>
      </c>
      <c r="E3" s="88">
        <f>Table411131415161819278612[[#This Row],[IQ/2026]]/Table411131415161819278612[[#This Row],[IVQ/2025]]-1</f>
        <v>-1.8702611055742335E-2</v>
      </c>
    </row>
    <row r="4" spans="1:7" x14ac:dyDescent="0.25">
      <c r="A4" s="166">
        <v>3</v>
      </c>
      <c r="B4" s="83" t="s">
        <v>70</v>
      </c>
      <c r="C4" s="84">
        <v>524.99199999999996</v>
      </c>
      <c r="D4" s="81">
        <v>531.55398594999997</v>
      </c>
      <c r="E4" s="129">
        <f>Table411131415161819278612[[#This Row],[IQ/2026]]/Table411131415161819278612[[#This Row],[IVQ/2025]]-1</f>
        <v>-1.234490968640245E-2</v>
      </c>
    </row>
    <row r="5" spans="1:7" x14ac:dyDescent="0.25">
      <c r="A5" s="166">
        <v>4</v>
      </c>
      <c r="B5" s="83" t="s">
        <v>96</v>
      </c>
      <c r="C5" s="84">
        <v>239.416</v>
      </c>
      <c r="D5" s="84">
        <v>242.47300000000001</v>
      </c>
      <c r="E5" s="88">
        <f>Table411131415161819278612[[#This Row],[IQ/2026]]/Table411131415161819278612[[#This Row],[IVQ/2025]]-1</f>
        <v>-1.2607589298602395E-2</v>
      </c>
    </row>
    <row r="6" spans="1:7" x14ac:dyDescent="0.25">
      <c r="A6" s="166">
        <v>5</v>
      </c>
      <c r="B6" s="6" t="s">
        <v>92</v>
      </c>
      <c r="C6" s="84">
        <v>209.69399999999999</v>
      </c>
      <c r="D6" s="81">
        <v>206.602</v>
      </c>
      <c r="E6" s="129">
        <f>Table411131415161819278612[[#This Row],[IQ/2026]]/Table411131415161819278612[[#This Row],[IVQ/2025]]-1</f>
        <v>1.4965973223879603E-2</v>
      </c>
    </row>
    <row r="7" spans="1:7" x14ac:dyDescent="0.25">
      <c r="A7" s="166">
        <v>6</v>
      </c>
      <c r="B7" s="83" t="s">
        <v>97</v>
      </c>
      <c r="C7" s="81">
        <v>186.14699999999999</v>
      </c>
      <c r="D7" s="81">
        <v>185.12649999999999</v>
      </c>
      <c r="E7" s="129">
        <f>Table411131415161819278612[[#This Row],[IQ/2026]]/Table411131415161819278612[[#This Row],[IVQ/2025]]-1</f>
        <v>5.5124468944207639E-3</v>
      </c>
    </row>
    <row r="8" spans="1:7" x14ac:dyDescent="0.25">
      <c r="A8" s="166">
        <v>7</v>
      </c>
      <c r="B8" s="83" t="s">
        <v>64</v>
      </c>
      <c r="C8" s="84">
        <v>165.64540804000001</v>
      </c>
      <c r="D8" s="84">
        <v>169.34771000000001</v>
      </c>
      <c r="E8" s="88">
        <f>Table411131415161819278612[[#This Row],[IQ/2026]]/Table411131415161819278612[[#This Row],[IVQ/2025]]-1</f>
        <v>-2.1862131823335518E-2</v>
      </c>
    </row>
    <row r="9" spans="1:7" x14ac:dyDescent="0.25">
      <c r="A9" s="166">
        <v>8</v>
      </c>
      <c r="B9" s="83" t="s">
        <v>68</v>
      </c>
      <c r="C9" s="81">
        <v>135.95099999999999</v>
      </c>
      <c r="D9" s="81">
        <v>135.97200000000001</v>
      </c>
      <c r="E9" s="129">
        <f>Table411131415161819278612[[#This Row],[IQ/2026]]/Table411131415161819278612[[#This Row],[IVQ/2025]]-1</f>
        <v>-1.5444356190996711E-4</v>
      </c>
    </row>
    <row r="10" spans="1:7" x14ac:dyDescent="0.25">
      <c r="A10" s="166">
        <v>9</v>
      </c>
      <c r="B10" s="83" t="s">
        <v>65</v>
      </c>
      <c r="C10" s="84">
        <v>120.117</v>
      </c>
      <c r="D10" s="84">
        <v>122.116</v>
      </c>
      <c r="E10" s="88">
        <f>Table411131415161819278612[[#This Row],[IQ/2026]]/Table411131415161819278612[[#This Row],[IVQ/2025]]-1</f>
        <v>-1.6369681286645399E-2</v>
      </c>
    </row>
    <row r="11" spans="1:7" x14ac:dyDescent="0.25">
      <c r="A11" s="166">
        <v>10</v>
      </c>
      <c r="B11" s="83" t="s">
        <v>69</v>
      </c>
      <c r="C11" s="81">
        <v>101.26008606000001</v>
      </c>
      <c r="D11" s="81">
        <v>102.87418249</v>
      </c>
      <c r="E11" s="129">
        <f>Table411131415161819278612[[#This Row],[IQ/2026]]/Table411131415161819278612[[#This Row],[IVQ/2025]]-1</f>
        <v>-1.5690004925744017E-2</v>
      </c>
    </row>
    <row r="12" spans="1:7" x14ac:dyDescent="0.25">
      <c r="A12" s="166">
        <v>11</v>
      </c>
      <c r="B12" s="6" t="s">
        <v>71</v>
      </c>
      <c r="C12" s="81">
        <v>98.516099999999994</v>
      </c>
      <c r="D12" s="84">
        <v>98.090190000000007</v>
      </c>
      <c r="E12" s="88">
        <f>Table411131415161819278612[[#This Row],[IQ/2026]]/Table411131415161819278612[[#This Row],[IVQ/2025]]-1</f>
        <v>4.3420244165088828E-3</v>
      </c>
    </row>
    <row r="13" spans="1:7" x14ac:dyDescent="0.25">
      <c r="A13" s="166">
        <v>12</v>
      </c>
      <c r="B13" s="83" t="s">
        <v>67</v>
      </c>
      <c r="C13" s="90">
        <v>72.930999999999997</v>
      </c>
      <c r="D13" s="81">
        <v>74.091999999999999</v>
      </c>
      <c r="E13" s="129">
        <f>Table411131415161819278612[[#This Row],[IQ/2026]]/Table411131415161819278612[[#This Row],[IVQ/2025]]-1</f>
        <v>-1.5669707930680787E-2</v>
      </c>
    </row>
    <row r="14" spans="1:7" x14ac:dyDescent="0.25">
      <c r="A14" s="166">
        <v>13</v>
      </c>
      <c r="B14" s="6" t="s">
        <v>61</v>
      </c>
      <c r="C14" s="84">
        <v>66.944469999999995</v>
      </c>
      <c r="D14" s="84">
        <v>68.643960000000007</v>
      </c>
      <c r="E14" s="88">
        <f>Table411131415161819278612[[#This Row],[IQ/2026]]/Table411131415161819278612[[#This Row],[IVQ/2025]]-1</f>
        <v>-2.4758041348430515E-2</v>
      </c>
    </row>
    <row r="15" spans="1:7" x14ac:dyDescent="0.25">
      <c r="A15" s="166">
        <v>14</v>
      </c>
      <c r="B15" s="83" t="s">
        <v>95</v>
      </c>
      <c r="C15" s="84">
        <v>63.978110000000001</v>
      </c>
      <c r="D15" s="81">
        <v>64.831000000000003</v>
      </c>
      <c r="E15" s="129">
        <f>Table411131415161819278612[[#This Row],[IQ/2026]]/Table411131415161819278612[[#This Row],[IVQ/2025]]-1</f>
        <v>-1.3155589147167301E-2</v>
      </c>
    </row>
    <row r="16" spans="1:7" x14ac:dyDescent="0.25">
      <c r="A16" s="166">
        <v>15</v>
      </c>
      <c r="B16" s="83" t="s">
        <v>63</v>
      </c>
      <c r="C16" s="81">
        <v>61.856259999999999</v>
      </c>
      <c r="D16" s="84">
        <v>62.010800000000003</v>
      </c>
      <c r="E16" s="88">
        <f>Table411131415161819278612[[#This Row],[IQ/2026]]/Table411131415161819278612[[#This Row],[IVQ/2025]]-1</f>
        <v>-2.4921465293142875E-3</v>
      </c>
    </row>
    <row r="17" spans="1:5" x14ac:dyDescent="0.25">
      <c r="A17" s="166">
        <v>16</v>
      </c>
      <c r="B17" s="6" t="s">
        <v>98</v>
      </c>
      <c r="C17" s="84">
        <v>61.269010000000002</v>
      </c>
      <c r="D17" s="81">
        <v>61.713760000000001</v>
      </c>
      <c r="E17" s="129">
        <f>Table411131415161819278612[[#This Row],[IQ/2026]]/Table411131415161819278612[[#This Row],[IVQ/2025]]-1</f>
        <v>-7.2066586122770948E-3</v>
      </c>
    </row>
    <row r="18" spans="1:5" x14ac:dyDescent="0.25">
      <c r="A18" s="166">
        <v>17</v>
      </c>
      <c r="B18" s="6" t="s">
        <v>93</v>
      </c>
      <c r="C18" s="81">
        <v>57.3217</v>
      </c>
      <c r="D18" s="84">
        <v>58.447960000000002</v>
      </c>
      <c r="E18" s="88">
        <f>Table411131415161819278612[[#This Row],[IQ/2026]]/Table411131415161819278612[[#This Row],[IVQ/2025]]-1</f>
        <v>-1.9269449267348304E-2</v>
      </c>
    </row>
    <row r="19" spans="1:5" x14ac:dyDescent="0.25">
      <c r="A19" s="166">
        <v>18</v>
      </c>
      <c r="B19" s="83" t="s">
        <v>99</v>
      </c>
      <c r="C19" s="85">
        <v>43.844299999999997</v>
      </c>
      <c r="D19" s="81">
        <v>42.294699999999999</v>
      </c>
      <c r="E19" s="129">
        <f>Table411131415161819278612[[#This Row],[IQ/2026]]/Table411131415161819278612[[#This Row],[IVQ/2025]]-1</f>
        <v>3.6638160336874392E-2</v>
      </c>
    </row>
    <row r="20" spans="1:5" x14ac:dyDescent="0.25">
      <c r="A20" s="166">
        <v>19</v>
      </c>
      <c r="B20" s="6" t="s">
        <v>100</v>
      </c>
      <c r="C20" s="84">
        <v>24.760999999999999</v>
      </c>
      <c r="D20" s="84">
        <v>24.858000000000001</v>
      </c>
      <c r="E20" s="88">
        <f>Table411131415161819278612[[#This Row],[IQ/2026]]/Table411131415161819278612[[#This Row],[IVQ/2025]]-1</f>
        <v>-3.9021642931853506E-3</v>
      </c>
    </row>
    <row r="21" spans="1:5" x14ac:dyDescent="0.25">
      <c r="A21" s="166">
        <v>20</v>
      </c>
      <c r="B21" s="6" t="s">
        <v>60</v>
      </c>
      <c r="C21" s="81">
        <v>23.135999999999999</v>
      </c>
      <c r="D21" s="81">
        <v>22.16</v>
      </c>
      <c r="E21" s="129">
        <f>Table411131415161819278612[[#This Row],[IQ/2026]]/Table411131415161819278612[[#This Row],[IVQ/2025]]-1</f>
        <v>4.4043321299638949E-2</v>
      </c>
    </row>
    <row r="22" spans="1:5" x14ac:dyDescent="0.25">
      <c r="A22" s="166">
        <v>21</v>
      </c>
      <c r="B22" s="72" t="s">
        <v>62</v>
      </c>
      <c r="C22" s="112">
        <v>0.12637000000000001</v>
      </c>
      <c r="D22" s="84">
        <v>0.13325000000000001</v>
      </c>
      <c r="E22" s="88">
        <f>Table411131415161819278612[[#This Row],[IQ/2026]]/Table411131415161819278612[[#This Row],[IVQ/2025]]-1</f>
        <v>-5.1632270168855521E-2</v>
      </c>
    </row>
  </sheetData>
  <hyperlinks>
    <hyperlink ref="G1" location="Mündəricat!A1" display="Mündəricat" xr:uid="{296187F0-F9F5-41EF-A7B5-5C07FB6D2090}"/>
  </hyperlink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A1:J24"/>
  <sheetViews>
    <sheetView workbookViewId="0">
      <selection activeCell="D1" sqref="D1"/>
    </sheetView>
  </sheetViews>
  <sheetFormatPr defaultColWidth="9.28515625" defaultRowHeight="15" x14ac:dyDescent="0.25"/>
  <cols>
    <col min="1" max="1" width="9.28515625" style="7" customWidth="1"/>
    <col min="2" max="2" width="33" customWidth="1"/>
    <col min="3" max="4" width="21" customWidth="1"/>
    <col min="5" max="5" width="9.140625" customWidth="1"/>
    <col min="6" max="6" width="14" customWidth="1"/>
    <col min="7" max="7" width="9.140625" style="5" customWidth="1"/>
    <col min="8" max="8" width="9" customWidth="1"/>
    <col min="9" max="11" width="9.140625" customWidth="1"/>
    <col min="12" max="12" width="9.28515625" customWidth="1"/>
  </cols>
  <sheetData>
    <row r="1" spans="1:10" x14ac:dyDescent="0.25">
      <c r="A1" s="16" t="s">
        <v>106</v>
      </c>
      <c r="B1" s="17" t="s">
        <v>105</v>
      </c>
      <c r="C1" s="23" t="s">
        <v>101</v>
      </c>
      <c r="D1" s="23" t="s">
        <v>102</v>
      </c>
      <c r="F1" s="36" t="s">
        <v>37</v>
      </c>
    </row>
    <row r="2" spans="1:10" x14ac:dyDescent="0.25">
      <c r="A2" s="166">
        <v>1</v>
      </c>
      <c r="B2" s="6" t="s">
        <v>59</v>
      </c>
      <c r="C2" s="81">
        <v>9009.7213200000006</v>
      </c>
      <c r="D2" s="81">
        <v>8892.88033</v>
      </c>
      <c r="H2" s="4"/>
      <c r="I2" s="53"/>
      <c r="J2" s="3"/>
    </row>
    <row r="3" spans="1:10" x14ac:dyDescent="0.25">
      <c r="A3" s="166">
        <v>2</v>
      </c>
      <c r="B3" s="83" t="s">
        <v>66</v>
      </c>
      <c r="C3" s="81">
        <v>8495.2160000000003</v>
      </c>
      <c r="D3" s="81">
        <v>8288.6540000000005</v>
      </c>
      <c r="H3" s="4"/>
      <c r="I3" s="53"/>
      <c r="J3" s="3"/>
    </row>
    <row r="4" spans="1:10" x14ac:dyDescent="0.25">
      <c r="A4" s="166">
        <v>3</v>
      </c>
      <c r="B4" s="83" t="s">
        <v>96</v>
      </c>
      <c r="C4" s="84">
        <v>6910.7120000000004</v>
      </c>
      <c r="D4" s="84">
        <v>7552.1090000000004</v>
      </c>
      <c r="H4" s="4"/>
      <c r="I4" s="53"/>
      <c r="J4" s="3"/>
    </row>
    <row r="5" spans="1:10" x14ac:dyDescent="0.25">
      <c r="A5" s="166">
        <v>4</v>
      </c>
      <c r="B5" s="83" t="s">
        <v>70</v>
      </c>
      <c r="C5" s="84">
        <v>1893.7727</v>
      </c>
      <c r="D5" s="84">
        <v>1921.26442</v>
      </c>
      <c r="H5" s="45"/>
      <c r="I5" s="53"/>
      <c r="J5" s="3"/>
    </row>
    <row r="6" spans="1:10" x14ac:dyDescent="0.25">
      <c r="A6" s="166">
        <v>5</v>
      </c>
      <c r="B6" s="6" t="s">
        <v>92</v>
      </c>
      <c r="C6" s="84">
        <v>1563.3430000000001</v>
      </c>
      <c r="D6" s="84">
        <v>1554.18</v>
      </c>
      <c r="H6" s="4"/>
      <c r="I6" s="53"/>
      <c r="J6" s="3"/>
    </row>
    <row r="7" spans="1:10" x14ac:dyDescent="0.25">
      <c r="A7" s="166">
        <v>6</v>
      </c>
      <c r="B7" s="98" t="s">
        <v>69</v>
      </c>
      <c r="C7" s="81">
        <v>1378.499</v>
      </c>
      <c r="D7" s="81">
        <v>1377.9372110100001</v>
      </c>
      <c r="H7" s="4"/>
      <c r="I7" s="53"/>
      <c r="J7" s="3"/>
    </row>
    <row r="8" spans="1:10" x14ac:dyDescent="0.25">
      <c r="A8" s="166">
        <v>7</v>
      </c>
      <c r="B8" s="98" t="s">
        <v>64</v>
      </c>
      <c r="C8" s="81">
        <v>1154.1841999999999</v>
      </c>
      <c r="D8" s="81">
        <v>1357.1581799999999</v>
      </c>
      <c r="H8" s="4"/>
      <c r="I8" s="53"/>
      <c r="J8" s="3"/>
    </row>
    <row r="9" spans="1:10" x14ac:dyDescent="0.25">
      <c r="A9" s="166">
        <v>8</v>
      </c>
      <c r="B9" s="6" t="s">
        <v>60</v>
      </c>
      <c r="C9" s="81">
        <v>1096.54</v>
      </c>
      <c r="D9" s="81">
        <v>1132.3810000000001</v>
      </c>
      <c r="H9" s="4"/>
      <c r="I9" s="53"/>
      <c r="J9" s="3"/>
    </row>
    <row r="10" spans="1:10" x14ac:dyDescent="0.25">
      <c r="A10" s="166">
        <v>9</v>
      </c>
      <c r="B10" s="6" t="s">
        <v>71</v>
      </c>
      <c r="C10" s="81">
        <v>1064.2063499999999</v>
      </c>
      <c r="D10" s="81">
        <v>1094.3251600000001</v>
      </c>
      <c r="H10" s="4"/>
      <c r="I10" s="53"/>
      <c r="J10" s="3"/>
    </row>
    <row r="11" spans="1:10" x14ac:dyDescent="0.25">
      <c r="A11" s="166">
        <v>10</v>
      </c>
      <c r="B11" s="83" t="s">
        <v>97</v>
      </c>
      <c r="C11" s="81">
        <v>836.29300000000001</v>
      </c>
      <c r="D11" s="81">
        <v>878.30010000000004</v>
      </c>
      <c r="H11" s="4"/>
      <c r="I11" s="53"/>
      <c r="J11" s="3"/>
    </row>
    <row r="12" spans="1:10" x14ac:dyDescent="0.25">
      <c r="A12" s="166">
        <v>11</v>
      </c>
      <c r="B12" s="98" t="s">
        <v>63</v>
      </c>
      <c r="C12" s="81">
        <v>813.24505999999997</v>
      </c>
      <c r="D12" s="81">
        <v>740.25654999999995</v>
      </c>
      <c r="H12" s="4"/>
      <c r="I12" s="53"/>
      <c r="J12" s="3"/>
    </row>
    <row r="13" spans="1:10" x14ac:dyDescent="0.25">
      <c r="A13" s="166">
        <v>12</v>
      </c>
      <c r="B13" s="83" t="s">
        <v>99</v>
      </c>
      <c r="C13" s="84">
        <v>706.77427999999998</v>
      </c>
      <c r="D13" s="84">
        <v>682.70180000000005</v>
      </c>
      <c r="H13" s="4"/>
      <c r="I13" s="53"/>
      <c r="J13" s="3"/>
    </row>
    <row r="14" spans="1:10" x14ac:dyDescent="0.25">
      <c r="A14" s="166">
        <v>13</v>
      </c>
      <c r="B14" s="82" t="s">
        <v>100</v>
      </c>
      <c r="C14" s="84">
        <v>520.47901000000002</v>
      </c>
      <c r="D14" s="84">
        <v>475.58060999999998</v>
      </c>
      <c r="H14" s="4"/>
      <c r="I14" s="53"/>
      <c r="J14" s="3"/>
    </row>
    <row r="15" spans="1:10" x14ac:dyDescent="0.25">
      <c r="A15" s="166">
        <v>14</v>
      </c>
      <c r="B15" s="82" t="s">
        <v>98</v>
      </c>
      <c r="C15" s="84">
        <v>503.22548999999998</v>
      </c>
      <c r="D15" s="84">
        <v>527.74332000000004</v>
      </c>
      <c r="H15" s="4"/>
      <c r="I15" s="53"/>
      <c r="J15" s="3"/>
    </row>
    <row r="16" spans="1:10" x14ac:dyDescent="0.25">
      <c r="A16" s="166">
        <v>15</v>
      </c>
      <c r="B16" s="98" t="s">
        <v>68</v>
      </c>
      <c r="C16" s="81">
        <v>446.791</v>
      </c>
      <c r="D16" s="81">
        <v>468.53199999999998</v>
      </c>
      <c r="H16" s="4"/>
      <c r="I16" s="53"/>
      <c r="J16" s="3"/>
    </row>
    <row r="17" spans="1:10" x14ac:dyDescent="0.25">
      <c r="A17" s="166">
        <v>16</v>
      </c>
      <c r="B17" s="83" t="s">
        <v>67</v>
      </c>
      <c r="C17" s="84">
        <f>310.218+63.885</f>
        <v>374.10300000000001</v>
      </c>
      <c r="D17" s="84">
        <v>394.173</v>
      </c>
      <c r="H17" s="4"/>
      <c r="I17" s="53"/>
      <c r="J17" s="3"/>
    </row>
    <row r="18" spans="1:10" x14ac:dyDescent="0.25">
      <c r="A18" s="166">
        <v>17</v>
      </c>
      <c r="B18" s="83" t="s">
        <v>65</v>
      </c>
      <c r="C18" s="81">
        <v>307.89499999999998</v>
      </c>
      <c r="D18" s="81">
        <v>311.428</v>
      </c>
      <c r="H18" s="4"/>
      <c r="I18" s="53"/>
      <c r="J18" s="3"/>
    </row>
    <row r="19" spans="1:10" x14ac:dyDescent="0.25">
      <c r="A19" s="166">
        <v>18</v>
      </c>
      <c r="B19" s="6" t="s">
        <v>61</v>
      </c>
      <c r="C19" s="84">
        <v>274.29964000000001</v>
      </c>
      <c r="D19" s="84">
        <v>226.3622</v>
      </c>
      <c r="F19" s="53"/>
      <c r="G19" s="152"/>
      <c r="H19" s="4"/>
      <c r="I19" s="53"/>
      <c r="J19" s="3"/>
    </row>
    <row r="20" spans="1:10" x14ac:dyDescent="0.25">
      <c r="A20" s="166">
        <v>19</v>
      </c>
      <c r="B20" s="83" t="s">
        <v>95</v>
      </c>
      <c r="C20" s="81">
        <v>108.63491999999999</v>
      </c>
      <c r="D20" s="81">
        <v>101.81399999999999</v>
      </c>
      <c r="H20" s="4"/>
      <c r="I20" s="53"/>
      <c r="J20" s="3"/>
    </row>
    <row r="21" spans="1:10" x14ac:dyDescent="0.25">
      <c r="A21" s="166">
        <v>20</v>
      </c>
      <c r="B21" s="82" t="s">
        <v>93</v>
      </c>
      <c r="C21" s="81">
        <v>72.753839999999997</v>
      </c>
      <c r="D21" s="81">
        <v>71.481480000000005</v>
      </c>
      <c r="H21" s="4"/>
      <c r="I21" s="53"/>
      <c r="J21" s="3"/>
    </row>
    <row r="22" spans="1:10" x14ac:dyDescent="0.25">
      <c r="A22" s="166">
        <v>21</v>
      </c>
      <c r="B22" s="72" t="s">
        <v>62</v>
      </c>
      <c r="C22" s="112">
        <v>37.401157499999997</v>
      </c>
      <c r="D22" s="112">
        <v>37.100983710000001</v>
      </c>
      <c r="H22" s="4"/>
      <c r="I22" s="53"/>
      <c r="J22" s="3"/>
    </row>
    <row r="23" spans="1:10" x14ac:dyDescent="0.25">
      <c r="H23" s="4"/>
    </row>
    <row r="24" spans="1:10" x14ac:dyDescent="0.25">
      <c r="H24" s="4"/>
    </row>
  </sheetData>
  <hyperlinks>
    <hyperlink ref="F1" location="Mündəricat!A1" display="Mündəricat" xr:uid="{00000000-0004-0000-0700-000000000000}"/>
  </hyperlink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A1:F23"/>
  <sheetViews>
    <sheetView workbookViewId="0"/>
  </sheetViews>
  <sheetFormatPr defaultRowHeight="15" x14ac:dyDescent="0.25"/>
  <cols>
    <col min="1" max="1" width="9.28515625" style="169" customWidth="1"/>
    <col min="2" max="4" width="30.7109375" customWidth="1"/>
    <col min="6" max="6" width="19.5703125" customWidth="1"/>
  </cols>
  <sheetData>
    <row r="1" spans="1:6" ht="30" x14ac:dyDescent="0.25">
      <c r="A1" s="172" t="s">
        <v>106</v>
      </c>
      <c r="B1" s="19" t="s">
        <v>105</v>
      </c>
      <c r="C1" s="19" t="s">
        <v>103</v>
      </c>
      <c r="D1" s="20" t="s">
        <v>104</v>
      </c>
      <c r="F1" s="36" t="s">
        <v>37</v>
      </c>
    </row>
    <row r="2" spans="1:6" x14ac:dyDescent="0.25">
      <c r="A2" s="168">
        <v>1</v>
      </c>
      <c r="B2" s="6" t="s">
        <v>66</v>
      </c>
      <c r="C2" s="130">
        <v>2.4921054733374068E-2</v>
      </c>
      <c r="D2" s="3">
        <v>206.5619999999999</v>
      </c>
    </row>
    <row r="3" spans="1:6" x14ac:dyDescent="0.25">
      <c r="A3" s="168">
        <v>2</v>
      </c>
      <c r="B3" s="6" t="s">
        <v>59</v>
      </c>
      <c r="C3" s="130">
        <v>1.3138711605714434E-2</v>
      </c>
      <c r="D3" s="3">
        <v>116.8409900000006</v>
      </c>
    </row>
    <row r="4" spans="1:6" x14ac:dyDescent="0.25">
      <c r="A4" s="168">
        <v>3</v>
      </c>
      <c r="B4" s="6" t="s">
        <v>63</v>
      </c>
      <c r="C4" s="2">
        <v>9.8598938435600497E-2</v>
      </c>
      <c r="D4" s="3">
        <v>72.988510000000019</v>
      </c>
    </row>
    <row r="5" spans="1:6" x14ac:dyDescent="0.25">
      <c r="A5" s="168">
        <v>4</v>
      </c>
      <c r="B5" s="6" t="s">
        <v>61</v>
      </c>
      <c r="C5" s="2">
        <v>0.2117731670747148</v>
      </c>
      <c r="D5" s="3">
        <v>47.937440000000009</v>
      </c>
    </row>
    <row r="6" spans="1:6" x14ac:dyDescent="0.25">
      <c r="A6" s="168">
        <v>5</v>
      </c>
      <c r="B6" s="6" t="s">
        <v>100</v>
      </c>
      <c r="C6" s="2">
        <v>9.4407549542442529E-2</v>
      </c>
      <c r="D6" s="3">
        <v>44.898400000000038</v>
      </c>
    </row>
    <row r="7" spans="1:6" x14ac:dyDescent="0.25">
      <c r="A7" s="168">
        <v>6</v>
      </c>
      <c r="B7" s="6" t="s">
        <v>99</v>
      </c>
      <c r="C7" s="130">
        <v>3.5260607193360154E-2</v>
      </c>
      <c r="D7" s="3">
        <v>24.072479999999928</v>
      </c>
    </row>
    <row r="8" spans="1:6" x14ac:dyDescent="0.25">
      <c r="A8" s="168">
        <v>7</v>
      </c>
      <c r="B8" s="6" t="s">
        <v>92</v>
      </c>
      <c r="C8" s="2">
        <v>5.8957134952193511E-3</v>
      </c>
      <c r="D8" s="3">
        <v>9.1630000000000109</v>
      </c>
    </row>
    <row r="9" spans="1:6" x14ac:dyDescent="0.25">
      <c r="A9" s="168">
        <v>8</v>
      </c>
      <c r="B9" s="6" t="s">
        <v>95</v>
      </c>
      <c r="C9" s="2">
        <v>6.6993930107843727E-2</v>
      </c>
      <c r="D9" s="3">
        <v>6.820920000000001</v>
      </c>
    </row>
    <row r="10" spans="1:6" x14ac:dyDescent="0.25">
      <c r="A10" s="168">
        <v>9</v>
      </c>
      <c r="B10" s="6" t="s">
        <v>93</v>
      </c>
      <c r="C10" s="2">
        <v>1.7799855291188597E-2</v>
      </c>
      <c r="D10" s="3">
        <v>1.2723599999999919</v>
      </c>
    </row>
    <row r="11" spans="1:6" x14ac:dyDescent="0.25">
      <c r="A11" s="168">
        <v>10</v>
      </c>
      <c r="B11" s="6" t="s">
        <v>69</v>
      </c>
      <c r="C11" s="2">
        <v>4.077028949586086E-4</v>
      </c>
      <c r="D11" s="3">
        <v>0.56178898999996818</v>
      </c>
    </row>
    <row r="12" spans="1:6" x14ac:dyDescent="0.25">
      <c r="A12" s="168">
        <v>11</v>
      </c>
      <c r="B12" s="6" t="s">
        <v>62</v>
      </c>
      <c r="C12" s="2">
        <v>8.0907232095597508E-3</v>
      </c>
      <c r="D12" s="3">
        <v>0.30017378999999522</v>
      </c>
    </row>
    <row r="13" spans="1:6" x14ac:dyDescent="0.25">
      <c r="A13" s="168">
        <v>12</v>
      </c>
      <c r="B13" s="6" t="s">
        <v>65</v>
      </c>
      <c r="C13" s="2">
        <v>-1.1344516228470193E-2</v>
      </c>
      <c r="D13" s="3">
        <v>-3.5330000000000155</v>
      </c>
    </row>
    <row r="14" spans="1:6" x14ac:dyDescent="0.25">
      <c r="A14" s="168">
        <v>13</v>
      </c>
      <c r="B14" s="6" t="s">
        <v>67</v>
      </c>
      <c r="C14" s="2">
        <v>-5.091672945635544E-2</v>
      </c>
      <c r="D14" s="3">
        <v>-20.069999999999993</v>
      </c>
    </row>
    <row r="15" spans="1:6" x14ac:dyDescent="0.25">
      <c r="A15" s="168">
        <v>14</v>
      </c>
      <c r="B15" s="6" t="s">
        <v>68</v>
      </c>
      <c r="C15" s="2">
        <v>-4.6402380200285115E-2</v>
      </c>
      <c r="D15" s="3">
        <v>-21.740999999999985</v>
      </c>
    </row>
    <row r="16" spans="1:6" x14ac:dyDescent="0.25">
      <c r="A16" s="168">
        <v>15</v>
      </c>
      <c r="B16" s="6" t="s">
        <v>98</v>
      </c>
      <c r="C16" s="130">
        <v>-4.6457868950383036E-2</v>
      </c>
      <c r="D16" s="3">
        <v>-24.51783000000006</v>
      </c>
    </row>
    <row r="17" spans="1:4" x14ac:dyDescent="0.25">
      <c r="A17" s="168">
        <v>16</v>
      </c>
      <c r="B17" s="6" t="s">
        <v>70</v>
      </c>
      <c r="C17" s="130">
        <v>-1.4309180825823021E-2</v>
      </c>
      <c r="D17" s="3">
        <v>-27.491719999999987</v>
      </c>
    </row>
    <row r="18" spans="1:4" x14ac:dyDescent="0.25">
      <c r="A18" s="168">
        <v>17</v>
      </c>
      <c r="B18" s="6" t="s">
        <v>71</v>
      </c>
      <c r="C18" s="2">
        <v>-2.7522724598601174E-2</v>
      </c>
      <c r="D18" s="3">
        <v>-30.118810000000167</v>
      </c>
    </row>
    <row r="19" spans="1:4" x14ac:dyDescent="0.25">
      <c r="A19" s="168">
        <v>18</v>
      </c>
      <c r="B19" s="6" t="s">
        <v>60</v>
      </c>
      <c r="C19" s="2">
        <v>-3.1651007920479167E-2</v>
      </c>
      <c r="D19" s="3">
        <v>-35.841000000000122</v>
      </c>
    </row>
    <row r="20" spans="1:4" x14ac:dyDescent="0.25">
      <c r="A20" s="168">
        <v>19</v>
      </c>
      <c r="B20" s="6" t="s">
        <v>97</v>
      </c>
      <c r="C20" s="2">
        <v>-4.7827729952438849E-2</v>
      </c>
      <c r="D20" s="3">
        <v>-42.007100000000037</v>
      </c>
    </row>
    <row r="21" spans="1:4" x14ac:dyDescent="0.25">
      <c r="A21" s="168">
        <v>20</v>
      </c>
      <c r="B21" s="6" t="s">
        <v>64</v>
      </c>
      <c r="C21" s="2">
        <v>-0.14955808614733471</v>
      </c>
      <c r="D21" s="3">
        <v>-202.97397999999998</v>
      </c>
    </row>
    <row r="22" spans="1:4" x14ac:dyDescent="0.25">
      <c r="A22" s="168">
        <v>21</v>
      </c>
      <c r="B22" s="13" t="s">
        <v>96</v>
      </c>
      <c r="C22" s="125">
        <v>-8.4929521011945133E-2</v>
      </c>
      <c r="D22" s="126">
        <v>-641.39699999999993</v>
      </c>
    </row>
    <row r="23" spans="1:4" x14ac:dyDescent="0.25">
      <c r="A23"/>
    </row>
  </sheetData>
  <conditionalFormatting sqref="C2:C13">
    <cfRule type="dataBar" priority="39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{59C805C9-AAF7-4ED6-92EE-4F81BE90AE1C}</x14:id>
        </ext>
      </extLst>
    </cfRule>
    <cfRule type="dataBar" priority="39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{08CECFE5-4DDB-4071-8848-722C2A60CFCE}</x14:id>
        </ext>
      </extLst>
    </cfRule>
    <cfRule type="dataBar" priority="39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{F0DA324D-2A42-4EAF-B6F6-46CA3FD48BB0}</x14:id>
        </ext>
      </extLst>
    </cfRule>
    <cfRule type="dataBar" priority="39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{31006D51-E1CB-4953-B004-231CA24123CD}</x14:id>
        </ext>
      </extLst>
    </cfRule>
  </conditionalFormatting>
  <conditionalFormatting sqref="C2:C18">
    <cfRule type="dataBar" priority="40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{F6E1A79C-2070-4855-B87F-890ABCCCC475}</x14:id>
        </ext>
      </extLst>
    </cfRule>
  </conditionalFormatting>
  <conditionalFormatting sqref="C2:C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{5108FE77-9FBB-4CB2-999B-E4C1E7527139}</x14:id>
        </ext>
      </extLst>
    </cfRule>
  </conditionalFormatting>
  <conditionalFormatting sqref="C2:D13">
    <cfRule type="dataBar" priority="40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{0F9503D7-D048-478A-A52B-9AA27FE2D8DE}</x14:id>
        </ext>
      </extLst>
    </cfRule>
  </conditionalFormatting>
  <conditionalFormatting sqref="C2:D22">
    <cfRule type="dataBar" priority="40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{D1C5CB26-442E-41F4-A496-96CC8593FAC7}</x14:id>
        </ext>
      </extLst>
    </cfRule>
  </conditionalFormatting>
  <conditionalFormatting sqref="D2:D13">
    <cfRule type="dataBar" priority="4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{7A9B8E62-8257-4C44-93F8-7E2E2814F202}</x14:id>
        </ext>
      </extLst>
    </cfRule>
    <cfRule type="dataBar" priority="4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{5D41D887-9A38-4806-93FA-102314FCA9E9}</x14:id>
        </ext>
      </extLst>
    </cfRule>
  </conditionalFormatting>
  <conditionalFormatting sqref="D2:D18">
    <cfRule type="dataBar" priority="4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{A76EC67C-92BD-4F28-AD70-85EE7BDB2AB4}</x14:id>
        </ext>
      </extLst>
    </cfRule>
  </conditionalFormatting>
  <conditionalFormatting sqref="D2:D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{E5D26B80-0C71-444D-8A95-E8C57963BAA0}</x14:id>
        </ext>
      </extLst>
    </cfRule>
  </conditionalFormatting>
  <conditionalFormatting sqref="D3:D22">
    <cfRule type="dataBar" priority="41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{23A92DD7-2875-4CDD-BA81-787E6B2151FA}</x14:id>
        </ext>
      </extLst>
    </cfRule>
  </conditionalFormatting>
  <hyperlinks>
    <hyperlink ref="F1" location="Mündəricat!A1" display="Mündəricat" xr:uid="{00000000-0004-0000-08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9C805C9-AAF7-4ED6-92EE-4F81BE90AE1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08CECFE5-4DDB-4071-8848-722C2A60CFC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F0DA324D-2A42-4EAF-B6F6-46CA3FD48BB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1006D51-E1CB-4953-B004-231CA24123C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C2:C13</xm:sqref>
        </x14:conditionalFormatting>
        <x14:conditionalFormatting xmlns:xm="http://schemas.microsoft.com/office/excel/2006/main">
          <x14:cfRule type="dataBar" id="{F6E1A79C-2070-4855-B87F-890ABCCCC47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C2:C18</xm:sqref>
        </x14:conditionalFormatting>
        <x14:conditionalFormatting xmlns:xm="http://schemas.microsoft.com/office/excel/2006/main">
          <x14:cfRule type="dataBar" id="{5108FE77-9FBB-4CB2-999B-E4C1E75271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0F9503D7-D048-478A-A52B-9AA27FE2D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C2:D13</xm:sqref>
        </x14:conditionalFormatting>
        <x14:conditionalFormatting xmlns:xm="http://schemas.microsoft.com/office/excel/2006/main">
          <x14:cfRule type="dataBar" id="{D1C5CB26-442E-41F4-A496-96CC8593FAC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7A9B8E62-8257-4C44-93F8-7E2E2814F20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D41D887-9A38-4806-93FA-102314FCA9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D2:D13</xm:sqref>
        </x14:conditionalFormatting>
        <x14:conditionalFormatting xmlns:xm="http://schemas.microsoft.com/office/excel/2006/main">
          <x14:cfRule type="dataBar" id="{A76EC67C-92BD-4F28-AD70-85EE7BDB2A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D2:D18</xm:sqref>
        </x14:conditionalFormatting>
        <x14:conditionalFormatting xmlns:xm="http://schemas.microsoft.com/office/excel/2006/main">
          <x14:cfRule type="dataBar" id="{E5D26B80-0C71-444D-8A95-E8C57963BAA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  <x14:conditionalFormatting xmlns:xm="http://schemas.microsoft.com/office/excel/2006/main">
          <x14:cfRule type="dataBar" id="{23A92DD7-2875-4CDD-BA81-787E6B2151F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D3:D22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98A9E-D073-455A-8DC3-14761F0F6BF1}">
  <dimension ref="A1:G23"/>
  <sheetViews>
    <sheetView workbookViewId="0">
      <selection activeCell="E1" sqref="E1"/>
    </sheetView>
  </sheetViews>
  <sheetFormatPr defaultRowHeight="15" x14ac:dyDescent="0.25"/>
  <cols>
    <col min="1" max="1" width="9.5703125" style="169" customWidth="1"/>
    <col min="2" max="2" width="31.5703125" customWidth="1"/>
    <col min="3" max="5" width="16.85546875" customWidth="1"/>
    <col min="7" max="7" width="13.28515625" customWidth="1"/>
  </cols>
  <sheetData>
    <row r="1" spans="1:7" x14ac:dyDescent="0.25">
      <c r="A1" s="212" t="s">
        <v>106</v>
      </c>
      <c r="B1" s="17" t="s">
        <v>105</v>
      </c>
      <c r="C1" s="23" t="s">
        <v>101</v>
      </c>
      <c r="D1" s="23" t="s">
        <v>102</v>
      </c>
      <c r="E1" s="17" t="s">
        <v>109</v>
      </c>
      <c r="G1" s="46" t="s">
        <v>37</v>
      </c>
    </row>
    <row r="2" spans="1:7" x14ac:dyDescent="0.25">
      <c r="A2" s="213">
        <v>1</v>
      </c>
      <c r="B2" s="209" t="s">
        <v>59</v>
      </c>
      <c r="C2" s="81">
        <v>3562.3233300000002</v>
      </c>
      <c r="D2" s="81">
        <v>3404.2772</v>
      </c>
      <c r="E2" s="131">
        <f>Table411131415161819278616[[#This Row],[IQ/2026]]/Table411131415161819278616[[#This Row],[IVQ/2025]]-1</f>
        <v>4.6425752285977229E-2</v>
      </c>
    </row>
    <row r="3" spans="1:7" x14ac:dyDescent="0.25">
      <c r="A3" s="213">
        <v>2</v>
      </c>
      <c r="B3" s="209" t="s">
        <v>66</v>
      </c>
      <c r="C3" s="81">
        <v>3315.2530000000002</v>
      </c>
      <c r="D3" s="81">
        <v>3136.8240000000001</v>
      </c>
      <c r="E3" s="131">
        <f>Table411131415161819278616[[#This Row],[IQ/2026]]/Table411131415161819278616[[#This Row],[IVQ/2025]]-1</f>
        <v>5.688205650046041E-2</v>
      </c>
    </row>
    <row r="4" spans="1:7" x14ac:dyDescent="0.25">
      <c r="A4" s="213">
        <v>3</v>
      </c>
      <c r="B4" s="209" t="s">
        <v>96</v>
      </c>
      <c r="C4" s="84">
        <v>1908.0350000000001</v>
      </c>
      <c r="D4" s="81">
        <v>1956.4480000000001</v>
      </c>
      <c r="E4" s="131">
        <f>Table411131415161819278616[[#This Row],[IQ/2026]]/Table411131415161819278616[[#This Row],[IVQ/2025]]-1</f>
        <v>-2.4745354847151568E-2</v>
      </c>
    </row>
    <row r="5" spans="1:7" x14ac:dyDescent="0.25">
      <c r="A5" s="213">
        <v>4</v>
      </c>
      <c r="B5" s="209" t="s">
        <v>69</v>
      </c>
      <c r="C5" s="81">
        <v>1098.68330294</v>
      </c>
      <c r="D5" s="81">
        <v>1089.0671450100001</v>
      </c>
      <c r="E5" s="131">
        <f>Table411131415161819278616[[#This Row],[IQ/2026]]/Table411131415161819278616[[#This Row],[IVQ/2025]]-1</f>
        <v>8.8297199801317117E-3</v>
      </c>
    </row>
    <row r="6" spans="1:7" x14ac:dyDescent="0.25">
      <c r="A6" s="213">
        <v>5</v>
      </c>
      <c r="B6" s="210" t="s">
        <v>71</v>
      </c>
      <c r="C6" s="81">
        <v>914.58024</v>
      </c>
      <c r="D6" s="81">
        <v>930.54264000000001</v>
      </c>
      <c r="E6" s="203">
        <f>Table411131415161819278616[[#This Row],[IQ/2026]]/Table411131415161819278616[[#This Row],[IVQ/2025]]-1</f>
        <v>-1.7153861965960027E-2</v>
      </c>
    </row>
    <row r="7" spans="1:7" x14ac:dyDescent="0.25">
      <c r="A7" s="213">
        <v>6</v>
      </c>
      <c r="B7" s="209" t="s">
        <v>60</v>
      </c>
      <c r="C7" s="81">
        <v>905.89</v>
      </c>
      <c r="D7" s="81">
        <v>893.18700000000001</v>
      </c>
      <c r="E7" s="131">
        <f>Table411131415161819278616[[#This Row],[IQ/2026]]/Table411131415161819278616[[#This Row],[IVQ/2025]]-1</f>
        <v>1.4222105785238748E-2</v>
      </c>
    </row>
    <row r="8" spans="1:7" x14ac:dyDescent="0.25">
      <c r="A8" s="213">
        <v>7</v>
      </c>
      <c r="B8" s="209" t="s">
        <v>70</v>
      </c>
      <c r="C8" s="84">
        <v>863.22113000000002</v>
      </c>
      <c r="D8" s="132" t="s">
        <v>36</v>
      </c>
      <c r="E8" s="201" t="s">
        <v>36</v>
      </c>
    </row>
    <row r="9" spans="1:7" x14ac:dyDescent="0.25">
      <c r="A9" s="213">
        <v>8</v>
      </c>
      <c r="B9" s="209" t="s">
        <v>63</v>
      </c>
      <c r="C9" s="81">
        <v>716.61636999999996</v>
      </c>
      <c r="D9" s="81">
        <v>669.36021000000005</v>
      </c>
      <c r="E9" s="131">
        <f>Table411131415161819278616[[#This Row],[IQ/2026]]/Table411131415161819278616[[#This Row],[IVQ/2025]]-1</f>
        <v>7.0598997810162434E-2</v>
      </c>
    </row>
    <row r="10" spans="1:7" x14ac:dyDescent="0.25">
      <c r="A10" s="213">
        <v>9</v>
      </c>
      <c r="B10" s="209" t="s">
        <v>97</v>
      </c>
      <c r="C10" s="81">
        <v>622.846</v>
      </c>
      <c r="D10" s="81">
        <v>631.54655000000002</v>
      </c>
      <c r="E10" s="131">
        <f>Table411131415161819278616[[#This Row],[IQ/2026]]/Table411131415161819278616[[#This Row],[IVQ/2025]]-1</f>
        <v>-1.3776577514357458E-2</v>
      </c>
    </row>
    <row r="11" spans="1:7" x14ac:dyDescent="0.25">
      <c r="A11" s="213">
        <v>10</v>
      </c>
      <c r="B11" s="209" t="s">
        <v>64</v>
      </c>
      <c r="C11" s="81">
        <v>603.31208000000004</v>
      </c>
      <c r="D11" s="81">
        <v>603.72604000000001</v>
      </c>
      <c r="E11" s="131">
        <f>Table411131415161819278616[[#This Row],[IQ/2026]]/Table411131415161819278616[[#This Row],[IVQ/2025]]-1</f>
        <v>-6.8567524435414473E-4</v>
      </c>
    </row>
    <row r="12" spans="1:7" x14ac:dyDescent="0.25">
      <c r="A12" s="213">
        <v>11</v>
      </c>
      <c r="B12" s="209" t="s">
        <v>68</v>
      </c>
      <c r="C12" s="81">
        <v>383.34199999999998</v>
      </c>
      <c r="D12" s="81">
        <v>389.28899999999999</v>
      </c>
      <c r="E12" s="131">
        <f>Table411131415161819278616[[#This Row],[IQ/2026]]/Table411131415161819278616[[#This Row],[IVQ/2025]]-1</f>
        <v>-1.5276568307863836E-2</v>
      </c>
    </row>
    <row r="13" spans="1:7" x14ac:dyDescent="0.25">
      <c r="A13" s="213">
        <v>12</v>
      </c>
      <c r="B13" s="209" t="s">
        <v>67</v>
      </c>
      <c r="C13" s="90">
        <v>310.21800000000002</v>
      </c>
      <c r="D13" s="89">
        <v>305.09300000000002</v>
      </c>
      <c r="E13" s="131">
        <f>Table411131415161819278616[[#This Row],[IQ/2026]]/Table411131415161819278616[[#This Row],[IVQ/2025]]-1</f>
        <v>1.6798156627651162E-2</v>
      </c>
    </row>
    <row r="14" spans="1:7" x14ac:dyDescent="0.25">
      <c r="A14" s="213">
        <v>13</v>
      </c>
      <c r="B14" s="210" t="s">
        <v>100</v>
      </c>
      <c r="C14" s="84">
        <f>20.6328+284.93599</f>
        <v>305.56878999999998</v>
      </c>
      <c r="D14" s="81">
        <v>313.97665000000001</v>
      </c>
      <c r="E14" s="131">
        <f>Table411131415161819278616[[#This Row],[IQ/2026]]/Table411131415161819278616[[#This Row],[IVQ/2025]]-1</f>
        <v>-2.6778615543544437E-2</v>
      </c>
    </row>
    <row r="15" spans="1:7" x14ac:dyDescent="0.25">
      <c r="A15" s="213">
        <v>14</v>
      </c>
      <c r="B15" s="210" t="s">
        <v>65</v>
      </c>
      <c r="C15" s="81">
        <v>271.69</v>
      </c>
      <c r="D15" s="81">
        <v>259.74700000000001</v>
      </c>
      <c r="E15" s="131">
        <f>Table411131415161819278616[[#This Row],[IQ/2026]]/Table411131415161819278616[[#This Row],[IVQ/2025]]-1</f>
        <v>4.5979356835690099E-2</v>
      </c>
    </row>
    <row r="16" spans="1:7" x14ac:dyDescent="0.25">
      <c r="A16" s="213">
        <v>15</v>
      </c>
      <c r="B16" s="209" t="s">
        <v>92</v>
      </c>
      <c r="C16" s="84">
        <v>213.06</v>
      </c>
      <c r="D16" s="81">
        <v>232.00700000000001</v>
      </c>
      <c r="E16" s="131">
        <f>Table411131415161819278616[[#This Row],[IQ/2026]]/Table411131415161819278616[[#This Row],[IVQ/2025]]-1</f>
        <v>-8.1665639398811218E-2</v>
      </c>
    </row>
    <row r="17" spans="1:5" x14ac:dyDescent="0.25">
      <c r="A17" s="213">
        <v>16</v>
      </c>
      <c r="B17" s="210" t="s">
        <v>99</v>
      </c>
      <c r="C17" s="84">
        <f>34.00564+154.63829</f>
        <v>188.64393000000001</v>
      </c>
      <c r="D17" s="81">
        <v>191.92684</v>
      </c>
      <c r="E17" s="203">
        <f>Table411131415161819278616[[#This Row],[IQ/2026]]/Table411131415161819278616[[#This Row],[IVQ/2025]]-1</f>
        <v>-1.7105007303824693E-2</v>
      </c>
    </row>
    <row r="18" spans="1:5" x14ac:dyDescent="0.25">
      <c r="A18" s="213">
        <v>17</v>
      </c>
      <c r="B18" s="210" t="s">
        <v>61</v>
      </c>
      <c r="C18" s="84">
        <v>166.21074999999999</v>
      </c>
      <c r="D18" s="81">
        <v>114.17283</v>
      </c>
      <c r="E18" s="131">
        <f>Table411131415161819278616[[#This Row],[IQ/2026]]/Table411131415161819278616[[#This Row],[IVQ/2025]]-1</f>
        <v>0.45578199296627742</v>
      </c>
    </row>
    <row r="19" spans="1:5" x14ac:dyDescent="0.25">
      <c r="A19" s="213">
        <v>18</v>
      </c>
      <c r="B19" s="209" t="s">
        <v>98</v>
      </c>
      <c r="C19" s="133">
        <v>94.429509999999993</v>
      </c>
      <c r="D19" s="139">
        <v>96.410089999999997</v>
      </c>
      <c r="E19" s="131">
        <f>Table411131415161819278616[[#This Row],[IQ/2026]]/Table411131415161819278616[[#This Row],[IVQ/2025]]-1</f>
        <v>-2.0543285459022065E-2</v>
      </c>
    </row>
    <row r="20" spans="1:5" x14ac:dyDescent="0.25">
      <c r="A20" s="213">
        <v>19</v>
      </c>
      <c r="B20" s="210" t="s">
        <v>95</v>
      </c>
      <c r="C20" s="81">
        <v>78.104479999999995</v>
      </c>
      <c r="D20" s="81">
        <v>75.262</v>
      </c>
      <c r="E20" s="131">
        <f>Table411131415161819278616[[#This Row],[IQ/2026]]/Table411131415161819278616[[#This Row],[IVQ/2025]]-1</f>
        <v>3.7767797826260274E-2</v>
      </c>
    </row>
    <row r="21" spans="1:5" x14ac:dyDescent="0.25">
      <c r="A21" s="213">
        <v>20</v>
      </c>
      <c r="B21" s="210" t="s">
        <v>93</v>
      </c>
      <c r="C21" s="81">
        <v>65.388909999999996</v>
      </c>
      <c r="D21" s="81">
        <v>61.347720000000002</v>
      </c>
      <c r="E21" s="202">
        <f>Table411131415161819278616[[#This Row],[IQ/2026]]/Table411131415161819278616[[#This Row],[IVQ/2025]]-1</f>
        <v>6.5873515755760614E-2</v>
      </c>
    </row>
    <row r="22" spans="1:5" x14ac:dyDescent="0.25">
      <c r="A22" s="213">
        <v>21</v>
      </c>
      <c r="B22" s="211" t="s">
        <v>62</v>
      </c>
      <c r="C22" s="204"/>
      <c r="D22" s="132" t="s">
        <v>36</v>
      </c>
      <c r="E22" s="132" t="s">
        <v>36</v>
      </c>
    </row>
    <row r="23" spans="1:5" x14ac:dyDescent="0.25">
      <c r="A23" s="208"/>
    </row>
  </sheetData>
  <hyperlinks>
    <hyperlink ref="G1" location="Mündəricat!A1" display="Mündəricat" xr:uid="{33C93527-E384-4B5A-A518-3AF0051FC618}"/>
  </hyperlinks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A1:I25"/>
  <sheetViews>
    <sheetView workbookViewId="0">
      <selection activeCell="F12" sqref="F12"/>
    </sheetView>
  </sheetViews>
  <sheetFormatPr defaultColWidth="9.28515625" defaultRowHeight="15" x14ac:dyDescent="0.25"/>
  <cols>
    <col min="2" max="2" width="41.42578125" customWidth="1"/>
    <col min="3" max="3" width="20.7109375" customWidth="1"/>
    <col min="4" max="4" width="21.42578125" customWidth="1"/>
    <col min="5" max="5" width="12.7109375" customWidth="1"/>
    <col min="6" max="6" width="21" customWidth="1"/>
    <col min="7" max="7" width="9.28515625" customWidth="1"/>
    <col min="8" max="8" width="6.85546875" bestFit="1" customWidth="1"/>
    <col min="9" max="9" width="6.28515625" bestFit="1" customWidth="1"/>
  </cols>
  <sheetData>
    <row r="1" spans="1:9" x14ac:dyDescent="0.25">
      <c r="A1" s="187" t="s">
        <v>106</v>
      </c>
      <c r="B1" s="22" t="s">
        <v>105</v>
      </c>
      <c r="C1" s="23" t="s">
        <v>101</v>
      </c>
      <c r="D1" s="23" t="s">
        <v>102</v>
      </c>
      <c r="F1" s="36" t="s">
        <v>37</v>
      </c>
    </row>
    <row r="2" spans="1:9" x14ac:dyDescent="0.25">
      <c r="A2" s="206">
        <v>1</v>
      </c>
      <c r="B2" s="6" t="s">
        <v>59</v>
      </c>
      <c r="C2" s="182">
        <v>2290.35169</v>
      </c>
      <c r="D2" s="81">
        <v>2204.6853299999998</v>
      </c>
      <c r="G2" s="3"/>
      <c r="H2" s="53"/>
      <c r="I2" s="3"/>
    </row>
    <row r="3" spans="1:9" x14ac:dyDescent="0.25">
      <c r="A3" s="205">
        <v>2</v>
      </c>
      <c r="B3" s="83" t="s">
        <v>66</v>
      </c>
      <c r="C3" s="81">
        <v>1292.692</v>
      </c>
      <c r="D3" s="81">
        <v>1178.338</v>
      </c>
      <c r="G3" s="3"/>
      <c r="H3" s="53"/>
      <c r="I3" s="3"/>
    </row>
    <row r="4" spans="1:9" x14ac:dyDescent="0.25">
      <c r="A4" s="205">
        <v>3</v>
      </c>
      <c r="B4" s="83" t="s">
        <v>96</v>
      </c>
      <c r="C4" s="84">
        <v>959.72900000000004</v>
      </c>
      <c r="D4" s="84">
        <v>917.76499999999999</v>
      </c>
      <c r="G4" s="3"/>
      <c r="H4" s="53"/>
      <c r="I4" s="3"/>
    </row>
    <row r="5" spans="1:9" x14ac:dyDescent="0.25">
      <c r="A5" s="206">
        <v>4</v>
      </c>
      <c r="B5" s="83" t="s">
        <v>70</v>
      </c>
      <c r="C5" s="84">
        <v>550.74372000000005</v>
      </c>
      <c r="D5" s="84">
        <v>542.45182999999997</v>
      </c>
      <c r="G5" s="3"/>
      <c r="H5" s="53"/>
      <c r="I5" s="3"/>
    </row>
    <row r="6" spans="1:9" x14ac:dyDescent="0.25">
      <c r="A6" s="205">
        <v>5</v>
      </c>
      <c r="B6" s="98" t="s">
        <v>64</v>
      </c>
      <c r="C6" s="81">
        <v>251.220304767339</v>
      </c>
      <c r="D6" s="81">
        <v>249.40459000000001</v>
      </c>
      <c r="G6" s="3"/>
      <c r="H6" s="53"/>
      <c r="I6" s="3"/>
    </row>
    <row r="7" spans="1:9" x14ac:dyDescent="0.25">
      <c r="A7" s="205">
        <v>6</v>
      </c>
      <c r="B7" s="6" t="s">
        <v>60</v>
      </c>
      <c r="C7" s="81">
        <v>246.19</v>
      </c>
      <c r="D7" s="81">
        <v>232.71100000000001</v>
      </c>
      <c r="G7" s="3"/>
      <c r="H7" s="53"/>
      <c r="I7" s="3"/>
    </row>
    <row r="8" spans="1:9" x14ac:dyDescent="0.25">
      <c r="A8" s="206">
        <v>7</v>
      </c>
      <c r="B8" s="83" t="s">
        <v>67</v>
      </c>
      <c r="C8" s="84">
        <v>201.65600000000001</v>
      </c>
      <c r="D8" s="84">
        <v>197.39099999999999</v>
      </c>
      <c r="G8" s="3"/>
      <c r="H8" s="53"/>
      <c r="I8" s="3"/>
    </row>
    <row r="9" spans="1:9" x14ac:dyDescent="0.25">
      <c r="A9" s="205">
        <v>8</v>
      </c>
      <c r="B9" s="98" t="s">
        <v>69</v>
      </c>
      <c r="C9" s="81">
        <v>201.526472736367</v>
      </c>
      <c r="D9" s="81">
        <v>192.79635984044</v>
      </c>
      <c r="G9" s="3"/>
      <c r="H9" s="53"/>
      <c r="I9" s="3"/>
    </row>
    <row r="10" spans="1:9" x14ac:dyDescent="0.25">
      <c r="A10" s="205">
        <v>9</v>
      </c>
      <c r="B10" s="98" t="s">
        <v>63</v>
      </c>
      <c r="C10" s="81">
        <v>184.51582999999999</v>
      </c>
      <c r="D10" s="81">
        <v>175.77104</v>
      </c>
      <c r="G10" s="3"/>
      <c r="H10" s="53"/>
      <c r="I10" s="3"/>
    </row>
    <row r="11" spans="1:9" x14ac:dyDescent="0.25">
      <c r="A11" s="206">
        <v>10</v>
      </c>
      <c r="B11" s="6" t="s">
        <v>71</v>
      </c>
      <c r="C11" s="81">
        <v>183.11618000000001</v>
      </c>
      <c r="D11" s="81">
        <v>176.49341000000001</v>
      </c>
      <c r="G11" s="3"/>
      <c r="H11" s="53"/>
      <c r="I11" s="3"/>
    </row>
    <row r="12" spans="1:9" x14ac:dyDescent="0.25">
      <c r="A12" s="205">
        <v>11</v>
      </c>
      <c r="B12" s="83" t="s">
        <v>99</v>
      </c>
      <c r="C12" s="84">
        <v>167.72252</v>
      </c>
      <c r="D12" s="84">
        <v>160.66905</v>
      </c>
      <c r="G12" s="3"/>
      <c r="H12" s="53"/>
      <c r="I12" s="3"/>
    </row>
    <row r="13" spans="1:9" x14ac:dyDescent="0.25">
      <c r="A13" s="205">
        <v>12</v>
      </c>
      <c r="B13" s="83" t="s">
        <v>97</v>
      </c>
      <c r="C13" s="89">
        <v>136.512</v>
      </c>
      <c r="D13" s="89">
        <v>131.52895000000001</v>
      </c>
      <c r="G13" s="3"/>
      <c r="H13" s="53"/>
      <c r="I13" s="3"/>
    </row>
    <row r="14" spans="1:9" x14ac:dyDescent="0.25">
      <c r="A14" s="206">
        <v>13</v>
      </c>
      <c r="B14" s="82" t="s">
        <v>100</v>
      </c>
      <c r="C14" s="84">
        <v>130.28650999999999</v>
      </c>
      <c r="D14" s="84">
        <v>128.32586000000001</v>
      </c>
      <c r="G14" s="3"/>
      <c r="H14" s="53"/>
      <c r="I14" s="3"/>
    </row>
    <row r="15" spans="1:9" x14ac:dyDescent="0.25">
      <c r="A15" s="205">
        <v>14</v>
      </c>
      <c r="B15" s="83" t="s">
        <v>65</v>
      </c>
      <c r="C15" s="81">
        <v>129.63499999999999</v>
      </c>
      <c r="D15" s="81">
        <v>126.35599999999999</v>
      </c>
      <c r="G15" s="3"/>
      <c r="H15" s="53"/>
      <c r="I15" s="3"/>
    </row>
    <row r="16" spans="1:9" x14ac:dyDescent="0.25">
      <c r="A16" s="205">
        <v>15</v>
      </c>
      <c r="B16" s="82" t="s">
        <v>98</v>
      </c>
      <c r="C16" s="84">
        <v>125.91262999999999</v>
      </c>
      <c r="D16" s="84">
        <v>123.57343</v>
      </c>
      <c r="G16" s="3"/>
      <c r="H16" s="53"/>
      <c r="I16" s="3"/>
    </row>
    <row r="17" spans="1:9" x14ac:dyDescent="0.25">
      <c r="A17" s="206">
        <v>16</v>
      </c>
      <c r="B17" s="6" t="s">
        <v>92</v>
      </c>
      <c r="C17" s="90">
        <v>122.06</v>
      </c>
      <c r="D17" s="90">
        <v>117.44799999999999</v>
      </c>
      <c r="G17" s="3"/>
      <c r="H17" s="53"/>
      <c r="I17" s="3"/>
    </row>
    <row r="18" spans="1:9" x14ac:dyDescent="0.25">
      <c r="A18" s="205">
        <v>17</v>
      </c>
      <c r="B18" s="83" t="s">
        <v>95</v>
      </c>
      <c r="C18" s="81">
        <v>111.87323000000001</v>
      </c>
      <c r="D18" s="89">
        <v>109.931</v>
      </c>
      <c r="G18" s="3"/>
      <c r="H18" s="53"/>
      <c r="I18" s="3"/>
    </row>
    <row r="19" spans="1:9" x14ac:dyDescent="0.25">
      <c r="A19" s="205">
        <v>18</v>
      </c>
      <c r="B19" s="98" t="s">
        <v>68</v>
      </c>
      <c r="C19" s="207">
        <v>107.38</v>
      </c>
      <c r="D19" s="81">
        <v>104.806</v>
      </c>
      <c r="G19" s="3"/>
      <c r="H19" s="53"/>
      <c r="I19" s="3"/>
    </row>
    <row r="20" spans="1:9" x14ac:dyDescent="0.25">
      <c r="A20" s="206">
        <v>19</v>
      </c>
      <c r="B20" s="82" t="s">
        <v>93</v>
      </c>
      <c r="C20" s="81">
        <v>89.034869999999998</v>
      </c>
      <c r="D20" s="81">
        <v>89.984589999999997</v>
      </c>
      <c r="G20" s="3"/>
      <c r="H20" s="53"/>
      <c r="I20" s="3"/>
    </row>
    <row r="21" spans="1:9" x14ac:dyDescent="0.25">
      <c r="A21" s="205">
        <v>20</v>
      </c>
      <c r="B21" s="6" t="s">
        <v>61</v>
      </c>
      <c r="C21" s="84">
        <v>79.068749999999994</v>
      </c>
      <c r="D21" s="84">
        <v>77.730710000000002</v>
      </c>
      <c r="G21" s="3"/>
      <c r="H21" s="53"/>
      <c r="I21" s="3"/>
    </row>
    <row r="22" spans="1:9" x14ac:dyDescent="0.25">
      <c r="A22" s="205">
        <v>21</v>
      </c>
      <c r="B22" s="72" t="s">
        <v>62</v>
      </c>
      <c r="C22" s="112">
        <v>54.680980140000003</v>
      </c>
      <c r="D22" s="112">
        <v>53.352595630000003</v>
      </c>
      <c r="G22" s="3"/>
      <c r="H22" s="53"/>
      <c r="I22" s="3"/>
    </row>
    <row r="23" spans="1:9" x14ac:dyDescent="0.25">
      <c r="G23" s="3"/>
    </row>
    <row r="24" spans="1:9" x14ac:dyDescent="0.25">
      <c r="G24" s="3"/>
    </row>
    <row r="25" spans="1:9" x14ac:dyDescent="0.25">
      <c r="B25" s="58"/>
    </row>
  </sheetData>
  <hyperlinks>
    <hyperlink ref="F1" location="Mündəricat!A1" display="Mündəricat" xr:uid="{00000000-0004-0000-0900-000000000000}"/>
  </hyperlinks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A1:F25"/>
  <sheetViews>
    <sheetView workbookViewId="0">
      <selection activeCell="A2" sqref="A2:A22"/>
    </sheetView>
  </sheetViews>
  <sheetFormatPr defaultRowHeight="15" x14ac:dyDescent="0.25"/>
  <cols>
    <col min="2" max="2" width="40.28515625" customWidth="1"/>
    <col min="3" max="3" width="31.28515625" customWidth="1"/>
    <col min="4" max="4" width="29.7109375" customWidth="1"/>
    <col min="6" max="6" width="17.7109375" customWidth="1"/>
  </cols>
  <sheetData>
    <row r="1" spans="1:6" ht="30" x14ac:dyDescent="0.25">
      <c r="A1" s="18" t="s">
        <v>106</v>
      </c>
      <c r="B1" s="19" t="s">
        <v>105</v>
      </c>
      <c r="C1" s="19" t="s">
        <v>103</v>
      </c>
      <c r="D1" s="20" t="s">
        <v>104</v>
      </c>
      <c r="F1" s="36" t="s">
        <v>37</v>
      </c>
    </row>
    <row r="2" spans="1:6" x14ac:dyDescent="0.25">
      <c r="A2" s="93">
        <v>1</v>
      </c>
      <c r="B2" s="6" t="s">
        <v>66</v>
      </c>
      <c r="C2" s="62">
        <v>9.7046857523053698E-2</v>
      </c>
      <c r="D2" s="64">
        <v>114.35400000000004</v>
      </c>
    </row>
    <row r="3" spans="1:6" x14ac:dyDescent="0.25">
      <c r="A3" s="93">
        <v>2</v>
      </c>
      <c r="B3" s="6" t="s">
        <v>59</v>
      </c>
      <c r="C3" s="62">
        <v>3.8856502029702429E-2</v>
      </c>
      <c r="D3" s="64">
        <v>85.666360000000168</v>
      </c>
    </row>
    <row r="4" spans="1:6" x14ac:dyDescent="0.25">
      <c r="A4" s="93">
        <v>3</v>
      </c>
      <c r="B4" s="6" t="s">
        <v>96</v>
      </c>
      <c r="C4" s="62">
        <v>4.572412327774545E-2</v>
      </c>
      <c r="D4" s="64">
        <v>41.964000000000055</v>
      </c>
    </row>
    <row r="5" spans="1:6" x14ac:dyDescent="0.25">
      <c r="A5" s="93">
        <v>4</v>
      </c>
      <c r="B5" s="6" t="s">
        <v>60</v>
      </c>
      <c r="C5" s="62">
        <v>5.7921628113840704E-2</v>
      </c>
      <c r="D5" s="64">
        <v>13.478999999999985</v>
      </c>
    </row>
    <row r="6" spans="1:6" x14ac:dyDescent="0.25">
      <c r="A6" s="93">
        <v>5</v>
      </c>
      <c r="B6" s="6" t="s">
        <v>63</v>
      </c>
      <c r="C6" s="62">
        <v>4.9751028383287682E-2</v>
      </c>
      <c r="D6" s="64">
        <v>8.7447899999999947</v>
      </c>
    </row>
    <row r="7" spans="1:6" x14ac:dyDescent="0.25">
      <c r="A7" s="93">
        <v>6</v>
      </c>
      <c r="B7" s="6" t="s">
        <v>69</v>
      </c>
      <c r="C7" s="62">
        <v>4.5281523484946046E-2</v>
      </c>
      <c r="D7" s="64">
        <v>8.7301128959269931</v>
      </c>
    </row>
    <row r="8" spans="1:6" x14ac:dyDescent="0.25">
      <c r="A8" s="93">
        <v>7</v>
      </c>
      <c r="B8" s="6" t="s">
        <v>70</v>
      </c>
      <c r="C8" s="62">
        <v>1.528594714114999E-2</v>
      </c>
      <c r="D8" s="64">
        <v>8.2918900000000804</v>
      </c>
    </row>
    <row r="9" spans="1:6" x14ac:dyDescent="0.25">
      <c r="A9" s="93">
        <v>8</v>
      </c>
      <c r="B9" s="6" t="s">
        <v>99</v>
      </c>
      <c r="C9" s="62">
        <v>4.3900614337359964E-2</v>
      </c>
      <c r="D9" s="64">
        <v>7.0534700000000043</v>
      </c>
    </row>
    <row r="10" spans="1:6" x14ac:dyDescent="0.25">
      <c r="A10" s="93">
        <v>9</v>
      </c>
      <c r="B10" s="6" t="s">
        <v>71</v>
      </c>
      <c r="C10" s="61">
        <v>3.7524177248317671E-2</v>
      </c>
      <c r="D10" s="63">
        <v>6.6227700000000027</v>
      </c>
    </row>
    <row r="11" spans="1:6" x14ac:dyDescent="0.25">
      <c r="A11" s="93">
        <v>10</v>
      </c>
      <c r="B11" s="6" t="s">
        <v>97</v>
      </c>
      <c r="C11" s="62">
        <v>3.7885575761077629E-2</v>
      </c>
      <c r="D11" s="64">
        <v>4.9830499999999915</v>
      </c>
    </row>
    <row r="12" spans="1:6" x14ac:dyDescent="0.25">
      <c r="A12" s="93">
        <v>11</v>
      </c>
      <c r="B12" s="6" t="s">
        <v>92</v>
      </c>
      <c r="C12" s="62">
        <v>3.9268442204209601E-2</v>
      </c>
      <c r="D12" s="64">
        <v>4.612000000000009</v>
      </c>
    </row>
    <row r="13" spans="1:6" x14ac:dyDescent="0.25">
      <c r="A13" s="93">
        <v>12</v>
      </c>
      <c r="B13" s="6" t="s">
        <v>67</v>
      </c>
      <c r="C13" s="61">
        <v>2.1606861508376853E-2</v>
      </c>
      <c r="D13" s="63">
        <v>4.2650000000000148</v>
      </c>
    </row>
    <row r="14" spans="1:6" x14ac:dyDescent="0.25">
      <c r="A14" s="93">
        <v>13</v>
      </c>
      <c r="B14" s="6" t="s">
        <v>65</v>
      </c>
      <c r="C14" s="61">
        <v>2.5950489094304953E-2</v>
      </c>
      <c r="D14" s="63">
        <v>3.2789999999999964</v>
      </c>
    </row>
    <row r="15" spans="1:6" x14ac:dyDescent="0.25">
      <c r="A15" s="93">
        <v>14</v>
      </c>
      <c r="B15" s="6" t="s">
        <v>68</v>
      </c>
      <c r="C15" s="62">
        <v>2.4559662614735779E-2</v>
      </c>
      <c r="D15" s="64">
        <v>2.5739999999999981</v>
      </c>
    </row>
    <row r="16" spans="1:6" x14ac:dyDescent="0.25">
      <c r="A16" s="93">
        <v>15</v>
      </c>
      <c r="B16" s="6" t="s">
        <v>98</v>
      </c>
      <c r="C16" s="61">
        <v>1.8929635602086881E-2</v>
      </c>
      <c r="D16" s="63">
        <v>2.3391999999999911</v>
      </c>
    </row>
    <row r="17" spans="1:4" x14ac:dyDescent="0.25">
      <c r="A17" s="93">
        <v>16</v>
      </c>
      <c r="B17" s="6" t="s">
        <v>100</v>
      </c>
      <c r="C17" s="62">
        <v>1.5278681942984733E-2</v>
      </c>
      <c r="D17" s="64">
        <v>1.9606499999999869</v>
      </c>
    </row>
    <row r="18" spans="1:4" x14ac:dyDescent="0.25">
      <c r="A18" s="93">
        <v>17</v>
      </c>
      <c r="B18" s="6" t="s">
        <v>95</v>
      </c>
      <c r="C18" s="61">
        <v>1.7667718841819044E-2</v>
      </c>
      <c r="D18" s="63">
        <v>1.9422300000000092</v>
      </c>
    </row>
    <row r="19" spans="1:4" x14ac:dyDescent="0.25">
      <c r="A19" s="93">
        <v>18</v>
      </c>
      <c r="B19" s="6" t="s">
        <v>64</v>
      </c>
      <c r="C19" s="62">
        <v>7.2801978798344835E-3</v>
      </c>
      <c r="D19" s="64">
        <v>1.8157147673389886</v>
      </c>
    </row>
    <row r="20" spans="1:4" x14ac:dyDescent="0.25">
      <c r="A20" s="93">
        <v>19</v>
      </c>
      <c r="B20" s="6" t="s">
        <v>61</v>
      </c>
      <c r="C20" s="62">
        <v>1.7213788475622986E-2</v>
      </c>
      <c r="D20" s="64">
        <v>1.3380399999999923</v>
      </c>
    </row>
    <row r="21" spans="1:4" x14ac:dyDescent="0.25">
      <c r="A21" s="93">
        <v>20</v>
      </c>
      <c r="B21" s="6" t="s">
        <v>62</v>
      </c>
      <c r="C21" s="62">
        <v>2.4898217121662451E-2</v>
      </c>
      <c r="D21" s="64">
        <v>1.3283845099999994</v>
      </c>
    </row>
    <row r="22" spans="1:4" x14ac:dyDescent="0.25">
      <c r="A22" s="93">
        <v>21</v>
      </c>
      <c r="B22" s="13" t="s">
        <v>93</v>
      </c>
      <c r="C22" s="173">
        <v>-1.0554251566851604E-2</v>
      </c>
      <c r="D22" s="174">
        <v>-0.94971999999999923</v>
      </c>
    </row>
    <row r="25" spans="1:4" x14ac:dyDescent="0.25">
      <c r="B25" s="58"/>
    </row>
  </sheetData>
  <conditionalFormatting sqref="C2:C15">
    <cfRule type="dataBar" priority="4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{F234CA5E-2612-4E7F-BA53-C433DDA4AA64}</x14:id>
        </ext>
      </extLst>
    </cfRule>
  </conditionalFormatting>
  <conditionalFormatting sqref="C2:C2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{C01BF3A5-3954-4D58-81B7-4EC5895AEA20}</x14:id>
        </ext>
      </extLst>
    </cfRule>
  </conditionalFormatting>
  <conditionalFormatting sqref="C2:D15">
    <cfRule type="dataBar" priority="4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{2EF63BA7-DD44-4DA8-AB8A-A413810F965F}</x14:id>
        </ext>
      </extLst>
    </cfRule>
  </conditionalFormatting>
  <conditionalFormatting sqref="C2:D22">
    <cfRule type="dataBar" priority="4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{71D42750-8D11-42E7-987D-73B3299CA086}</x14:id>
        </ext>
      </extLst>
    </cfRule>
  </conditionalFormatting>
  <conditionalFormatting sqref="C20:D20 C2:C22">
    <cfRule type="dataBar" priority="1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{CE791CAE-0E0D-4EEC-B854-959AA5E99EC5}</x14:id>
        </ext>
      </extLst>
    </cfRule>
  </conditionalFormatting>
  <conditionalFormatting sqref="D2:D15">
    <cfRule type="dataBar" priority="43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{03E6F8CF-2411-4D83-9D2B-B058CACAD8F8}</x14:id>
        </ext>
      </extLst>
    </cfRule>
  </conditionalFormatting>
  <conditionalFormatting sqref="D2:D2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{473457AE-2ADD-4FE8-8CB7-48342F51233C}</x14:id>
        </ext>
      </extLst>
    </cfRule>
  </conditionalFormatting>
  <hyperlinks>
    <hyperlink ref="F1" location="Mündəricat!A1" display="Mündəricat" xr:uid="{00000000-0004-0000-0A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234CA5E-2612-4E7F-BA53-C433DDA4AA6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C2:C15</xm:sqref>
        </x14:conditionalFormatting>
        <x14:conditionalFormatting xmlns:xm="http://schemas.microsoft.com/office/excel/2006/main">
          <x14:cfRule type="dataBar" id="{C01BF3A5-3954-4D58-81B7-4EC5895AEA2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C2:C22</xm:sqref>
        </x14:conditionalFormatting>
        <x14:conditionalFormatting xmlns:xm="http://schemas.microsoft.com/office/excel/2006/main">
          <x14:cfRule type="dataBar" id="{2EF63BA7-DD44-4DA8-AB8A-A413810F965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C2:D15</xm:sqref>
        </x14:conditionalFormatting>
        <x14:conditionalFormatting xmlns:xm="http://schemas.microsoft.com/office/excel/2006/main">
          <x14:cfRule type="dataBar" id="{71D42750-8D11-42E7-987D-73B3299CA08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C2:D22</xm:sqref>
        </x14:conditionalFormatting>
        <x14:conditionalFormatting xmlns:xm="http://schemas.microsoft.com/office/excel/2006/main">
          <x14:cfRule type="dataBar" id="{CE791CAE-0E0D-4EEC-B854-959AA5E99EC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C20:D20 C2:C22</xm:sqref>
        </x14:conditionalFormatting>
        <x14:conditionalFormatting xmlns:xm="http://schemas.microsoft.com/office/excel/2006/main">
          <x14:cfRule type="dataBar" id="{03E6F8CF-2411-4D83-9D2B-B058CACAD8F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D2:D15</xm:sqref>
        </x14:conditionalFormatting>
        <x14:conditionalFormatting xmlns:xm="http://schemas.microsoft.com/office/excel/2006/main">
          <x14:cfRule type="dataBar" id="{473457AE-2ADD-4FE8-8CB7-48342F51233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D2:D22</xm:sqref>
        </x14:conditionalFormatting>
      </x14:conditionalFormatting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5"/>
  <dimension ref="A1:G22"/>
  <sheetViews>
    <sheetView workbookViewId="0">
      <selection activeCell="E1" sqref="E1"/>
    </sheetView>
  </sheetViews>
  <sheetFormatPr defaultRowHeight="15" x14ac:dyDescent="0.25"/>
  <cols>
    <col min="1" max="1" width="9.28515625" style="177" customWidth="1"/>
    <col min="2" max="2" width="22.28515625" customWidth="1"/>
    <col min="3" max="5" width="25.7109375" customWidth="1"/>
    <col min="7" max="7" width="17.7109375" customWidth="1"/>
  </cols>
  <sheetData>
    <row r="1" spans="1:7" ht="34.5" customHeight="1" x14ac:dyDescent="0.25">
      <c r="A1" s="178" t="s">
        <v>106</v>
      </c>
      <c r="B1" s="22" t="s">
        <v>105</v>
      </c>
      <c r="C1" s="27" t="s">
        <v>110</v>
      </c>
      <c r="D1" s="27" t="s">
        <v>111</v>
      </c>
      <c r="E1" s="28" t="s">
        <v>112</v>
      </c>
      <c r="G1" s="36" t="s">
        <v>37</v>
      </c>
    </row>
    <row r="2" spans="1:7" x14ac:dyDescent="0.25">
      <c r="A2" s="166">
        <v>1</v>
      </c>
      <c r="B2" s="6" t="s">
        <v>59</v>
      </c>
      <c r="C2" s="81">
        <v>1281.2713900000001</v>
      </c>
      <c r="D2" s="81">
        <v>1281.2713900000001</v>
      </c>
      <c r="E2" s="48">
        <f>Table8[[#This Row],[2026 IQ  Charter capital  (mln. manats)]]-Table8[[#This Row],[2025 IVQ Charter capital  (mln. manats)]]</f>
        <v>0</v>
      </c>
    </row>
    <row r="3" spans="1:7" x14ac:dyDescent="0.25">
      <c r="A3" s="166">
        <v>2</v>
      </c>
      <c r="B3" s="83" t="s">
        <v>70</v>
      </c>
      <c r="C3" s="84">
        <v>446.59951000000001</v>
      </c>
      <c r="D3" s="84">
        <v>446.59951000000001</v>
      </c>
      <c r="E3" s="48">
        <f>Table8[[#This Row],[2026 IQ  Charter capital  (mln. manats)]]-Table8[[#This Row],[2025 IVQ Charter capital  (mln. manats)]]</f>
        <v>0</v>
      </c>
    </row>
    <row r="4" spans="1:7" x14ac:dyDescent="0.25">
      <c r="A4" s="166">
        <v>3</v>
      </c>
      <c r="B4" s="6" t="s">
        <v>71</v>
      </c>
      <c r="C4" s="81">
        <v>378</v>
      </c>
      <c r="D4" s="81">
        <v>378</v>
      </c>
      <c r="E4" s="48">
        <f>Table8[[#This Row],[2026 IQ  Charter capital  (mln. manats)]]-Table8[[#This Row],[2025 IVQ Charter capital  (mln. manats)]]</f>
        <v>0</v>
      </c>
    </row>
    <row r="5" spans="1:7" x14ac:dyDescent="0.25">
      <c r="A5" s="166">
        <v>4</v>
      </c>
      <c r="B5" s="83" t="s">
        <v>96</v>
      </c>
      <c r="C5" s="84">
        <v>354.512</v>
      </c>
      <c r="D5" s="81">
        <v>354.512</v>
      </c>
      <c r="E5" s="48">
        <f>Table8[[#This Row],[2026 IQ  Charter capital  (mln. manats)]]-Table8[[#This Row],[2025 IVQ Charter capital  (mln. manats)]]</f>
        <v>0</v>
      </c>
    </row>
    <row r="6" spans="1:7" x14ac:dyDescent="0.25">
      <c r="A6" s="166">
        <v>5</v>
      </c>
      <c r="B6" s="83" t="s">
        <v>95</v>
      </c>
      <c r="C6" s="81">
        <v>315.815</v>
      </c>
      <c r="D6" s="81">
        <v>315.815</v>
      </c>
      <c r="E6" s="48">
        <f>Table8[[#This Row],[2026 IQ  Charter capital  (mln. manats)]]-Table8[[#This Row],[2025 IVQ Charter capital  (mln. manats)]]</f>
        <v>0</v>
      </c>
    </row>
    <row r="7" spans="1:7" x14ac:dyDescent="0.25">
      <c r="A7" s="166">
        <v>6</v>
      </c>
      <c r="B7" s="83" t="s">
        <v>66</v>
      </c>
      <c r="C7" s="81">
        <v>265.85000000000002</v>
      </c>
      <c r="D7" s="81">
        <v>265.85000000000002</v>
      </c>
      <c r="E7" s="48">
        <f>Table8[[#This Row],[2026 IQ  Charter capital  (mln. manats)]]-Table8[[#This Row],[2025 IVQ Charter capital  (mln. manats)]]</f>
        <v>0</v>
      </c>
    </row>
    <row r="8" spans="1:7" x14ac:dyDescent="0.25">
      <c r="A8" s="166">
        <v>7</v>
      </c>
      <c r="B8" s="83" t="s">
        <v>67</v>
      </c>
      <c r="C8" s="84">
        <v>174.601</v>
      </c>
      <c r="D8" s="81">
        <v>174.601</v>
      </c>
      <c r="E8" s="48">
        <f>Table8[[#This Row],[2026 IQ  Charter capital  (mln. manats)]]-Table8[[#This Row],[2025 IVQ Charter capital  (mln. manats)]]</f>
        <v>0</v>
      </c>
    </row>
    <row r="9" spans="1:7" x14ac:dyDescent="0.25">
      <c r="A9" s="166">
        <v>8</v>
      </c>
      <c r="B9" s="98" t="s">
        <v>69</v>
      </c>
      <c r="C9" s="81">
        <v>138.20039295999999</v>
      </c>
      <c r="D9" s="81">
        <v>138.20039295999999</v>
      </c>
      <c r="E9" s="48">
        <f>Table8[[#This Row],[2026 IQ  Charter capital  (mln. manats)]]-Table8[[#This Row],[2025 IVQ Charter capital  (mln. manats)]]</f>
        <v>0</v>
      </c>
    </row>
    <row r="10" spans="1:7" x14ac:dyDescent="0.25">
      <c r="A10" s="166">
        <v>9</v>
      </c>
      <c r="B10" s="6" t="s">
        <v>60</v>
      </c>
      <c r="C10" s="84">
        <v>121.75</v>
      </c>
      <c r="D10" s="81">
        <v>121.75</v>
      </c>
      <c r="E10" s="48">
        <f>Table8[[#This Row],[2026 IQ  Charter capital  (mln. manats)]]-Table8[[#This Row],[2025 IVQ Charter capital  (mln. manats)]]</f>
        <v>0</v>
      </c>
    </row>
    <row r="11" spans="1:7" x14ac:dyDescent="0.25">
      <c r="A11" s="166">
        <v>10</v>
      </c>
      <c r="B11" s="83" t="s">
        <v>65</v>
      </c>
      <c r="C11" s="81">
        <v>112.545</v>
      </c>
      <c r="D11" s="81">
        <v>112.545</v>
      </c>
      <c r="E11" s="48">
        <f>Table8[[#This Row],[2026 IQ  Charter capital  (mln. manats)]]-Table8[[#This Row],[2025 IVQ Charter capital  (mln. manats)]]</f>
        <v>0</v>
      </c>
    </row>
    <row r="12" spans="1:7" x14ac:dyDescent="0.25">
      <c r="A12" s="166">
        <v>11</v>
      </c>
      <c r="B12" s="83" t="s">
        <v>97</v>
      </c>
      <c r="C12" s="81">
        <v>101.30007999999999</v>
      </c>
      <c r="D12" s="81">
        <v>101.30007999999999</v>
      </c>
      <c r="E12" s="48">
        <f>Table8[[#This Row],[2026 IQ  Charter capital  (mln. manats)]]-Table8[[#This Row],[2025 IVQ Charter capital  (mln. manats)]]</f>
        <v>0</v>
      </c>
    </row>
    <row r="13" spans="1:7" x14ac:dyDescent="0.25">
      <c r="A13" s="166">
        <v>12</v>
      </c>
      <c r="B13" s="6" t="s">
        <v>92</v>
      </c>
      <c r="C13" s="84">
        <v>100.5</v>
      </c>
      <c r="D13" s="81">
        <v>100.5</v>
      </c>
      <c r="E13" s="48">
        <f>Table8[[#This Row],[2026 IQ  Charter capital  (mln. manats)]]-Table8[[#This Row],[2025 IVQ Charter capital  (mln. manats)]]</f>
        <v>0</v>
      </c>
    </row>
    <row r="14" spans="1:7" x14ac:dyDescent="0.25">
      <c r="A14" s="166">
        <v>13</v>
      </c>
      <c r="B14" s="98" t="s">
        <v>68</v>
      </c>
      <c r="C14" s="81">
        <v>100.006</v>
      </c>
      <c r="D14" s="81">
        <v>100.006</v>
      </c>
      <c r="E14" s="48">
        <f>Table8[[#This Row],[2026 IQ  Charter capital  (mln. manats)]]-Table8[[#This Row],[2025 IVQ Charter capital  (mln. manats)]]</f>
        <v>0</v>
      </c>
    </row>
    <row r="15" spans="1:7" x14ac:dyDescent="0.25">
      <c r="A15" s="166">
        <v>14</v>
      </c>
      <c r="B15" s="98" t="s">
        <v>64</v>
      </c>
      <c r="C15" s="81">
        <v>73.961089999999999</v>
      </c>
      <c r="D15" s="81">
        <v>73.961089999999999</v>
      </c>
      <c r="E15" s="48">
        <f>Table8[[#This Row],[2026 IQ  Charter capital  (mln. manats)]]-Table8[[#This Row],[2025 IVQ Charter capital  (mln. manats)]]</f>
        <v>0</v>
      </c>
    </row>
    <row r="16" spans="1:7" x14ac:dyDescent="0.25">
      <c r="A16" s="166">
        <v>15</v>
      </c>
      <c r="B16" s="83" t="s">
        <v>62</v>
      </c>
      <c r="C16" s="84">
        <v>73.611171440000007</v>
      </c>
      <c r="D16" s="8">
        <v>73.611171440000007</v>
      </c>
      <c r="E16" s="48">
        <f>Table8[[#This Row],[2026 IQ  Charter capital  (mln. manats)]]-Table8[[#This Row],[2025 IVQ Charter capital  (mln. manats)]]</f>
        <v>0</v>
      </c>
    </row>
    <row r="17" spans="1:5" x14ac:dyDescent="0.25">
      <c r="A17" s="166">
        <v>16</v>
      </c>
      <c r="B17" s="82" t="s">
        <v>93</v>
      </c>
      <c r="C17" s="81">
        <v>71.8</v>
      </c>
      <c r="D17" s="81">
        <v>71.8</v>
      </c>
      <c r="E17" s="48">
        <f>Table8[[#This Row],[2026 IQ  Charter capital  (mln. manats)]]-Table8[[#This Row],[2025 IVQ Charter capital  (mln. manats)]]</f>
        <v>0</v>
      </c>
    </row>
    <row r="18" spans="1:5" x14ac:dyDescent="0.25">
      <c r="A18" s="166">
        <v>17</v>
      </c>
      <c r="B18" s="6" t="s">
        <v>61</v>
      </c>
      <c r="C18" s="47">
        <v>70.393460000000005</v>
      </c>
      <c r="D18" s="47">
        <v>70.393460000000005</v>
      </c>
      <c r="E18" s="48">
        <f>Table8[[#This Row],[2026 IQ  Charter capital  (mln. manats)]]-Table8[[#This Row],[2025 IVQ Charter capital  (mln. manats)]]</f>
        <v>0</v>
      </c>
    </row>
    <row r="19" spans="1:5" x14ac:dyDescent="0.25">
      <c r="A19" s="166">
        <v>18</v>
      </c>
      <c r="B19" s="83" t="s">
        <v>99</v>
      </c>
      <c r="C19" s="214">
        <v>65.5</v>
      </c>
      <c r="D19" s="81">
        <v>65.5</v>
      </c>
      <c r="E19" s="48">
        <f>Table8[[#This Row],[2026 IQ  Charter capital  (mln. manats)]]-Table8[[#This Row],[2025 IVQ Charter capital  (mln. manats)]]</f>
        <v>0</v>
      </c>
    </row>
    <row r="20" spans="1:5" x14ac:dyDescent="0.25">
      <c r="A20" s="166">
        <v>19</v>
      </c>
      <c r="B20" s="82" t="s">
        <v>100</v>
      </c>
      <c r="C20" s="84">
        <v>60</v>
      </c>
      <c r="D20" s="81">
        <v>60</v>
      </c>
      <c r="E20" s="48">
        <f>Table8[[#This Row],[2026 IQ  Charter capital  (mln. manats)]]-Table8[[#This Row],[2025 IVQ Charter capital  (mln. manats)]]</f>
        <v>0</v>
      </c>
    </row>
    <row r="21" spans="1:5" x14ac:dyDescent="0.25">
      <c r="A21" s="166">
        <v>20</v>
      </c>
      <c r="B21" s="82" t="s">
        <v>98</v>
      </c>
      <c r="C21" s="84">
        <v>55.380699999999997</v>
      </c>
      <c r="D21" s="81">
        <v>55.380699999999997</v>
      </c>
      <c r="E21" s="48">
        <f>Table8[[#This Row],[2026 IQ  Charter capital  (mln. manats)]]-Table8[[#This Row],[2025 IVQ Charter capital  (mln. manats)]]</f>
        <v>0</v>
      </c>
    </row>
    <row r="22" spans="1:5" x14ac:dyDescent="0.25">
      <c r="A22" s="166">
        <v>21</v>
      </c>
      <c r="B22" s="140" t="s">
        <v>63</v>
      </c>
      <c r="C22" s="89">
        <v>52.87</v>
      </c>
      <c r="D22" s="111">
        <v>52.87</v>
      </c>
      <c r="E22" s="48">
        <f>Table8[[#This Row],[2026 IQ  Charter capital  (mln. manats)]]-Table8[[#This Row],[2025 IVQ Charter capital  (mln. manats)]]</f>
        <v>0</v>
      </c>
    </row>
  </sheetData>
  <hyperlinks>
    <hyperlink ref="G1" location="Mündəricat!A1" display="Mündəricat" xr:uid="{00000000-0004-0000-0B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7"/>
  <dimension ref="A1:AL23"/>
  <sheetViews>
    <sheetView workbookViewId="0">
      <selection activeCell="E20" sqref="E20"/>
    </sheetView>
  </sheetViews>
  <sheetFormatPr defaultColWidth="9.28515625" defaultRowHeight="15" x14ac:dyDescent="0.25"/>
  <cols>
    <col min="2" max="2" width="42.7109375" customWidth="1"/>
    <col min="3" max="4" width="15.7109375" customWidth="1"/>
    <col min="5" max="5" width="22.7109375" customWidth="1"/>
    <col min="6" max="6" width="18.7109375" customWidth="1"/>
  </cols>
  <sheetData>
    <row r="1" spans="1:38" x14ac:dyDescent="0.25">
      <c r="A1" s="29" t="s">
        <v>106</v>
      </c>
      <c r="B1" s="30" t="s">
        <v>105</v>
      </c>
      <c r="C1" s="39" t="s">
        <v>101</v>
      </c>
      <c r="D1" s="39" t="s">
        <v>102</v>
      </c>
      <c r="F1" s="36" t="s">
        <v>37</v>
      </c>
    </row>
    <row r="2" spans="1:38" x14ac:dyDescent="0.25">
      <c r="A2" s="93">
        <v>2</v>
      </c>
      <c r="B2" s="83" t="s">
        <v>66</v>
      </c>
      <c r="C2" s="8">
        <v>120.17</v>
      </c>
      <c r="D2" s="8">
        <v>315.01299999999998</v>
      </c>
    </row>
    <row r="3" spans="1:38" x14ac:dyDescent="0.25">
      <c r="A3" s="93">
        <v>1</v>
      </c>
      <c r="B3" s="6" t="s">
        <v>59</v>
      </c>
      <c r="C3" s="8">
        <v>110.56976</v>
      </c>
      <c r="D3" s="8">
        <v>335.69324999999998</v>
      </c>
    </row>
    <row r="4" spans="1:38" x14ac:dyDescent="0.25">
      <c r="A4" s="93">
        <v>3</v>
      </c>
      <c r="B4" s="83" t="s">
        <v>96</v>
      </c>
      <c r="C4" s="12">
        <v>48.286999999999999</v>
      </c>
      <c r="D4" s="8">
        <v>148.89599999999999</v>
      </c>
    </row>
    <row r="5" spans="1:38" x14ac:dyDescent="0.25">
      <c r="A5" s="93">
        <v>5</v>
      </c>
      <c r="B5" s="98" t="s">
        <v>64</v>
      </c>
      <c r="C5" s="8">
        <v>17.031569999999999</v>
      </c>
      <c r="D5" s="8">
        <v>60.593640000000001</v>
      </c>
    </row>
    <row r="6" spans="1:38" x14ac:dyDescent="0.25">
      <c r="A6" s="93">
        <v>6</v>
      </c>
      <c r="B6" s="6" t="s">
        <v>60</v>
      </c>
      <c r="C6" s="8">
        <v>12.994999999999999</v>
      </c>
      <c r="D6" s="8">
        <v>49.052</v>
      </c>
    </row>
    <row r="7" spans="1:38" x14ac:dyDescent="0.25">
      <c r="A7" s="93">
        <v>4</v>
      </c>
      <c r="B7" s="83" t="s">
        <v>70</v>
      </c>
      <c r="C7" s="12">
        <v>9.3905399999999997</v>
      </c>
      <c r="D7" s="12">
        <v>61.08</v>
      </c>
    </row>
    <row r="8" spans="1:38" x14ac:dyDescent="0.25">
      <c r="A8" s="93">
        <v>8</v>
      </c>
      <c r="B8" s="98" t="s">
        <v>63</v>
      </c>
      <c r="C8" s="8">
        <v>8.28932</v>
      </c>
      <c r="D8" s="8">
        <v>30.594760000000001</v>
      </c>
    </row>
    <row r="9" spans="1:38" x14ac:dyDescent="0.25">
      <c r="A9" s="93">
        <v>9</v>
      </c>
      <c r="B9" s="98" t="s">
        <v>69</v>
      </c>
      <c r="C9" s="8">
        <v>8.0592363799999092</v>
      </c>
      <c r="D9" s="8">
        <v>25.7812684399997</v>
      </c>
    </row>
    <row r="10" spans="1:38" x14ac:dyDescent="0.25">
      <c r="A10" s="93">
        <v>7</v>
      </c>
      <c r="B10" s="6" t="s">
        <v>71</v>
      </c>
      <c r="C10" s="8">
        <v>6.6853100000000003</v>
      </c>
      <c r="D10" s="8">
        <v>31.27589</v>
      </c>
    </row>
    <row r="11" spans="1:38" x14ac:dyDescent="0.25">
      <c r="A11" s="93">
        <v>10</v>
      </c>
      <c r="B11" s="83" t="s">
        <v>99</v>
      </c>
      <c r="C11" s="12">
        <v>5.5711000000000004</v>
      </c>
      <c r="D11" s="8">
        <v>23.253699999999998</v>
      </c>
    </row>
    <row r="12" spans="1:38" s="50" customFormat="1" x14ac:dyDescent="0.25">
      <c r="A12" s="93">
        <v>12</v>
      </c>
      <c r="B12" s="83" t="s">
        <v>97</v>
      </c>
      <c r="C12" s="8">
        <v>5.0960000000000001</v>
      </c>
      <c r="D12" s="8">
        <v>11.331</v>
      </c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</row>
    <row r="13" spans="1:38" x14ac:dyDescent="0.25">
      <c r="A13" s="93">
        <v>13</v>
      </c>
      <c r="B13" s="6" t="s">
        <v>92</v>
      </c>
      <c r="C13" s="12">
        <v>4.5460000000000003</v>
      </c>
      <c r="D13" s="8">
        <v>10.131</v>
      </c>
    </row>
    <row r="14" spans="1:38" x14ac:dyDescent="0.25">
      <c r="A14" s="93">
        <v>11</v>
      </c>
      <c r="B14" s="83" t="s">
        <v>67</v>
      </c>
      <c r="C14" s="12">
        <v>3.6760000000000002</v>
      </c>
      <c r="D14" s="8">
        <v>11.356</v>
      </c>
    </row>
    <row r="15" spans="1:38" x14ac:dyDescent="0.25">
      <c r="A15" s="93">
        <v>16</v>
      </c>
      <c r="B15" s="83" t="s">
        <v>65</v>
      </c>
      <c r="C15" s="8">
        <v>3.2722199999999999</v>
      </c>
      <c r="D15" s="8">
        <v>7.3058399999999999</v>
      </c>
    </row>
    <row r="16" spans="1:38" x14ac:dyDescent="0.25">
      <c r="A16" s="93">
        <v>21</v>
      </c>
      <c r="B16" s="98" t="s">
        <v>68</v>
      </c>
      <c r="C16" s="12">
        <v>2.879</v>
      </c>
      <c r="D16" s="12">
        <v>1.2230000000000001</v>
      </c>
    </row>
    <row r="17" spans="1:4" x14ac:dyDescent="0.25">
      <c r="A17" s="93">
        <v>15</v>
      </c>
      <c r="B17" s="83" t="s">
        <v>95</v>
      </c>
      <c r="C17" s="8">
        <v>1.7308399999999999</v>
      </c>
      <c r="D17" s="8">
        <v>9.1110000000000007</v>
      </c>
    </row>
    <row r="18" spans="1:4" x14ac:dyDescent="0.25">
      <c r="A18" s="93">
        <v>17</v>
      </c>
      <c r="B18" s="82" t="s">
        <v>100</v>
      </c>
      <c r="C18" s="84">
        <v>1.7226699999999999</v>
      </c>
      <c r="D18" s="8">
        <v>6.6267100000000001</v>
      </c>
    </row>
    <row r="19" spans="1:4" x14ac:dyDescent="0.25">
      <c r="A19" s="93">
        <v>14</v>
      </c>
      <c r="B19" s="82" t="s">
        <v>98</v>
      </c>
      <c r="C19" s="8">
        <v>1.4182999999999999</v>
      </c>
      <c r="D19" s="8">
        <v>9.9745699999999999</v>
      </c>
    </row>
    <row r="20" spans="1:4" x14ac:dyDescent="0.25">
      <c r="A20" s="93">
        <v>19</v>
      </c>
      <c r="B20" s="83" t="s">
        <v>62</v>
      </c>
      <c r="C20" s="90">
        <v>1.32838451</v>
      </c>
      <c r="D20" s="8">
        <v>4.4115204800000001</v>
      </c>
    </row>
    <row r="21" spans="1:4" x14ac:dyDescent="0.25">
      <c r="A21" s="93">
        <v>20</v>
      </c>
      <c r="B21" s="6" t="s">
        <v>61</v>
      </c>
      <c r="C21" s="12">
        <v>1.12825</v>
      </c>
      <c r="D21" s="8">
        <v>4.2570100000000002</v>
      </c>
    </row>
    <row r="22" spans="1:4" x14ac:dyDescent="0.25">
      <c r="A22" s="93">
        <v>18</v>
      </c>
      <c r="B22" s="215" t="s">
        <v>93</v>
      </c>
      <c r="C22" s="66">
        <v>-0.93701999999999996</v>
      </c>
      <c r="D22" s="66">
        <v>5.08108</v>
      </c>
    </row>
    <row r="23" spans="1:4" x14ac:dyDescent="0.25">
      <c r="B23" s="58"/>
    </row>
  </sheetData>
  <hyperlinks>
    <hyperlink ref="F1" location="Mündəricat!A1" display="Mündəricat" xr:uid="{00000000-0004-0000-0C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/>
  <dimension ref="A1:F25"/>
  <sheetViews>
    <sheetView workbookViewId="0">
      <selection activeCell="F18" sqref="F18"/>
    </sheetView>
  </sheetViews>
  <sheetFormatPr defaultColWidth="9.28515625" defaultRowHeight="15" x14ac:dyDescent="0.25"/>
  <cols>
    <col min="2" max="2" width="42.7109375" customWidth="1"/>
    <col min="3" max="3" width="17" customWidth="1"/>
    <col min="4" max="4" width="19" customWidth="1"/>
    <col min="6" max="6" width="16.28515625" customWidth="1"/>
  </cols>
  <sheetData>
    <row r="1" spans="1:6" x14ac:dyDescent="0.25">
      <c r="A1" s="29" t="s">
        <v>106</v>
      </c>
      <c r="B1" s="30" t="s">
        <v>105</v>
      </c>
      <c r="C1" s="39" t="s">
        <v>101</v>
      </c>
      <c r="D1" s="39" t="s">
        <v>102</v>
      </c>
      <c r="F1" s="36" t="s">
        <v>37</v>
      </c>
    </row>
    <row r="2" spans="1:6" x14ac:dyDescent="0.25">
      <c r="A2" s="93">
        <v>1</v>
      </c>
      <c r="B2" s="6" t="s">
        <v>59</v>
      </c>
      <c r="C2" s="8">
        <v>164.24710999999996</v>
      </c>
      <c r="D2" s="8">
        <v>532.24198000000001</v>
      </c>
    </row>
    <row r="3" spans="1:6" x14ac:dyDescent="0.25">
      <c r="A3" s="93">
        <v>12</v>
      </c>
      <c r="B3" s="83" t="s">
        <v>66</v>
      </c>
      <c r="C3" s="8">
        <v>162.81899999999999</v>
      </c>
      <c r="D3" s="8">
        <v>526.29600000000005</v>
      </c>
    </row>
    <row r="4" spans="1:6" x14ac:dyDescent="0.25">
      <c r="A4" s="93">
        <v>13</v>
      </c>
      <c r="B4" s="83" t="s">
        <v>96</v>
      </c>
      <c r="C4" s="12">
        <v>69.196000000000026</v>
      </c>
      <c r="D4" s="12">
        <v>250.31799999999987</v>
      </c>
    </row>
    <row r="5" spans="1:6" x14ac:dyDescent="0.25">
      <c r="A5" s="93">
        <v>9</v>
      </c>
      <c r="B5" s="98" t="s">
        <v>64</v>
      </c>
      <c r="C5" s="8">
        <v>22.357200149400015</v>
      </c>
      <c r="D5" s="8">
        <v>82.282819999999973</v>
      </c>
    </row>
    <row r="6" spans="1:6" x14ac:dyDescent="0.25">
      <c r="A6" s="93">
        <v>2</v>
      </c>
      <c r="B6" s="6" t="s">
        <v>60</v>
      </c>
      <c r="C6" s="8">
        <v>19.921000000000003</v>
      </c>
      <c r="D6" s="8">
        <v>76.335999999999984</v>
      </c>
    </row>
    <row r="7" spans="1:6" x14ac:dyDescent="0.25">
      <c r="A7" s="93">
        <v>8</v>
      </c>
      <c r="B7" s="98" t="s">
        <v>63</v>
      </c>
      <c r="C7" s="8">
        <v>13.195290000000004</v>
      </c>
      <c r="D7" s="8">
        <v>40.119350000000011</v>
      </c>
    </row>
    <row r="8" spans="1:6" x14ac:dyDescent="0.25">
      <c r="A8" s="93">
        <v>18</v>
      </c>
      <c r="B8" s="83" t="s">
        <v>70</v>
      </c>
      <c r="C8" s="12">
        <v>12.798869999999997</v>
      </c>
      <c r="D8" s="12">
        <v>68.518169999999998</v>
      </c>
    </row>
    <row r="9" spans="1:6" x14ac:dyDescent="0.25">
      <c r="A9" s="93">
        <v>17</v>
      </c>
      <c r="B9" s="98" t="s">
        <v>69</v>
      </c>
      <c r="C9" s="8">
        <v>12.368282409999907</v>
      </c>
      <c r="D9" s="8">
        <v>76.138825649999944</v>
      </c>
    </row>
    <row r="10" spans="1:6" x14ac:dyDescent="0.25">
      <c r="A10" s="93">
        <v>20</v>
      </c>
      <c r="B10" s="6" t="s">
        <v>71</v>
      </c>
      <c r="C10" s="8">
        <v>11.43027</v>
      </c>
      <c r="D10" s="8">
        <v>41.874319999999983</v>
      </c>
    </row>
    <row r="11" spans="1:6" x14ac:dyDescent="0.25">
      <c r="A11" s="93">
        <v>21</v>
      </c>
      <c r="B11" s="83" t="s">
        <v>99</v>
      </c>
      <c r="C11" s="12">
        <v>10.550599999999999</v>
      </c>
      <c r="D11" s="12">
        <v>44.099500000000006</v>
      </c>
    </row>
    <row r="12" spans="1:6" x14ac:dyDescent="0.25">
      <c r="A12" s="93">
        <v>4</v>
      </c>
      <c r="B12" s="6" t="s">
        <v>92</v>
      </c>
      <c r="C12" s="12">
        <v>7.1649999999999956</v>
      </c>
      <c r="D12" s="12">
        <v>21.894999999999996</v>
      </c>
    </row>
    <row r="13" spans="1:6" x14ac:dyDescent="0.25">
      <c r="A13" s="93">
        <v>16</v>
      </c>
      <c r="B13" s="98" t="s">
        <v>68</v>
      </c>
      <c r="C13" s="8">
        <v>6.9909999999999997</v>
      </c>
      <c r="D13" s="8">
        <v>27.47</v>
      </c>
    </row>
    <row r="14" spans="1:6" x14ac:dyDescent="0.25">
      <c r="A14" s="93">
        <v>15</v>
      </c>
      <c r="B14" s="83" t="s">
        <v>97</v>
      </c>
      <c r="C14" s="8">
        <v>6.3950000000000031</v>
      </c>
      <c r="D14" s="8">
        <v>27.683900000000008</v>
      </c>
    </row>
    <row r="15" spans="1:6" x14ac:dyDescent="0.25">
      <c r="A15" s="93">
        <v>11</v>
      </c>
      <c r="B15" s="83" t="s">
        <v>65</v>
      </c>
      <c r="C15" s="8">
        <v>5.8971680000000024</v>
      </c>
      <c r="D15" s="8">
        <v>19.473610000000001</v>
      </c>
    </row>
    <row r="16" spans="1:6" x14ac:dyDescent="0.25">
      <c r="A16" s="93">
        <v>14</v>
      </c>
      <c r="B16" s="83" t="s">
        <v>67</v>
      </c>
      <c r="C16" s="12">
        <v>4.4110000000000005</v>
      </c>
      <c r="D16" s="12">
        <v>13.512000000000004</v>
      </c>
    </row>
    <row r="17" spans="1:4" x14ac:dyDescent="0.25">
      <c r="A17" s="93">
        <v>19</v>
      </c>
      <c r="B17" s="82" t="s">
        <v>98</v>
      </c>
      <c r="C17" s="12">
        <v>3.6874999999999982</v>
      </c>
      <c r="D17" s="12">
        <v>21.441359999999996</v>
      </c>
    </row>
    <row r="18" spans="1:4" x14ac:dyDescent="0.25">
      <c r="A18" s="93">
        <v>5</v>
      </c>
      <c r="B18" s="82" t="s">
        <v>100</v>
      </c>
      <c r="C18" s="12">
        <v>2.2253400000000001</v>
      </c>
      <c r="D18" s="12">
        <v>9.0095000000000063</v>
      </c>
    </row>
    <row r="19" spans="1:4" x14ac:dyDescent="0.25">
      <c r="A19" s="93">
        <v>10</v>
      </c>
      <c r="B19" s="83" t="s">
        <v>95</v>
      </c>
      <c r="C19" s="8">
        <v>2.1592999999999991</v>
      </c>
      <c r="D19" s="8">
        <v>11.104999999999997</v>
      </c>
    </row>
    <row r="20" spans="1:4" x14ac:dyDescent="0.25">
      <c r="A20" s="93">
        <v>6</v>
      </c>
      <c r="B20" s="82" t="s">
        <v>93</v>
      </c>
      <c r="C20" s="8">
        <v>1.5317000000000003</v>
      </c>
      <c r="D20" s="8">
        <v>6.6441300000000023</v>
      </c>
    </row>
    <row r="21" spans="1:4" x14ac:dyDescent="0.25">
      <c r="A21" s="93">
        <v>7</v>
      </c>
      <c r="B21" s="83" t="s">
        <v>62</v>
      </c>
      <c r="C21" s="12">
        <v>0.75281434000000003</v>
      </c>
      <c r="D21" s="12">
        <v>3.8579177000000007</v>
      </c>
    </row>
    <row r="22" spans="1:4" x14ac:dyDescent="0.25">
      <c r="A22" s="93">
        <v>3</v>
      </c>
      <c r="B22" s="141" t="s">
        <v>61</v>
      </c>
      <c r="C22" s="149">
        <v>0.32588000000000061</v>
      </c>
      <c r="D22" s="149">
        <v>0.97006999999999621</v>
      </c>
    </row>
    <row r="23" spans="1:4" ht="22.5" customHeight="1" x14ac:dyDescent="0.25"/>
    <row r="25" spans="1:4" x14ac:dyDescent="0.25">
      <c r="B25" s="58"/>
    </row>
  </sheetData>
  <hyperlinks>
    <hyperlink ref="F1" location="Mündəricat!A1" display="Mündəricat" xr:uid="{00000000-0004-0000-0D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8"/>
  <dimension ref="A1:I22"/>
  <sheetViews>
    <sheetView workbookViewId="0">
      <selection activeCell="D13" sqref="D13"/>
    </sheetView>
  </sheetViews>
  <sheetFormatPr defaultColWidth="9.28515625" defaultRowHeight="15" x14ac:dyDescent="0.25"/>
  <cols>
    <col min="1" max="1" width="9.140625" style="177" customWidth="1"/>
    <col min="2" max="2" width="38" customWidth="1"/>
    <col min="3" max="4" width="18.7109375" customWidth="1"/>
    <col min="5" max="5" width="13" customWidth="1"/>
    <col min="6" max="6" width="14.42578125" customWidth="1"/>
  </cols>
  <sheetData>
    <row r="1" spans="1:9" x14ac:dyDescent="0.25">
      <c r="A1" s="176" t="s">
        <v>106</v>
      </c>
      <c r="B1" s="30" t="s">
        <v>105</v>
      </c>
      <c r="C1" s="39" t="s">
        <v>101</v>
      </c>
      <c r="D1" s="39" t="s">
        <v>102</v>
      </c>
      <c r="F1" s="36" t="s">
        <v>37</v>
      </c>
      <c r="I1" t="s">
        <v>23</v>
      </c>
    </row>
    <row r="2" spans="1:9" x14ac:dyDescent="0.25">
      <c r="A2" s="166">
        <v>1</v>
      </c>
      <c r="B2" s="83" t="s">
        <v>66</v>
      </c>
      <c r="C2" s="8">
        <v>308.66699999999997</v>
      </c>
      <c r="D2" s="8">
        <v>1180.0809999999999</v>
      </c>
    </row>
    <row r="3" spans="1:9" x14ac:dyDescent="0.25">
      <c r="A3" s="166">
        <v>2</v>
      </c>
      <c r="B3" s="6" t="s">
        <v>59</v>
      </c>
      <c r="C3" s="8">
        <v>295.08425</v>
      </c>
      <c r="D3" s="8">
        <v>1095.60223</v>
      </c>
    </row>
    <row r="4" spans="1:9" x14ac:dyDescent="0.25">
      <c r="A4" s="166">
        <v>3</v>
      </c>
      <c r="B4" s="83" t="s">
        <v>96</v>
      </c>
      <c r="C4" s="12">
        <v>144.10400000000001</v>
      </c>
      <c r="D4" s="12">
        <v>542.05499999999995</v>
      </c>
    </row>
    <row r="5" spans="1:9" x14ac:dyDescent="0.25">
      <c r="A5" s="166">
        <v>4</v>
      </c>
      <c r="B5" s="98" t="s">
        <v>64</v>
      </c>
      <c r="C5" s="8">
        <v>78.966602320000007</v>
      </c>
      <c r="D5" s="8">
        <v>299.57880999999998</v>
      </c>
    </row>
    <row r="6" spans="1:9" x14ac:dyDescent="0.25">
      <c r="A6" s="166">
        <v>5</v>
      </c>
      <c r="B6" s="98" t="s">
        <v>69</v>
      </c>
      <c r="C6" s="8">
        <v>69.577638499999907</v>
      </c>
      <c r="D6" s="8">
        <v>251.23276089999999</v>
      </c>
    </row>
    <row r="7" spans="1:9" x14ac:dyDescent="0.25">
      <c r="A7" s="166">
        <v>6</v>
      </c>
      <c r="B7" s="6" t="s">
        <v>60</v>
      </c>
      <c r="C7" s="8">
        <v>69.456000000000003</v>
      </c>
      <c r="D7" s="8">
        <v>256.17599999999999</v>
      </c>
    </row>
    <row r="8" spans="1:9" x14ac:dyDescent="0.25">
      <c r="A8" s="166">
        <v>7</v>
      </c>
      <c r="B8" s="83" t="s">
        <v>70</v>
      </c>
      <c r="C8" s="12">
        <v>51.47616</v>
      </c>
      <c r="D8" s="12">
        <v>228.64099999999999</v>
      </c>
    </row>
    <row r="9" spans="1:9" x14ac:dyDescent="0.25">
      <c r="A9" s="166">
        <v>8</v>
      </c>
      <c r="B9" s="98" t="s">
        <v>63</v>
      </c>
      <c r="C9" s="8">
        <v>50.706890000000001</v>
      </c>
      <c r="D9" s="8">
        <v>177.2715</v>
      </c>
    </row>
    <row r="10" spans="1:9" x14ac:dyDescent="0.25">
      <c r="A10" s="166">
        <v>9</v>
      </c>
      <c r="B10" s="6" t="s">
        <v>71</v>
      </c>
      <c r="C10" s="8">
        <v>50.64902</v>
      </c>
      <c r="D10" s="8">
        <v>180.42196999999999</v>
      </c>
    </row>
    <row r="11" spans="1:9" x14ac:dyDescent="0.25">
      <c r="A11" s="166">
        <v>10</v>
      </c>
      <c r="B11" s="83" t="s">
        <v>97</v>
      </c>
      <c r="C11" s="8">
        <v>38.292000000000002</v>
      </c>
      <c r="D11" s="8">
        <v>137.58568</v>
      </c>
    </row>
    <row r="12" spans="1:9" x14ac:dyDescent="0.25">
      <c r="A12" s="166">
        <v>11</v>
      </c>
      <c r="B12" s="6" t="s">
        <v>92</v>
      </c>
      <c r="C12" s="12">
        <v>36.335999999999999</v>
      </c>
      <c r="D12" s="12">
        <v>126.75</v>
      </c>
    </row>
    <row r="13" spans="1:9" x14ac:dyDescent="0.25">
      <c r="A13" s="166">
        <v>12</v>
      </c>
      <c r="B13" s="98" t="s">
        <v>68</v>
      </c>
      <c r="C13" s="8">
        <v>28.052</v>
      </c>
      <c r="D13" s="8">
        <v>102.642</v>
      </c>
    </row>
    <row r="14" spans="1:9" x14ac:dyDescent="0.25">
      <c r="A14" s="166">
        <v>13</v>
      </c>
      <c r="B14" s="83" t="s">
        <v>99</v>
      </c>
      <c r="C14" s="12">
        <v>25.9208</v>
      </c>
      <c r="D14" s="12">
        <v>84.431100000000001</v>
      </c>
    </row>
    <row r="15" spans="1:9" x14ac:dyDescent="0.25">
      <c r="A15" s="166">
        <v>14</v>
      </c>
      <c r="B15" s="83" t="s">
        <v>65</v>
      </c>
      <c r="C15" s="8">
        <v>22.49492</v>
      </c>
      <c r="D15" s="8">
        <v>82.727059999999994</v>
      </c>
    </row>
    <row r="16" spans="1:9" x14ac:dyDescent="0.25">
      <c r="A16" s="166">
        <v>15</v>
      </c>
      <c r="B16" s="82" t="s">
        <v>98</v>
      </c>
      <c r="C16" s="216">
        <v>15.69093</v>
      </c>
      <c r="D16" s="12">
        <v>53.006300000000003</v>
      </c>
    </row>
    <row r="17" spans="1:4" x14ac:dyDescent="0.25">
      <c r="A17" s="166">
        <v>16</v>
      </c>
      <c r="B17" s="6" t="s">
        <v>61</v>
      </c>
      <c r="C17" s="12">
        <v>11.05362</v>
      </c>
      <c r="D17" s="12">
        <v>26.096139999999998</v>
      </c>
    </row>
    <row r="18" spans="1:4" x14ac:dyDescent="0.25">
      <c r="A18" s="166">
        <v>17</v>
      </c>
      <c r="B18" s="82" t="s">
        <v>100</v>
      </c>
      <c r="C18" s="12">
        <v>10.962619999999999</v>
      </c>
      <c r="D18" s="12">
        <v>39.83952</v>
      </c>
    </row>
    <row r="19" spans="1:4" x14ac:dyDescent="0.25">
      <c r="A19" s="166">
        <v>18</v>
      </c>
      <c r="B19" s="83" t="s">
        <v>67</v>
      </c>
      <c r="C19" s="12">
        <v>9.7309999999999999</v>
      </c>
      <c r="D19" s="12">
        <v>36.984000000000002</v>
      </c>
    </row>
    <row r="20" spans="1:4" x14ac:dyDescent="0.25">
      <c r="A20" s="166">
        <v>19</v>
      </c>
      <c r="B20" s="83" t="s">
        <v>95</v>
      </c>
      <c r="C20" s="118">
        <v>9.6343099999999993</v>
      </c>
      <c r="D20" s="8">
        <v>40.445999999999998</v>
      </c>
    </row>
    <row r="21" spans="1:4" x14ac:dyDescent="0.25">
      <c r="A21" s="166">
        <v>20</v>
      </c>
      <c r="B21" s="82" t="s">
        <v>93</v>
      </c>
      <c r="C21" s="8">
        <v>4.2591900000000003</v>
      </c>
      <c r="D21" s="8">
        <v>16.515820000000001</v>
      </c>
    </row>
    <row r="22" spans="1:4" x14ac:dyDescent="0.25">
      <c r="A22" s="166">
        <v>21</v>
      </c>
      <c r="B22" s="72" t="s">
        <v>62</v>
      </c>
      <c r="C22" s="149">
        <v>1.3553140699999999</v>
      </c>
      <c r="D22" s="149">
        <v>5.6665945300000002</v>
      </c>
    </row>
  </sheetData>
  <hyperlinks>
    <hyperlink ref="F1" location="Mündəricat!A1" display="Mündəricat" xr:uid="{00000000-0004-0000-0E00-000000000000}"/>
  </hyperlinks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/>
  <dimension ref="A1:F22"/>
  <sheetViews>
    <sheetView workbookViewId="0">
      <selection activeCell="F17" sqref="F17"/>
    </sheetView>
  </sheetViews>
  <sheetFormatPr defaultColWidth="9.28515625" defaultRowHeight="15" x14ac:dyDescent="0.25"/>
  <cols>
    <col min="1" max="1" width="8" style="158" customWidth="1"/>
    <col min="2" max="2" width="37.5703125" customWidth="1"/>
    <col min="3" max="4" width="19" customWidth="1"/>
    <col min="6" max="6" width="18.5703125" customWidth="1"/>
    <col min="8" max="14" width="0" hidden="1" customWidth="1"/>
  </cols>
  <sheetData>
    <row r="1" spans="1:6" x14ac:dyDescent="0.25">
      <c r="A1" s="29" t="s">
        <v>106</v>
      </c>
      <c r="B1" s="30" t="s">
        <v>105</v>
      </c>
      <c r="C1" s="39" t="s">
        <v>101</v>
      </c>
      <c r="D1" s="39" t="s">
        <v>102</v>
      </c>
      <c r="F1" s="36" t="s">
        <v>37</v>
      </c>
    </row>
    <row r="2" spans="1:6" x14ac:dyDescent="0.25">
      <c r="A2" s="166">
        <v>1</v>
      </c>
      <c r="B2" s="25" t="s">
        <v>59</v>
      </c>
      <c r="C2" s="8">
        <v>107.09233</v>
      </c>
      <c r="D2" s="8">
        <v>387.41437000000002</v>
      </c>
    </row>
    <row r="3" spans="1:6" x14ac:dyDescent="0.25">
      <c r="A3" s="166">
        <v>2</v>
      </c>
      <c r="B3" s="25" t="s">
        <v>66</v>
      </c>
      <c r="C3" s="8">
        <v>80.841999999999999</v>
      </c>
      <c r="D3" s="8">
        <v>368.36500000000001</v>
      </c>
    </row>
    <row r="4" spans="1:6" x14ac:dyDescent="0.25">
      <c r="A4" s="166">
        <v>3</v>
      </c>
      <c r="B4" s="25" t="s">
        <v>96</v>
      </c>
      <c r="C4" s="12">
        <v>53.274999999999999</v>
      </c>
      <c r="D4" s="12">
        <v>197.577</v>
      </c>
    </row>
    <row r="5" spans="1:6" x14ac:dyDescent="0.25">
      <c r="A5" s="166">
        <v>4</v>
      </c>
      <c r="B5" s="25" t="s">
        <v>64</v>
      </c>
      <c r="C5" s="8">
        <v>31.805801030000001</v>
      </c>
      <c r="D5" s="8">
        <v>129.84782000000001</v>
      </c>
    </row>
    <row r="6" spans="1:6" x14ac:dyDescent="0.25">
      <c r="A6" s="166">
        <v>5</v>
      </c>
      <c r="B6" s="25" t="s">
        <v>69</v>
      </c>
      <c r="C6" s="8">
        <v>29.931000000000001</v>
      </c>
      <c r="D6" s="8">
        <v>101.9209974</v>
      </c>
    </row>
    <row r="7" spans="1:6" x14ac:dyDescent="0.25">
      <c r="A7" s="166">
        <v>6</v>
      </c>
      <c r="B7" s="25" t="s">
        <v>60</v>
      </c>
      <c r="C7" s="8">
        <v>28.422000000000001</v>
      </c>
      <c r="D7" s="8">
        <v>100.208</v>
      </c>
    </row>
    <row r="8" spans="1:6" x14ac:dyDescent="0.25">
      <c r="A8" s="166">
        <v>7</v>
      </c>
      <c r="B8" s="25" t="s">
        <v>63</v>
      </c>
      <c r="C8" s="8">
        <v>22.306319999999999</v>
      </c>
      <c r="D8" s="8">
        <v>71.785089999999997</v>
      </c>
    </row>
    <row r="9" spans="1:6" x14ac:dyDescent="0.25">
      <c r="A9" s="166">
        <v>8</v>
      </c>
      <c r="B9" s="49" t="s">
        <v>71</v>
      </c>
      <c r="C9" s="8">
        <v>20.200579999999999</v>
      </c>
      <c r="D9" s="8">
        <v>67.550449999999998</v>
      </c>
    </row>
    <row r="10" spans="1:6" x14ac:dyDescent="0.25">
      <c r="A10" s="166">
        <v>9</v>
      </c>
      <c r="B10" s="25" t="s">
        <v>92</v>
      </c>
      <c r="C10" s="12">
        <v>19.940000000000001</v>
      </c>
      <c r="D10" s="12">
        <v>64.855000000000004</v>
      </c>
    </row>
    <row r="11" spans="1:6" x14ac:dyDescent="0.25">
      <c r="A11" s="166">
        <v>10</v>
      </c>
      <c r="B11" s="25" t="s">
        <v>70</v>
      </c>
      <c r="C11" s="12">
        <v>19.794550000000001</v>
      </c>
      <c r="D11" s="12">
        <v>97.362840000000006</v>
      </c>
    </row>
    <row r="12" spans="1:6" x14ac:dyDescent="0.25">
      <c r="A12" s="166">
        <v>11</v>
      </c>
      <c r="B12" s="25" t="s">
        <v>97</v>
      </c>
      <c r="C12" s="8">
        <v>18.288</v>
      </c>
      <c r="D12" s="8">
        <v>57.90522</v>
      </c>
    </row>
    <row r="13" spans="1:6" x14ac:dyDescent="0.25">
      <c r="A13" s="166">
        <v>12</v>
      </c>
      <c r="B13" s="25" t="s">
        <v>68</v>
      </c>
      <c r="C13" s="8">
        <v>15.917</v>
      </c>
      <c r="D13" s="8">
        <v>55.168999999999997</v>
      </c>
    </row>
    <row r="14" spans="1:6" x14ac:dyDescent="0.25">
      <c r="A14" s="166">
        <v>13</v>
      </c>
      <c r="B14" s="49" t="s">
        <v>99</v>
      </c>
      <c r="C14" s="12">
        <v>12.7249</v>
      </c>
      <c r="D14" s="12">
        <v>36.590800000000002</v>
      </c>
    </row>
    <row r="15" spans="1:6" x14ac:dyDescent="0.25">
      <c r="A15" s="166">
        <v>14</v>
      </c>
      <c r="B15" s="49" t="s">
        <v>65</v>
      </c>
      <c r="C15" s="8">
        <v>8.1870499999999993</v>
      </c>
      <c r="D15" s="8">
        <v>29.113779999999998</v>
      </c>
    </row>
    <row r="16" spans="1:6" x14ac:dyDescent="0.25">
      <c r="A16" s="166">
        <v>15</v>
      </c>
      <c r="B16" s="25" t="s">
        <v>100</v>
      </c>
      <c r="C16" s="12">
        <v>5.9680499999999999</v>
      </c>
      <c r="D16" s="12">
        <v>20.86345</v>
      </c>
    </row>
    <row r="17" spans="1:4" x14ac:dyDescent="0.25">
      <c r="A17" s="166">
        <v>16</v>
      </c>
      <c r="B17" s="25" t="s">
        <v>98</v>
      </c>
      <c r="C17" s="12">
        <v>5.58927</v>
      </c>
      <c r="D17" s="12">
        <v>13.461499999999999</v>
      </c>
    </row>
    <row r="18" spans="1:4" x14ac:dyDescent="0.25">
      <c r="A18" s="166">
        <v>17</v>
      </c>
      <c r="B18" s="25" t="s">
        <v>61</v>
      </c>
      <c r="C18" s="12">
        <v>5.2307100000000002</v>
      </c>
      <c r="D18" s="12">
        <v>9.1814800000000005</v>
      </c>
    </row>
    <row r="19" spans="1:4" x14ac:dyDescent="0.25">
      <c r="A19" s="166">
        <v>18</v>
      </c>
      <c r="B19" s="25" t="s">
        <v>67</v>
      </c>
      <c r="C19" s="12">
        <v>2.8679999999999999</v>
      </c>
      <c r="D19" s="12">
        <v>11.51</v>
      </c>
    </row>
    <row r="20" spans="1:4" x14ac:dyDescent="0.25">
      <c r="A20" s="166">
        <v>19</v>
      </c>
      <c r="B20" s="25" t="s">
        <v>95</v>
      </c>
      <c r="C20" s="8">
        <v>2.6200199999999998</v>
      </c>
      <c r="D20" s="8">
        <v>10.089</v>
      </c>
    </row>
    <row r="21" spans="1:4" x14ac:dyDescent="0.25">
      <c r="A21" s="166">
        <v>20</v>
      </c>
      <c r="B21" s="25" t="s">
        <v>93</v>
      </c>
      <c r="C21" s="8">
        <v>0.70091999999999999</v>
      </c>
      <c r="D21" s="8">
        <v>2.4762</v>
      </c>
    </row>
    <row r="22" spans="1:4" x14ac:dyDescent="0.25">
      <c r="A22" s="166">
        <v>21</v>
      </c>
      <c r="B22" s="26" t="s">
        <v>62</v>
      </c>
      <c r="C22" s="149">
        <v>0</v>
      </c>
      <c r="D22" s="149">
        <v>0</v>
      </c>
    </row>
  </sheetData>
  <hyperlinks>
    <hyperlink ref="F1" location="Mündəricat!A1" display="Mündəricat" xr:uid="{00000000-0004-0000-0F00-000000000000}"/>
  </hyperlinks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0"/>
  <dimension ref="A1:F22"/>
  <sheetViews>
    <sheetView workbookViewId="0">
      <selection activeCell="D10" sqref="D10"/>
    </sheetView>
  </sheetViews>
  <sheetFormatPr defaultColWidth="9.28515625" defaultRowHeight="15" x14ac:dyDescent="0.25"/>
  <cols>
    <col min="1" max="1" width="7.85546875" style="7" customWidth="1"/>
    <col min="2" max="2" width="30.7109375" customWidth="1"/>
    <col min="3" max="4" width="18.28515625" customWidth="1"/>
    <col min="6" max="6" width="16.28515625" customWidth="1"/>
  </cols>
  <sheetData>
    <row r="1" spans="1:6" x14ac:dyDescent="0.25">
      <c r="A1" s="175" t="s">
        <v>106</v>
      </c>
      <c r="B1" s="30" t="s">
        <v>105</v>
      </c>
      <c r="C1" s="39" t="s">
        <v>101</v>
      </c>
      <c r="D1" s="39" t="s">
        <v>102</v>
      </c>
      <c r="F1" s="36" t="s">
        <v>37</v>
      </c>
    </row>
    <row r="2" spans="1:6" x14ac:dyDescent="0.25">
      <c r="A2" s="166">
        <v>1</v>
      </c>
      <c r="B2" s="25" t="s">
        <v>66</v>
      </c>
      <c r="C2" s="8">
        <v>163.18799999999999</v>
      </c>
      <c r="D2" s="8">
        <v>701.59199999999998</v>
      </c>
    </row>
    <row r="3" spans="1:6" x14ac:dyDescent="0.25">
      <c r="A3" s="166">
        <v>2</v>
      </c>
      <c r="B3" s="25" t="s">
        <v>59</v>
      </c>
      <c r="C3" s="8">
        <v>135.04650000000001</v>
      </c>
      <c r="D3" s="8">
        <v>451.50583999999998</v>
      </c>
    </row>
    <row r="4" spans="1:6" x14ac:dyDescent="0.25">
      <c r="A4" s="166">
        <v>3</v>
      </c>
      <c r="B4" s="25" t="s">
        <v>96</v>
      </c>
      <c r="C4" s="12">
        <v>57.061999999999998</v>
      </c>
      <c r="D4" s="8">
        <v>265.91199999999998</v>
      </c>
    </row>
    <row r="5" spans="1:6" x14ac:dyDescent="0.25">
      <c r="A5" s="166">
        <v>4</v>
      </c>
      <c r="B5" s="25" t="s">
        <v>69</v>
      </c>
      <c r="C5" s="8">
        <v>35.605643909999998</v>
      </c>
      <c r="D5" s="8">
        <v>146.28950585999999</v>
      </c>
    </row>
    <row r="6" spans="1:6" x14ac:dyDescent="0.25">
      <c r="A6" s="166">
        <v>5</v>
      </c>
      <c r="B6" s="25" t="s">
        <v>97</v>
      </c>
      <c r="C6" s="8">
        <v>11.101000000000001</v>
      </c>
      <c r="D6" s="8">
        <v>48.561160000000001</v>
      </c>
    </row>
    <row r="7" spans="1:6" x14ac:dyDescent="0.25">
      <c r="A7" s="166">
        <v>6</v>
      </c>
      <c r="B7" s="25" t="s">
        <v>92</v>
      </c>
      <c r="C7" s="12">
        <v>10.231999999999999</v>
      </c>
      <c r="D7" s="8">
        <v>38.329000000000001</v>
      </c>
    </row>
    <row r="8" spans="1:6" x14ac:dyDescent="0.25">
      <c r="A8" s="166">
        <v>7</v>
      </c>
      <c r="B8" s="25" t="s">
        <v>70</v>
      </c>
      <c r="C8" s="12">
        <v>9.6479400000000002</v>
      </c>
      <c r="D8" s="8">
        <v>52.336910000000003</v>
      </c>
    </row>
    <row r="9" spans="1:6" x14ac:dyDescent="0.25">
      <c r="A9" s="166">
        <v>8</v>
      </c>
      <c r="B9" s="25" t="s">
        <v>64</v>
      </c>
      <c r="C9" s="8">
        <v>7.7853022000000003</v>
      </c>
      <c r="D9" s="8">
        <v>40.240270000000002</v>
      </c>
    </row>
    <row r="10" spans="1:6" x14ac:dyDescent="0.25">
      <c r="A10" s="166">
        <v>9</v>
      </c>
      <c r="B10" s="25" t="s">
        <v>68</v>
      </c>
      <c r="C10" s="8">
        <v>6.4409999999999998</v>
      </c>
      <c r="D10" s="8">
        <v>24.015000000000001</v>
      </c>
    </row>
    <row r="11" spans="1:6" x14ac:dyDescent="0.25">
      <c r="A11" s="166">
        <v>10</v>
      </c>
      <c r="B11" s="25" t="s">
        <v>63</v>
      </c>
      <c r="C11" s="8">
        <v>6.1749299999999998</v>
      </c>
      <c r="D11" s="8">
        <v>21.134599999999999</v>
      </c>
    </row>
    <row r="12" spans="1:6" x14ac:dyDescent="0.25">
      <c r="A12" s="166">
        <v>11</v>
      </c>
      <c r="B12" s="25" t="s">
        <v>98</v>
      </c>
      <c r="C12" s="12">
        <v>6.1330900000000002</v>
      </c>
      <c r="D12" s="8">
        <v>28.699359999999999</v>
      </c>
    </row>
    <row r="13" spans="1:6" x14ac:dyDescent="0.25">
      <c r="A13" s="166">
        <v>12</v>
      </c>
      <c r="B13" s="49" t="s">
        <v>99</v>
      </c>
      <c r="C13" s="12">
        <v>5.2449000000000003</v>
      </c>
      <c r="D13" s="8">
        <v>25.5322</v>
      </c>
    </row>
    <row r="14" spans="1:6" x14ac:dyDescent="0.25">
      <c r="A14" s="166">
        <v>13</v>
      </c>
      <c r="B14" s="25" t="s">
        <v>67</v>
      </c>
      <c r="C14" s="12">
        <v>4.7450000000000001</v>
      </c>
      <c r="D14" s="8">
        <v>16.716000000000001</v>
      </c>
    </row>
    <row r="15" spans="1:6" x14ac:dyDescent="0.25">
      <c r="A15" s="166">
        <v>14</v>
      </c>
      <c r="B15" s="25" t="s">
        <v>60</v>
      </c>
      <c r="C15" s="8">
        <v>4.4279999999999999</v>
      </c>
      <c r="D15" s="8">
        <v>18.545999999999999</v>
      </c>
    </row>
    <row r="16" spans="1:6" x14ac:dyDescent="0.25">
      <c r="A16" s="166">
        <v>15</v>
      </c>
      <c r="B16" s="49" t="s">
        <v>65</v>
      </c>
      <c r="C16" s="8">
        <v>4.2026000000000003</v>
      </c>
      <c r="D16" s="8">
        <v>18.996230000000001</v>
      </c>
    </row>
    <row r="17" spans="1:4" x14ac:dyDescent="0.25">
      <c r="A17" s="166">
        <v>16</v>
      </c>
      <c r="B17" s="25" t="s">
        <v>100</v>
      </c>
      <c r="C17" s="12">
        <v>4.0025700000000004</v>
      </c>
      <c r="D17" s="8">
        <v>16.194700000000001</v>
      </c>
    </row>
    <row r="18" spans="1:4" x14ac:dyDescent="0.25">
      <c r="A18" s="166">
        <v>17</v>
      </c>
      <c r="B18" s="49" t="s">
        <v>71</v>
      </c>
      <c r="C18" s="8">
        <v>2.7358099999999999</v>
      </c>
      <c r="D18" s="8">
        <v>20.319769999999998</v>
      </c>
    </row>
    <row r="19" spans="1:4" x14ac:dyDescent="0.25">
      <c r="A19" s="166">
        <v>18</v>
      </c>
      <c r="B19" s="25" t="s">
        <v>95</v>
      </c>
      <c r="C19" s="8">
        <v>2.73353</v>
      </c>
      <c r="D19" s="8">
        <v>14.896000000000001</v>
      </c>
    </row>
    <row r="20" spans="1:4" x14ac:dyDescent="0.25">
      <c r="A20" s="166">
        <v>19</v>
      </c>
      <c r="B20" s="25" t="s">
        <v>61</v>
      </c>
      <c r="C20" s="12">
        <v>2.3604400000000001</v>
      </c>
      <c r="D20" s="8">
        <v>9.8377599999999994</v>
      </c>
    </row>
    <row r="21" spans="1:4" x14ac:dyDescent="0.25">
      <c r="A21" s="166">
        <v>20</v>
      </c>
      <c r="B21" s="25" t="s">
        <v>93</v>
      </c>
      <c r="C21" s="8">
        <v>0.83382000000000001</v>
      </c>
      <c r="D21" s="8">
        <v>3.0882399999999999</v>
      </c>
    </row>
    <row r="22" spans="1:4" x14ac:dyDescent="0.25">
      <c r="A22" s="166">
        <v>21</v>
      </c>
      <c r="B22" s="26" t="s">
        <v>62</v>
      </c>
      <c r="C22" s="149">
        <f>0.002+0.00036754+0.000481</f>
        <v>2.8485400000000001E-3</v>
      </c>
      <c r="D22" s="8">
        <v>0.26794187000000003</v>
      </c>
    </row>
  </sheetData>
  <hyperlinks>
    <hyperlink ref="F1" location="Mündəricat!A1" display="Mündəricat" xr:uid="{00000000-0004-0000-1000-000000000000}"/>
  </hyperlinks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1"/>
  <dimension ref="A1:F22"/>
  <sheetViews>
    <sheetView workbookViewId="0">
      <selection activeCell="D8" sqref="D8"/>
    </sheetView>
  </sheetViews>
  <sheetFormatPr defaultColWidth="9.28515625" defaultRowHeight="15" x14ac:dyDescent="0.25"/>
  <cols>
    <col min="1" max="1" width="8.85546875" style="158" customWidth="1"/>
    <col min="2" max="2" width="35" customWidth="1"/>
    <col min="3" max="3" width="23.28515625" customWidth="1"/>
    <col min="4" max="4" width="17.7109375" customWidth="1"/>
    <col min="6" max="6" width="16.28515625" customWidth="1"/>
    <col min="12" max="13" width="9.28515625" customWidth="1"/>
  </cols>
  <sheetData>
    <row r="1" spans="1:6" x14ac:dyDescent="0.25">
      <c r="A1" s="175" t="s">
        <v>106</v>
      </c>
      <c r="B1" s="30" t="s">
        <v>105</v>
      </c>
      <c r="C1" s="39" t="s">
        <v>101</v>
      </c>
      <c r="D1" s="39" t="s">
        <v>102</v>
      </c>
      <c r="F1" s="36" t="s">
        <v>37</v>
      </c>
    </row>
    <row r="2" spans="1:6" x14ac:dyDescent="0.25">
      <c r="A2" s="166">
        <v>1</v>
      </c>
      <c r="B2" s="25" t="s">
        <v>66</v>
      </c>
      <c r="C2" s="8">
        <v>228.19399999999999</v>
      </c>
      <c r="D2" s="8">
        <v>987.01199999999994</v>
      </c>
    </row>
    <row r="3" spans="1:6" x14ac:dyDescent="0.25">
      <c r="A3" s="166">
        <v>2</v>
      </c>
      <c r="B3" s="25" t="s">
        <v>59</v>
      </c>
      <c r="C3" s="8">
        <v>158.79131000000001</v>
      </c>
      <c r="D3" s="8">
        <v>627.45172000000002</v>
      </c>
    </row>
    <row r="4" spans="1:6" x14ac:dyDescent="0.25">
      <c r="A4" s="166">
        <v>3</v>
      </c>
      <c r="B4" s="25" t="s">
        <v>96</v>
      </c>
      <c r="C4" s="12">
        <v>78.694999999999993</v>
      </c>
      <c r="D4" s="12">
        <v>360.072</v>
      </c>
    </row>
    <row r="5" spans="1:6" x14ac:dyDescent="0.25">
      <c r="A5" s="166">
        <v>4</v>
      </c>
      <c r="B5" s="25" t="s">
        <v>69</v>
      </c>
      <c r="C5" s="8">
        <v>62.884</v>
      </c>
      <c r="D5" s="8">
        <v>219.46244371</v>
      </c>
    </row>
    <row r="6" spans="1:6" x14ac:dyDescent="0.25">
      <c r="A6" s="166">
        <v>5</v>
      </c>
      <c r="B6" s="25" t="s">
        <v>64</v>
      </c>
      <c r="C6" s="8">
        <v>32.588903340599998</v>
      </c>
      <c r="D6" s="8">
        <v>127.68844</v>
      </c>
    </row>
    <row r="7" spans="1:6" x14ac:dyDescent="0.25">
      <c r="A7" s="166">
        <v>6</v>
      </c>
      <c r="B7" s="25" t="s">
        <v>70</v>
      </c>
      <c r="C7" s="12">
        <v>28.53068</v>
      </c>
      <c r="D7" s="12">
        <v>115.09690000000001</v>
      </c>
    </row>
    <row r="8" spans="1:6" x14ac:dyDescent="0.25">
      <c r="A8" s="166">
        <v>7</v>
      </c>
      <c r="B8" s="25" t="s">
        <v>60</v>
      </c>
      <c r="C8" s="8">
        <v>25.541</v>
      </c>
      <c r="D8" s="8">
        <v>98.177999999999997</v>
      </c>
    </row>
    <row r="9" spans="1:6" x14ac:dyDescent="0.25">
      <c r="A9" s="166">
        <v>8</v>
      </c>
      <c r="B9" s="25" t="s">
        <v>97</v>
      </c>
      <c r="C9" s="8">
        <v>24.71</v>
      </c>
      <c r="D9" s="8">
        <v>100.55772</v>
      </c>
    </row>
    <row r="10" spans="1:6" x14ac:dyDescent="0.25">
      <c r="A10" s="166">
        <v>9</v>
      </c>
      <c r="B10" s="25" t="s">
        <v>71</v>
      </c>
      <c r="C10" s="8">
        <v>21.753979999999999</v>
      </c>
      <c r="D10" s="8">
        <v>91.316969999999998</v>
      </c>
    </row>
    <row r="11" spans="1:6" x14ac:dyDescent="0.25">
      <c r="A11" s="166">
        <v>10</v>
      </c>
      <c r="B11" s="25" t="s">
        <v>63</v>
      </c>
      <c r="C11" s="8">
        <v>21.380210000000002</v>
      </c>
      <c r="D11" s="8">
        <v>86.501660000000001</v>
      </c>
    </row>
    <row r="12" spans="1:6" x14ac:dyDescent="0.25">
      <c r="A12" s="166">
        <v>11</v>
      </c>
      <c r="B12" s="25" t="s">
        <v>92</v>
      </c>
      <c r="C12" s="12">
        <v>19.463000000000001</v>
      </c>
      <c r="D12" s="12">
        <v>78.328999999999994</v>
      </c>
    </row>
    <row r="13" spans="1:6" x14ac:dyDescent="0.25">
      <c r="A13" s="166">
        <v>12</v>
      </c>
      <c r="B13" s="25" t="s">
        <v>65</v>
      </c>
      <c r="C13" s="8">
        <v>12.613301999999999</v>
      </c>
      <c r="D13" s="8">
        <v>53.135899999999999</v>
      </c>
    </row>
    <row r="14" spans="1:6" x14ac:dyDescent="0.25">
      <c r="A14" s="166">
        <v>13</v>
      </c>
      <c r="B14" s="49" t="s">
        <v>98</v>
      </c>
      <c r="C14" s="12">
        <v>12.54725</v>
      </c>
      <c r="D14" s="12">
        <v>46.802799999999998</v>
      </c>
    </row>
    <row r="15" spans="1:6" x14ac:dyDescent="0.25">
      <c r="A15" s="166">
        <v>14</v>
      </c>
      <c r="B15" s="25" t="s">
        <v>68</v>
      </c>
      <c r="C15" s="8">
        <v>11.585000000000001</v>
      </c>
      <c r="D15" s="8">
        <v>44.018000000000001</v>
      </c>
    </row>
    <row r="16" spans="1:6" x14ac:dyDescent="0.25">
      <c r="A16" s="166">
        <v>15</v>
      </c>
      <c r="B16" s="25" t="s">
        <v>99</v>
      </c>
      <c r="C16" s="12">
        <v>7.8902000000000001</v>
      </c>
      <c r="D16" s="12">
        <v>29.273</v>
      </c>
    </row>
    <row r="17" spans="1:4" x14ac:dyDescent="0.25">
      <c r="A17" s="166">
        <v>16</v>
      </c>
      <c r="B17" s="25" t="s">
        <v>61</v>
      </c>
      <c r="C17" s="12">
        <v>7.8574700000000002</v>
      </c>
      <c r="D17" s="12">
        <v>25.782350000000001</v>
      </c>
    </row>
    <row r="18" spans="1:4" x14ac:dyDescent="0.25">
      <c r="A18" s="166">
        <v>17</v>
      </c>
      <c r="B18" s="25" t="s">
        <v>95</v>
      </c>
      <c r="C18" s="8">
        <v>7.5885199999999999</v>
      </c>
      <c r="D18" s="8">
        <v>34.148000000000003</v>
      </c>
    </row>
    <row r="19" spans="1:4" x14ac:dyDescent="0.25">
      <c r="A19" s="166">
        <v>18</v>
      </c>
      <c r="B19" s="25" t="s">
        <v>67</v>
      </c>
      <c r="C19" s="12">
        <v>7.1970000000000001</v>
      </c>
      <c r="D19" s="12">
        <v>28.678000000000001</v>
      </c>
    </row>
    <row r="20" spans="1:4" x14ac:dyDescent="0.25">
      <c r="A20" s="166">
        <v>19</v>
      </c>
      <c r="B20" s="25" t="s">
        <v>100</v>
      </c>
      <c r="C20" s="12">
        <v>6.7717999999999998</v>
      </c>
      <c r="D20" s="12">
        <v>26.161269999999998</v>
      </c>
    </row>
    <row r="21" spans="1:4" x14ac:dyDescent="0.25">
      <c r="A21" s="166">
        <v>20</v>
      </c>
      <c r="B21" s="25" t="s">
        <v>93</v>
      </c>
      <c r="C21" s="8">
        <v>2.8603900000000002</v>
      </c>
      <c r="D21" s="8">
        <v>10.48373</v>
      </c>
    </row>
    <row r="22" spans="1:4" x14ac:dyDescent="0.25">
      <c r="A22" s="166">
        <v>21</v>
      </c>
      <c r="B22" s="26" t="s">
        <v>62</v>
      </c>
      <c r="C22" s="149">
        <f>0.04314405+0.00044467+0.02559111+0.53616844</f>
        <v>0.60534826999999991</v>
      </c>
      <c r="D22" s="149">
        <v>2.0766187</v>
      </c>
    </row>
  </sheetData>
  <hyperlinks>
    <hyperlink ref="F1" location="Mündəricat!A1" display="Mündəricat" xr:uid="{00000000-0004-0000-1100-000000000000}"/>
  </hyperlinks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/>
  <dimension ref="A1:F22"/>
  <sheetViews>
    <sheetView workbookViewId="0">
      <selection activeCell="D8" sqref="D8"/>
    </sheetView>
  </sheetViews>
  <sheetFormatPr defaultColWidth="9.28515625" defaultRowHeight="15" x14ac:dyDescent="0.25"/>
  <cols>
    <col min="1" max="1" width="8.7109375" style="158" customWidth="1"/>
    <col min="2" max="2" width="38.85546875" customWidth="1"/>
    <col min="3" max="4" width="18.5703125" customWidth="1"/>
    <col min="6" max="6" width="15.28515625" customWidth="1"/>
  </cols>
  <sheetData>
    <row r="1" spans="1:6" x14ac:dyDescent="0.25">
      <c r="A1" s="29" t="s">
        <v>106</v>
      </c>
      <c r="B1" s="30" t="s">
        <v>105</v>
      </c>
      <c r="C1" s="39" t="s">
        <v>101</v>
      </c>
      <c r="D1" s="39" t="s">
        <v>102</v>
      </c>
      <c r="F1" s="36" t="s">
        <v>37</v>
      </c>
    </row>
    <row r="2" spans="1:6" x14ac:dyDescent="0.25">
      <c r="A2" s="166">
        <v>1</v>
      </c>
      <c r="B2" s="25" t="s">
        <v>59</v>
      </c>
      <c r="C2" s="99">
        <v>23.015280000000001</v>
      </c>
      <c r="D2" s="99">
        <v>103.04250999999999</v>
      </c>
    </row>
    <row r="3" spans="1:6" x14ac:dyDescent="0.25">
      <c r="A3" s="166">
        <v>2</v>
      </c>
      <c r="B3" s="25" t="s">
        <v>66</v>
      </c>
      <c r="C3" s="99">
        <v>13.552</v>
      </c>
      <c r="D3" s="99">
        <v>114.596</v>
      </c>
    </row>
    <row r="4" spans="1:6" x14ac:dyDescent="0.25">
      <c r="A4" s="166">
        <v>3</v>
      </c>
      <c r="B4" s="25" t="s">
        <v>96</v>
      </c>
      <c r="C4" s="99">
        <v>4.57</v>
      </c>
      <c r="D4" s="99">
        <v>48.814999999999998</v>
      </c>
    </row>
    <row r="5" spans="1:6" x14ac:dyDescent="0.25">
      <c r="A5" s="166">
        <v>4</v>
      </c>
      <c r="B5" s="25" t="s">
        <v>68</v>
      </c>
      <c r="C5" s="99">
        <v>4.09</v>
      </c>
      <c r="D5" s="99">
        <v>26.126000000000001</v>
      </c>
    </row>
    <row r="6" spans="1:6" x14ac:dyDescent="0.25">
      <c r="A6" s="166">
        <v>5</v>
      </c>
      <c r="B6" s="49" t="s">
        <v>99</v>
      </c>
      <c r="C6" s="99">
        <v>3.6865999999999999</v>
      </c>
      <c r="D6" s="99">
        <v>14.555099999999999</v>
      </c>
    </row>
    <row r="7" spans="1:6" x14ac:dyDescent="0.25">
      <c r="A7" s="166">
        <v>6</v>
      </c>
      <c r="B7" s="25" t="s">
        <v>60</v>
      </c>
      <c r="C7" s="99">
        <v>3.677</v>
      </c>
      <c r="D7" s="99">
        <v>16.253</v>
      </c>
    </row>
    <row r="8" spans="1:6" x14ac:dyDescent="0.25">
      <c r="A8" s="166">
        <v>7</v>
      </c>
      <c r="B8" s="25" t="s">
        <v>93</v>
      </c>
      <c r="C8" s="99">
        <v>2.2490899999999998</v>
      </c>
      <c r="D8" s="99">
        <v>0.76612999999999998</v>
      </c>
    </row>
    <row r="9" spans="1:6" x14ac:dyDescent="0.25">
      <c r="A9" s="166">
        <v>8</v>
      </c>
      <c r="B9" s="25" t="s">
        <v>63</v>
      </c>
      <c r="C9" s="99">
        <v>1.86191</v>
      </c>
      <c r="D9" s="99">
        <v>-0.42831000000000002</v>
      </c>
    </row>
    <row r="10" spans="1:6" x14ac:dyDescent="0.25">
      <c r="A10" s="166">
        <v>9</v>
      </c>
      <c r="B10" s="49" t="s">
        <v>71</v>
      </c>
      <c r="C10" s="99">
        <v>1.82098</v>
      </c>
      <c r="D10" s="99">
        <v>1.3573500000000001</v>
      </c>
    </row>
    <row r="11" spans="1:6" x14ac:dyDescent="0.25">
      <c r="A11" s="166">
        <v>10</v>
      </c>
      <c r="B11" s="49" t="s">
        <v>65</v>
      </c>
      <c r="C11" s="99">
        <v>1.7614799999999999</v>
      </c>
      <c r="D11" s="99">
        <v>9.5650099999999991</v>
      </c>
    </row>
    <row r="12" spans="1:6" x14ac:dyDescent="0.25">
      <c r="A12" s="166">
        <v>11</v>
      </c>
      <c r="B12" s="25" t="s">
        <v>92</v>
      </c>
      <c r="C12" s="99">
        <v>1.651</v>
      </c>
      <c r="D12" s="99">
        <v>8.2850000000000001</v>
      </c>
    </row>
    <row r="13" spans="1:6" x14ac:dyDescent="0.25">
      <c r="A13" s="166">
        <v>12</v>
      </c>
      <c r="B13" s="25" t="s">
        <v>98</v>
      </c>
      <c r="C13" s="99">
        <v>1.57223</v>
      </c>
      <c r="D13" s="99">
        <v>9.7042800000000007</v>
      </c>
    </row>
    <row r="14" spans="1:6" x14ac:dyDescent="0.25">
      <c r="A14" s="166">
        <v>13</v>
      </c>
      <c r="B14" s="25" t="s">
        <v>97</v>
      </c>
      <c r="C14" s="99">
        <v>1.3</v>
      </c>
      <c r="D14" s="99">
        <v>11.79716</v>
      </c>
    </row>
    <row r="15" spans="1:6" x14ac:dyDescent="0.25">
      <c r="A15" s="166">
        <v>14</v>
      </c>
      <c r="B15" s="25" t="s">
        <v>69</v>
      </c>
      <c r="C15" s="99">
        <v>1.161</v>
      </c>
      <c r="D15" s="99">
        <v>35.273997096545997</v>
      </c>
    </row>
    <row r="16" spans="1:6" x14ac:dyDescent="0.25">
      <c r="A16" s="166">
        <v>15</v>
      </c>
      <c r="B16" s="25" t="s">
        <v>67</v>
      </c>
      <c r="C16" s="99">
        <v>0.73399999999999999</v>
      </c>
      <c r="D16" s="99">
        <v>-0.98699999999999999</v>
      </c>
    </row>
    <row r="17" spans="1:4" x14ac:dyDescent="0.25">
      <c r="A17" s="166">
        <v>16</v>
      </c>
      <c r="B17" s="25" t="s">
        <v>64</v>
      </c>
      <c r="C17" s="99">
        <v>0.67563014939999999</v>
      </c>
      <c r="D17" s="99">
        <v>5.5391899999999996</v>
      </c>
    </row>
    <row r="18" spans="1:4" x14ac:dyDescent="0.25">
      <c r="A18" s="166">
        <v>17</v>
      </c>
      <c r="B18" s="25" t="s">
        <v>100</v>
      </c>
      <c r="C18" s="99">
        <v>0.23710000000000001</v>
      </c>
      <c r="D18" s="99">
        <v>0.72226999999999997</v>
      </c>
    </row>
    <row r="19" spans="1:4" x14ac:dyDescent="0.25">
      <c r="A19" s="166">
        <v>18</v>
      </c>
      <c r="B19" s="25" t="s">
        <v>95</v>
      </c>
      <c r="C19" s="12">
        <v>0.10388</v>
      </c>
      <c r="D19" s="99">
        <v>-2.173</v>
      </c>
    </row>
    <row r="20" spans="1:4" x14ac:dyDescent="0.25">
      <c r="A20" s="166">
        <v>19</v>
      </c>
      <c r="B20" s="25" t="s">
        <v>70</v>
      </c>
      <c r="C20" s="99">
        <v>-0.11369</v>
      </c>
      <c r="D20" s="99">
        <v>-6.34009</v>
      </c>
    </row>
    <row r="21" spans="1:4" x14ac:dyDescent="0.25">
      <c r="A21" s="166">
        <v>20</v>
      </c>
      <c r="B21" s="25" t="s">
        <v>62</v>
      </c>
      <c r="C21" s="99">
        <v>-0.57548962999999997</v>
      </c>
      <c r="D21" s="99">
        <v>-1.4779934400000001</v>
      </c>
    </row>
    <row r="22" spans="1:4" x14ac:dyDescent="0.25">
      <c r="A22" s="166">
        <v>21</v>
      </c>
      <c r="B22" s="26" t="s">
        <v>61</v>
      </c>
      <c r="C22" s="142">
        <v>-0.80237999999999998</v>
      </c>
      <c r="D22" s="142">
        <v>-4.5386699999999998</v>
      </c>
    </row>
  </sheetData>
  <hyperlinks>
    <hyperlink ref="F1" location="Mündəricat!A1" display="Mündəricat" xr:uid="{00000000-0004-0000-1200-000000000000}"/>
  </hyperlinks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6EB21-5CED-4A75-A39C-ED83BEBFE137}">
  <dimension ref="A1:J24"/>
  <sheetViews>
    <sheetView topLeftCell="A19" workbookViewId="0">
      <selection activeCell="F36" sqref="F36"/>
    </sheetView>
  </sheetViews>
  <sheetFormatPr defaultRowHeight="15" x14ac:dyDescent="0.25"/>
  <cols>
    <col min="1" max="1" width="8.85546875" customWidth="1"/>
    <col min="2" max="2" width="40.28515625" customWidth="1"/>
    <col min="3" max="3" width="11" customWidth="1"/>
    <col min="8" max="8" width="22.28515625" customWidth="1"/>
    <col min="9" max="9" width="9.140625" customWidth="1"/>
    <col min="11" max="11" width="8.85546875" customWidth="1"/>
  </cols>
  <sheetData>
    <row r="1" spans="1:10" ht="45.6" customHeight="1" x14ac:dyDescent="0.25">
      <c r="A1" s="108" t="s">
        <v>106</v>
      </c>
      <c r="B1" s="108" t="s">
        <v>105</v>
      </c>
      <c r="C1" s="97" t="s">
        <v>107</v>
      </c>
      <c r="H1" s="36" t="s">
        <v>37</v>
      </c>
    </row>
    <row r="2" spans="1:10" x14ac:dyDescent="0.25">
      <c r="A2" s="109">
        <v>1</v>
      </c>
      <c r="B2" s="25" t="s">
        <v>62</v>
      </c>
      <c r="C2" s="110">
        <v>4.3884385986230991E-2</v>
      </c>
      <c r="J2" s="3"/>
    </row>
    <row r="3" spans="1:10" x14ac:dyDescent="0.25">
      <c r="A3" s="109">
        <v>2</v>
      </c>
      <c r="B3" s="25" t="s">
        <v>66</v>
      </c>
      <c r="C3" s="110">
        <v>4.0732310472266178E-2</v>
      </c>
      <c r="J3" s="3"/>
    </row>
    <row r="4" spans="1:10" x14ac:dyDescent="0.25">
      <c r="A4" s="109">
        <v>3</v>
      </c>
      <c r="B4" s="25" t="s">
        <v>59</v>
      </c>
      <c r="C4" s="110">
        <v>3.0905497171344266E-2</v>
      </c>
      <c r="J4" s="3"/>
    </row>
    <row r="5" spans="1:10" x14ac:dyDescent="0.25">
      <c r="A5" s="109">
        <v>4</v>
      </c>
      <c r="B5" s="49" t="s">
        <v>60</v>
      </c>
      <c r="C5" s="110">
        <v>2.9336254542519792E-2</v>
      </c>
      <c r="J5" s="3"/>
    </row>
    <row r="6" spans="1:10" x14ac:dyDescent="0.25">
      <c r="A6" s="109">
        <v>5</v>
      </c>
      <c r="B6" s="49" t="s">
        <v>63</v>
      </c>
      <c r="C6" s="110">
        <v>2.7064281300354067E-2</v>
      </c>
      <c r="J6" s="3"/>
    </row>
    <row r="7" spans="1:10" x14ac:dyDescent="0.25">
      <c r="A7" s="109">
        <v>6</v>
      </c>
      <c r="B7" s="49" t="s">
        <v>64</v>
      </c>
      <c r="C7" s="110">
        <v>2.5805827853735846E-2</v>
      </c>
      <c r="J7" s="3"/>
    </row>
    <row r="8" spans="1:10" x14ac:dyDescent="0.25">
      <c r="A8" s="109">
        <v>7</v>
      </c>
      <c r="B8" s="49" t="s">
        <v>67</v>
      </c>
      <c r="C8" s="110">
        <v>2.2062011898242272E-2</v>
      </c>
      <c r="J8" s="3"/>
    </row>
    <row r="9" spans="1:10" x14ac:dyDescent="0.25">
      <c r="A9" s="109">
        <v>8</v>
      </c>
      <c r="B9" s="49" t="s">
        <v>95</v>
      </c>
      <c r="C9" s="110">
        <v>2.1370660087862398E-2</v>
      </c>
      <c r="J9" s="3"/>
    </row>
    <row r="10" spans="1:10" x14ac:dyDescent="0.25">
      <c r="A10" s="109">
        <v>9</v>
      </c>
      <c r="B10" s="25" t="s">
        <v>96</v>
      </c>
      <c r="C10" s="110">
        <v>2.134690353962182E-2</v>
      </c>
      <c r="J10" s="3"/>
    </row>
    <row r="11" spans="1:10" x14ac:dyDescent="0.25">
      <c r="A11" s="109">
        <v>10</v>
      </c>
      <c r="B11" s="25" t="s">
        <v>65</v>
      </c>
      <c r="C11" s="110">
        <v>1.9772528486811398E-2</v>
      </c>
      <c r="J11" s="3"/>
    </row>
    <row r="12" spans="1:10" x14ac:dyDescent="0.25">
      <c r="A12" s="109">
        <v>11</v>
      </c>
      <c r="B12" s="25" t="s">
        <v>71</v>
      </c>
      <c r="C12" s="110">
        <v>1.7676386390744328E-2</v>
      </c>
      <c r="J12" s="3"/>
    </row>
    <row r="13" spans="1:10" x14ac:dyDescent="0.25">
      <c r="A13" s="109">
        <v>12</v>
      </c>
      <c r="B13" s="25" t="s">
        <v>99</v>
      </c>
      <c r="C13" s="110">
        <v>1.5446261974658383E-2</v>
      </c>
      <c r="J13" s="3"/>
    </row>
    <row r="14" spans="1:10" x14ac:dyDescent="0.25">
      <c r="A14" s="109">
        <v>13</v>
      </c>
      <c r="B14" s="25" t="s">
        <v>69</v>
      </c>
      <c r="C14" s="110">
        <v>1.4674071098981476E-2</v>
      </c>
      <c r="J14" s="3"/>
    </row>
    <row r="15" spans="1:10" x14ac:dyDescent="0.25">
      <c r="A15" s="109">
        <v>14</v>
      </c>
      <c r="B15" s="25" t="s">
        <v>97</v>
      </c>
      <c r="C15" s="110">
        <v>1.4609369232742933E-2</v>
      </c>
      <c r="J15" s="3"/>
    </row>
    <row r="16" spans="1:10" x14ac:dyDescent="0.25">
      <c r="A16" s="109">
        <v>15</v>
      </c>
      <c r="B16" s="49" t="s">
        <v>68</v>
      </c>
      <c r="C16" s="110">
        <v>1.2777397454062504E-2</v>
      </c>
      <c r="J16" s="3"/>
    </row>
    <row r="17" spans="1:10" x14ac:dyDescent="0.25">
      <c r="A17" s="109">
        <v>16</v>
      </c>
      <c r="B17" s="25" t="s">
        <v>70</v>
      </c>
      <c r="C17" s="110">
        <v>1.2434543762255501E-2</v>
      </c>
      <c r="J17" s="3"/>
    </row>
    <row r="18" spans="1:10" x14ac:dyDescent="0.25">
      <c r="A18" s="109">
        <v>17</v>
      </c>
      <c r="B18" s="49" t="s">
        <v>61</v>
      </c>
      <c r="C18" s="110">
        <v>9.3629232967664105E-3</v>
      </c>
      <c r="J18" s="3"/>
    </row>
    <row r="19" spans="1:10" x14ac:dyDescent="0.25">
      <c r="A19" s="109">
        <v>18</v>
      </c>
      <c r="B19" s="25" t="s">
        <v>92</v>
      </c>
      <c r="C19" s="110">
        <v>8.2631746604459599E-3</v>
      </c>
      <c r="J19" s="3"/>
    </row>
    <row r="20" spans="1:10" x14ac:dyDescent="0.25">
      <c r="A20" s="109">
        <v>19</v>
      </c>
      <c r="B20" s="49" t="s">
        <v>100</v>
      </c>
      <c r="C20" s="110">
        <v>7.7738906895308858E-3</v>
      </c>
      <c r="J20" s="3"/>
    </row>
    <row r="21" spans="1:10" x14ac:dyDescent="0.25">
      <c r="A21" s="109">
        <v>20</v>
      </c>
      <c r="B21" s="25" t="s">
        <v>98</v>
      </c>
      <c r="C21" s="110">
        <v>7.1893416375475644E-3</v>
      </c>
      <c r="J21" s="3"/>
    </row>
    <row r="22" spans="1:10" x14ac:dyDescent="0.25">
      <c r="A22" s="109">
        <v>21</v>
      </c>
      <c r="B22" s="49" t="s">
        <v>93</v>
      </c>
      <c r="C22" s="110">
        <v>-1.7518679688108718E-2</v>
      </c>
      <c r="J22" s="3"/>
    </row>
    <row r="23" spans="1:10" x14ac:dyDescent="0.25">
      <c r="I23" s="3"/>
    </row>
    <row r="24" spans="1:10" x14ac:dyDescent="0.25">
      <c r="B24" t="s">
        <v>113</v>
      </c>
      <c r="C24" t="s">
        <v>114</v>
      </c>
    </row>
  </sheetData>
  <hyperlinks>
    <hyperlink ref="H1" location="Mündəricat!A1" display="Mündəricat" xr:uid="{6B153A94-50B8-4712-BD38-75329E1922D7}"/>
  </hyperlinks>
  <pageMargins left="0.7" right="0.7" top="0.75" bottom="0.75" header="0.3" footer="0.3"/>
  <tableParts count="1">
    <tablePart r:id="rId1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7C1D1-D7BC-49FB-8B6B-3CDFD0911EA0}">
  <dimension ref="A1:I24"/>
  <sheetViews>
    <sheetView topLeftCell="A13" workbookViewId="0">
      <selection activeCell="D28" sqref="D28"/>
    </sheetView>
  </sheetViews>
  <sheetFormatPr defaultRowHeight="15" x14ac:dyDescent="0.25"/>
  <cols>
    <col min="2" max="2" width="31.85546875" customWidth="1"/>
    <col min="3" max="3" width="13.7109375" customWidth="1"/>
    <col min="9" max="9" width="17.85546875" customWidth="1"/>
    <col min="10" max="13" width="9.140625" customWidth="1"/>
    <col min="14" max="14" width="7.140625" bestFit="1" customWidth="1"/>
  </cols>
  <sheetData>
    <row r="1" spans="1:9" ht="47.45" customHeight="1" x14ac:dyDescent="0.25">
      <c r="A1" s="92" t="s">
        <v>106</v>
      </c>
      <c r="B1" s="91" t="s">
        <v>105</v>
      </c>
      <c r="C1" s="97" t="s">
        <v>108</v>
      </c>
      <c r="I1" s="36" t="s">
        <v>37</v>
      </c>
    </row>
    <row r="2" spans="1:9" x14ac:dyDescent="0.25">
      <c r="A2" s="93">
        <v>1</v>
      </c>
      <c r="B2" s="25" t="s">
        <v>66</v>
      </c>
      <c r="C2" s="94">
        <v>0.37184418252762452</v>
      </c>
    </row>
    <row r="3" spans="1:9" x14ac:dyDescent="0.25">
      <c r="A3" s="93">
        <v>2</v>
      </c>
      <c r="B3" s="25" t="s">
        <v>64</v>
      </c>
      <c r="C3" s="94">
        <v>0.27118142406161533</v>
      </c>
    </row>
    <row r="4" spans="1:9" x14ac:dyDescent="0.25">
      <c r="A4" s="93">
        <v>3</v>
      </c>
      <c r="B4" s="49" t="s">
        <v>60</v>
      </c>
      <c r="C4" s="94">
        <v>0.21113773914456313</v>
      </c>
    </row>
    <row r="5" spans="1:9" x14ac:dyDescent="0.25">
      <c r="A5" s="93">
        <v>4</v>
      </c>
      <c r="B5" s="49" t="s">
        <v>96</v>
      </c>
      <c r="C5" s="94">
        <v>0.20125264527798992</v>
      </c>
    </row>
    <row r="6" spans="1:9" x14ac:dyDescent="0.25">
      <c r="A6" s="93">
        <v>5</v>
      </c>
      <c r="B6" s="49" t="s">
        <v>59</v>
      </c>
      <c r="C6" s="94">
        <v>0.19310529554524442</v>
      </c>
    </row>
    <row r="7" spans="1:9" x14ac:dyDescent="0.25">
      <c r="A7" s="93">
        <v>6</v>
      </c>
      <c r="B7" s="49" t="s">
        <v>63</v>
      </c>
      <c r="C7" s="94">
        <v>0.17969883667975806</v>
      </c>
    </row>
    <row r="8" spans="1:9" x14ac:dyDescent="0.25">
      <c r="A8" s="93">
        <v>7</v>
      </c>
      <c r="B8" s="25" t="s">
        <v>69</v>
      </c>
      <c r="C8" s="94">
        <v>0.15996382550778518</v>
      </c>
    </row>
    <row r="9" spans="1:9" x14ac:dyDescent="0.25">
      <c r="A9" s="93">
        <v>8</v>
      </c>
      <c r="B9" s="49" t="s">
        <v>97</v>
      </c>
      <c r="C9" s="94">
        <v>0.14932020628223161</v>
      </c>
    </row>
    <row r="10" spans="1:9" x14ac:dyDescent="0.25">
      <c r="A10" s="93">
        <v>9</v>
      </c>
      <c r="B10" s="49" t="s">
        <v>92</v>
      </c>
      <c r="C10" s="94">
        <v>0.14897591348517122</v>
      </c>
    </row>
    <row r="11" spans="1:9" x14ac:dyDescent="0.25">
      <c r="A11" s="93">
        <v>10</v>
      </c>
      <c r="B11" s="25" t="s">
        <v>71</v>
      </c>
      <c r="C11" s="94">
        <v>0.14603428271603305</v>
      </c>
    </row>
    <row r="12" spans="1:9" x14ac:dyDescent="0.25">
      <c r="A12" s="93">
        <v>11</v>
      </c>
      <c r="B12" s="25" t="s">
        <v>99</v>
      </c>
      <c r="C12" s="94">
        <v>0.13286468626872527</v>
      </c>
    </row>
    <row r="13" spans="1:9" x14ac:dyDescent="0.25">
      <c r="A13" s="93">
        <v>12</v>
      </c>
      <c r="B13" s="49" t="s">
        <v>68</v>
      </c>
      <c r="C13" s="94">
        <v>0.10724529707580556</v>
      </c>
    </row>
    <row r="14" spans="1:9" x14ac:dyDescent="0.25">
      <c r="A14" s="93">
        <v>13</v>
      </c>
      <c r="B14" s="25" t="s">
        <v>65</v>
      </c>
      <c r="C14" s="94">
        <v>0.10096717707409265</v>
      </c>
    </row>
    <row r="15" spans="1:9" x14ac:dyDescent="0.25">
      <c r="A15" s="93">
        <v>14</v>
      </c>
      <c r="B15" s="49" t="s">
        <v>62</v>
      </c>
      <c r="C15" s="94">
        <v>9.7173423490137162E-2</v>
      </c>
    </row>
    <row r="16" spans="1:9" x14ac:dyDescent="0.25">
      <c r="A16" s="93">
        <v>15</v>
      </c>
      <c r="B16" s="25" t="s">
        <v>67</v>
      </c>
      <c r="C16" s="94">
        <v>7.2916253421668589E-2</v>
      </c>
    </row>
    <row r="17" spans="1:3" x14ac:dyDescent="0.25">
      <c r="A17" s="93">
        <v>16</v>
      </c>
      <c r="B17" s="25" t="s">
        <v>70</v>
      </c>
      <c r="C17" s="94">
        <v>6.8202611552247924E-2</v>
      </c>
    </row>
    <row r="18" spans="1:3" x14ac:dyDescent="0.25">
      <c r="A18" s="93">
        <v>17</v>
      </c>
      <c r="B18" s="49" t="s">
        <v>95</v>
      </c>
      <c r="C18" s="94">
        <v>6.1885761231708421E-2</v>
      </c>
    </row>
    <row r="19" spans="1:3" x14ac:dyDescent="0.25">
      <c r="A19" s="93">
        <v>18</v>
      </c>
      <c r="B19" s="25" t="s">
        <v>61</v>
      </c>
      <c r="C19" s="94">
        <v>5.7076910916133115E-2</v>
      </c>
    </row>
    <row r="20" spans="1:3" x14ac:dyDescent="0.25">
      <c r="A20" s="93">
        <v>19</v>
      </c>
      <c r="B20" s="49" t="s">
        <v>100</v>
      </c>
      <c r="C20" s="94">
        <v>5.2888668212848745E-2</v>
      </c>
    </row>
    <row r="21" spans="1:3" x14ac:dyDescent="0.25">
      <c r="A21" s="93">
        <v>20</v>
      </c>
      <c r="B21" s="25" t="s">
        <v>98</v>
      </c>
      <c r="C21" s="94">
        <v>4.5056639671492843E-2</v>
      </c>
    </row>
    <row r="22" spans="1:3" x14ac:dyDescent="0.25">
      <c r="A22" s="93">
        <v>21</v>
      </c>
      <c r="B22" s="25" t="s">
        <v>93</v>
      </c>
      <c r="C22" s="94">
        <v>-4.2096765009035225E-2</v>
      </c>
    </row>
    <row r="24" spans="1:3" x14ac:dyDescent="0.25">
      <c r="B24" t="s">
        <v>113</v>
      </c>
      <c r="C24" t="s">
        <v>114</v>
      </c>
    </row>
  </sheetData>
  <hyperlinks>
    <hyperlink ref="I1" location="Mündəricat!A1" display="Mündəricat" xr:uid="{CD165857-FE1F-412F-8143-A9D1DDEF28A4}"/>
  </hyperlinks>
  <pageMargins left="0.7" right="0.7" top="0.75" bottom="0.75" header="0.3" footer="0.3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29"/>
  <sheetViews>
    <sheetView workbookViewId="0"/>
  </sheetViews>
  <sheetFormatPr defaultRowHeight="15" x14ac:dyDescent="0.25"/>
  <cols>
    <col min="2" max="2" width="42.7109375" customWidth="1"/>
    <col min="3" max="3" width="43.7109375" customWidth="1"/>
    <col min="4" max="4" width="15.7109375" customWidth="1"/>
    <col min="5" max="5" width="47.28515625" customWidth="1"/>
  </cols>
  <sheetData>
    <row r="1" spans="1:5" ht="45" x14ac:dyDescent="0.25">
      <c r="A1" s="29" t="s">
        <v>0</v>
      </c>
      <c r="B1" s="30" t="s">
        <v>21</v>
      </c>
      <c r="C1" s="31" t="s">
        <v>29</v>
      </c>
      <c r="E1" s="55" t="s">
        <v>27</v>
      </c>
    </row>
    <row r="2" spans="1:5" x14ac:dyDescent="0.25">
      <c r="A2" s="24">
        <v>8</v>
      </c>
      <c r="B2" s="25" t="s">
        <v>28</v>
      </c>
      <c r="C2" s="54"/>
    </row>
    <row r="3" spans="1:5" x14ac:dyDescent="0.25">
      <c r="A3" s="24">
        <v>12</v>
      </c>
      <c r="B3" s="25" t="s">
        <v>1</v>
      </c>
      <c r="C3" s="54"/>
    </row>
    <row r="4" spans="1:5" x14ac:dyDescent="0.25">
      <c r="A4" s="24">
        <v>4</v>
      </c>
      <c r="B4" s="25" t="s">
        <v>2</v>
      </c>
      <c r="C4" s="54"/>
    </row>
    <row r="5" spans="1:5" x14ac:dyDescent="0.25">
      <c r="A5" s="24">
        <v>14</v>
      </c>
      <c r="B5" s="25" t="s">
        <v>3</v>
      </c>
      <c r="C5" s="54"/>
    </row>
    <row r="6" spans="1:5" x14ac:dyDescent="0.25">
      <c r="A6" s="24">
        <v>18</v>
      </c>
      <c r="B6" s="25" t="s">
        <v>4</v>
      </c>
      <c r="C6" s="54"/>
    </row>
    <row r="7" spans="1:5" x14ac:dyDescent="0.25">
      <c r="A7" s="24">
        <v>16</v>
      </c>
      <c r="B7" s="25" t="s">
        <v>5</v>
      </c>
      <c r="C7" s="60"/>
    </row>
    <row r="8" spans="1:5" x14ac:dyDescent="0.25">
      <c r="A8" s="24">
        <v>25</v>
      </c>
      <c r="B8" s="25" t="s">
        <v>6</v>
      </c>
      <c r="C8" s="54"/>
    </row>
    <row r="9" spans="1:5" x14ac:dyDescent="0.25">
      <c r="A9" s="24">
        <v>7</v>
      </c>
      <c r="B9" s="25" t="s">
        <v>7</v>
      </c>
      <c r="C9" s="54"/>
    </row>
    <row r="10" spans="1:5" x14ac:dyDescent="0.25">
      <c r="A10" s="24">
        <v>1</v>
      </c>
      <c r="B10" s="25" t="s">
        <v>25</v>
      </c>
      <c r="C10" s="60"/>
    </row>
    <row r="11" spans="1:5" x14ac:dyDescent="0.25">
      <c r="A11" s="24">
        <v>10</v>
      </c>
      <c r="B11" s="25" t="s">
        <v>8</v>
      </c>
      <c r="C11" s="60"/>
    </row>
    <row r="12" spans="1:5" x14ac:dyDescent="0.25">
      <c r="A12" s="24">
        <v>2</v>
      </c>
      <c r="B12" s="25" t="s">
        <v>9</v>
      </c>
      <c r="C12" s="54"/>
    </row>
    <row r="13" spans="1:5" x14ac:dyDescent="0.25">
      <c r="A13" s="24">
        <v>6</v>
      </c>
      <c r="B13" s="25" t="s">
        <v>10</v>
      </c>
      <c r="C13" s="60"/>
    </row>
    <row r="14" spans="1:5" x14ac:dyDescent="0.25">
      <c r="A14" s="24">
        <v>22</v>
      </c>
      <c r="B14" s="25" t="s">
        <v>20</v>
      </c>
      <c r="C14" s="54"/>
    </row>
    <row r="15" spans="1:5" x14ac:dyDescent="0.25">
      <c r="A15" s="24">
        <v>3</v>
      </c>
      <c r="B15" s="25" t="s">
        <v>11</v>
      </c>
      <c r="C15" s="54"/>
    </row>
    <row r="16" spans="1:5" x14ac:dyDescent="0.25">
      <c r="A16" s="24">
        <v>24</v>
      </c>
      <c r="B16" s="25" t="s">
        <v>12</v>
      </c>
      <c r="C16" s="54"/>
    </row>
    <row r="17" spans="1:3" x14ac:dyDescent="0.25">
      <c r="A17" s="24">
        <v>5</v>
      </c>
      <c r="B17" s="25" t="s">
        <v>13</v>
      </c>
      <c r="C17" s="60"/>
    </row>
    <row r="18" spans="1:3" x14ac:dyDescent="0.25">
      <c r="A18" s="24">
        <v>9</v>
      </c>
      <c r="B18" s="25" t="s">
        <v>14</v>
      </c>
      <c r="C18" s="54"/>
    </row>
    <row r="19" spans="1:3" x14ac:dyDescent="0.25">
      <c r="A19" s="24">
        <v>17</v>
      </c>
      <c r="B19" s="25" t="s">
        <v>24</v>
      </c>
      <c r="C19" s="54"/>
    </row>
    <row r="20" spans="1:3" x14ac:dyDescent="0.25">
      <c r="A20" s="24">
        <v>13</v>
      </c>
      <c r="B20" s="25" t="s">
        <v>15</v>
      </c>
      <c r="C20" s="54"/>
    </row>
    <row r="21" spans="1:3" x14ac:dyDescent="0.25">
      <c r="A21" s="24">
        <v>21</v>
      </c>
      <c r="B21" s="25" t="s">
        <v>16</v>
      </c>
      <c r="C21" s="54"/>
    </row>
    <row r="22" spans="1:3" x14ac:dyDescent="0.25">
      <c r="A22" s="24">
        <v>23</v>
      </c>
      <c r="B22" s="25" t="s">
        <v>17</v>
      </c>
      <c r="C22" s="60"/>
    </row>
    <row r="23" spans="1:3" x14ac:dyDescent="0.25">
      <c r="A23" s="24">
        <v>15</v>
      </c>
      <c r="B23" s="25" t="s">
        <v>18</v>
      </c>
      <c r="C23" s="54"/>
    </row>
    <row r="24" spans="1:3" x14ac:dyDescent="0.25">
      <c r="A24" s="24">
        <v>20</v>
      </c>
      <c r="B24" s="25" t="s">
        <v>19</v>
      </c>
      <c r="C24" s="54"/>
    </row>
    <row r="25" spans="1:3" x14ac:dyDescent="0.25">
      <c r="A25" s="24">
        <v>19</v>
      </c>
      <c r="B25" s="25" t="s">
        <v>26</v>
      </c>
      <c r="C25" s="54"/>
    </row>
    <row r="26" spans="1:3" x14ac:dyDescent="0.25">
      <c r="A26" s="24">
        <v>11</v>
      </c>
      <c r="B26" s="26" t="s">
        <v>22</v>
      </c>
      <c r="C26" s="60"/>
    </row>
    <row r="29" spans="1:3" x14ac:dyDescent="0.25">
      <c r="B29" s="58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{3E289E8C-EB07-4871-A76D-542BC845C9DB}</x14:id>
        </ext>
      </extLst>
    </cfRule>
  </conditionalFormatting>
  <hyperlinks>
    <hyperlink ref="E1" location="Mündəricat!A1" display="Mündəricat" xr:uid="{00000000-0004-0000-13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E289E8C-EB07-4871-A76D-542BC845C9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29"/>
  <sheetViews>
    <sheetView workbookViewId="0"/>
  </sheetViews>
  <sheetFormatPr defaultRowHeight="15" x14ac:dyDescent="0.25"/>
  <cols>
    <col min="2" max="2" width="42.7109375" customWidth="1"/>
    <col min="3" max="3" width="48.5703125" customWidth="1"/>
    <col min="5" max="5" width="44.7109375" customWidth="1"/>
    <col min="11" max="11" width="9.28515625" customWidth="1"/>
  </cols>
  <sheetData>
    <row r="1" spans="1:5" ht="43.5" customHeight="1" x14ac:dyDescent="0.25">
      <c r="A1" s="29" t="s">
        <v>0</v>
      </c>
      <c r="B1" s="30" t="s">
        <v>21</v>
      </c>
      <c r="C1" s="31" t="s">
        <v>30</v>
      </c>
      <c r="E1" s="55" t="s">
        <v>27</v>
      </c>
    </row>
    <row r="2" spans="1:5" x14ac:dyDescent="0.25">
      <c r="A2" s="24">
        <v>6</v>
      </c>
      <c r="B2" s="25" t="s">
        <v>28</v>
      </c>
      <c r="C2" s="59"/>
    </row>
    <row r="3" spans="1:5" x14ac:dyDescent="0.25">
      <c r="A3" s="24">
        <v>8</v>
      </c>
      <c r="B3" s="25" t="s">
        <v>1</v>
      </c>
      <c r="C3" s="60"/>
    </row>
    <row r="4" spans="1:5" x14ac:dyDescent="0.25">
      <c r="A4" s="24">
        <v>9</v>
      </c>
      <c r="B4" s="25" t="s">
        <v>2</v>
      </c>
      <c r="C4" s="59"/>
    </row>
    <row r="5" spans="1:5" x14ac:dyDescent="0.25">
      <c r="A5" s="24">
        <v>5</v>
      </c>
      <c r="B5" s="25" t="s">
        <v>3</v>
      </c>
      <c r="C5" s="59"/>
    </row>
    <row r="6" spans="1:5" x14ac:dyDescent="0.25">
      <c r="A6" s="24">
        <v>16</v>
      </c>
      <c r="B6" s="25" t="s">
        <v>4</v>
      </c>
      <c r="C6" s="60"/>
    </row>
    <row r="7" spans="1:5" x14ac:dyDescent="0.25">
      <c r="A7" s="24">
        <v>19</v>
      </c>
      <c r="B7" s="25" t="s">
        <v>5</v>
      </c>
      <c r="C7" s="59"/>
    </row>
    <row r="8" spans="1:5" x14ac:dyDescent="0.25">
      <c r="A8" s="24">
        <v>25</v>
      </c>
      <c r="B8" s="25" t="s">
        <v>6</v>
      </c>
      <c r="C8" s="59"/>
    </row>
    <row r="9" spans="1:5" x14ac:dyDescent="0.25">
      <c r="A9" s="24">
        <v>17</v>
      </c>
      <c r="B9" s="25" t="s">
        <v>7</v>
      </c>
      <c r="C9" s="59"/>
    </row>
    <row r="10" spans="1:5" x14ac:dyDescent="0.25">
      <c r="A10" s="24">
        <v>2</v>
      </c>
      <c r="B10" s="25" t="s">
        <v>25</v>
      </c>
      <c r="C10" s="60"/>
    </row>
    <row r="11" spans="1:5" x14ac:dyDescent="0.25">
      <c r="A11" s="24">
        <v>4</v>
      </c>
      <c r="B11" s="25" t="s">
        <v>8</v>
      </c>
      <c r="C11" s="60"/>
    </row>
    <row r="12" spans="1:5" x14ac:dyDescent="0.25">
      <c r="A12" s="24">
        <v>7</v>
      </c>
      <c r="B12" s="25" t="s">
        <v>9</v>
      </c>
      <c r="C12" s="60"/>
    </row>
    <row r="13" spans="1:5" x14ac:dyDescent="0.25">
      <c r="A13" s="24">
        <v>12</v>
      </c>
      <c r="B13" s="25" t="s">
        <v>10</v>
      </c>
      <c r="C13" s="59"/>
    </row>
    <row r="14" spans="1:5" x14ac:dyDescent="0.25">
      <c r="A14" s="24">
        <v>22</v>
      </c>
      <c r="B14" s="25" t="s">
        <v>20</v>
      </c>
      <c r="C14" s="59"/>
    </row>
    <row r="15" spans="1:5" x14ac:dyDescent="0.25">
      <c r="A15" s="24">
        <v>1</v>
      </c>
      <c r="B15" s="25" t="s">
        <v>11</v>
      </c>
      <c r="C15" s="60"/>
    </row>
    <row r="16" spans="1:5" x14ac:dyDescent="0.25">
      <c r="A16" s="24">
        <v>24</v>
      </c>
      <c r="B16" s="25" t="s">
        <v>12</v>
      </c>
      <c r="C16" s="59"/>
    </row>
    <row r="17" spans="1:3" x14ac:dyDescent="0.25">
      <c r="A17" s="24">
        <v>10</v>
      </c>
      <c r="B17" s="25" t="s">
        <v>13</v>
      </c>
      <c r="C17" s="59"/>
    </row>
    <row r="18" spans="1:3" x14ac:dyDescent="0.25">
      <c r="A18" s="24">
        <v>3</v>
      </c>
      <c r="B18" s="25" t="s">
        <v>14</v>
      </c>
      <c r="C18" s="59"/>
    </row>
    <row r="19" spans="1:3" x14ac:dyDescent="0.25">
      <c r="A19" s="24">
        <v>18</v>
      </c>
      <c r="B19" s="25" t="s">
        <v>24</v>
      </c>
      <c r="C19" s="60"/>
    </row>
    <row r="20" spans="1:3" x14ac:dyDescent="0.25">
      <c r="A20" s="24">
        <v>11</v>
      </c>
      <c r="B20" s="25" t="s">
        <v>15</v>
      </c>
      <c r="C20" s="60"/>
    </row>
    <row r="21" spans="1:3" x14ac:dyDescent="0.25">
      <c r="A21" s="24">
        <v>20</v>
      </c>
      <c r="B21" s="25" t="s">
        <v>16</v>
      </c>
      <c r="C21" s="59"/>
    </row>
    <row r="22" spans="1:3" x14ac:dyDescent="0.25">
      <c r="A22" s="24">
        <v>23</v>
      </c>
      <c r="B22" s="25" t="s">
        <v>17</v>
      </c>
      <c r="C22" s="59"/>
    </row>
    <row r="23" spans="1:3" x14ac:dyDescent="0.25">
      <c r="A23" s="24">
        <v>15</v>
      </c>
      <c r="B23" s="25" t="s">
        <v>18</v>
      </c>
      <c r="C23" s="59"/>
    </row>
    <row r="24" spans="1:3" x14ac:dyDescent="0.25">
      <c r="A24" s="24">
        <v>21</v>
      </c>
      <c r="B24" s="25" t="s">
        <v>19</v>
      </c>
      <c r="C24" s="59"/>
    </row>
    <row r="25" spans="1:3" x14ac:dyDescent="0.25">
      <c r="A25" s="24">
        <v>14</v>
      </c>
      <c r="B25" s="25" t="s">
        <v>26</v>
      </c>
      <c r="C25" s="59"/>
    </row>
    <row r="26" spans="1:3" x14ac:dyDescent="0.25">
      <c r="A26" s="24">
        <v>13</v>
      </c>
      <c r="B26" s="26" t="s">
        <v>22</v>
      </c>
      <c r="C26" s="59"/>
    </row>
    <row r="29" spans="1:3" x14ac:dyDescent="0.25">
      <c r="B29" s="58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{8EA26FF9-F6B4-4706-955C-A6F1E92F7B9F}</x14:id>
        </ext>
      </extLst>
    </cfRule>
  </conditionalFormatting>
  <hyperlinks>
    <hyperlink ref="E1" location="Mündəricat!A1" display="Mündəricat" xr:uid="{00000000-0004-0000-1400-000000000000}"/>
  </hyperlinks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EA26FF9-F6B4-4706-955C-A6F1E92F7B9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Contents</vt:lpstr>
      <vt:lpstr>2026 IQ- General indicators</vt:lpstr>
      <vt:lpstr>2025 IVQ- General indicators</vt:lpstr>
      <vt:lpstr>Assets</vt:lpstr>
      <vt:lpstr>Dynamics  - Assets</vt:lpstr>
      <vt:lpstr>Credit Portfolio</vt:lpstr>
      <vt:lpstr>Dynamics - Credit Portfolio</vt:lpstr>
      <vt:lpstr>Business Credits </vt:lpstr>
      <vt:lpstr>Dinamika - Biznes Kreditləri</vt:lpstr>
      <vt:lpstr>Consumer Credits</vt:lpstr>
      <vt:lpstr>Real Estate Credits </vt:lpstr>
      <vt:lpstr>Deposit Portfolio</vt:lpstr>
      <vt:lpstr>Dynamics - Deposit Portfolio</vt:lpstr>
      <vt:lpstr>Deposits of individuals</vt:lpstr>
      <vt:lpstr>Balance Capital</vt:lpstr>
      <vt:lpstr>Dynamics  - Balance Capital</vt:lpstr>
      <vt:lpstr>Charter capital </vt:lpstr>
      <vt:lpstr>Net Profit</vt:lpstr>
      <vt:lpstr>Pre-Provision Operating Profit</vt:lpstr>
      <vt:lpstr>Interest Incomes</vt:lpstr>
      <vt:lpstr>Interest Expenses</vt:lpstr>
      <vt:lpstr>Non-Interest Incomes</vt:lpstr>
      <vt:lpstr>Non-Interest Expenses</vt:lpstr>
      <vt:lpstr>Reserve Allocations</vt:lpstr>
      <vt:lpstr>ROA </vt:lpstr>
      <vt:lpstr>ROE </vt:lpstr>
      <vt:lpstr>ROA</vt:lpstr>
      <vt:lpstr>ROE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Redaktor</dc:creator>
  <cp:lastModifiedBy>Guney Asgerli</cp:lastModifiedBy>
  <dcterms:created xsi:type="dcterms:W3CDTF">2017-08-07T11:39:20Z</dcterms:created>
  <dcterms:modified xsi:type="dcterms:W3CDTF">2026-04-21T13:34:39Z</dcterms:modified>
</cp:coreProperties>
</file>