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uney Asgerli\Desktop\"/>
    </mc:Choice>
  </mc:AlternateContent>
  <xr:revisionPtr revIDLastSave="0" documentId="13_ncr:1_{6A1F8CA3-15A4-4E8F-90ED-5CE4E3207CF4}" xr6:coauthVersionLast="47" xr6:coauthVersionMax="47" xr10:uidLastSave="{00000000-0000-0000-0000-000000000000}"/>
  <bookViews>
    <workbookView xWindow="-120" yWindow="-120" windowWidth="20730" windowHeight="11160" tabRatio="584" firstSheet="1" activeTab="3" xr2:uid="{00000000-000D-0000-FFFF-FFFF00000000}"/>
  </bookViews>
  <sheets>
    <sheet name="Balans Göstəriciləri " sheetId="10" r:id="rId1"/>
    <sheet name="Mənfəət-Zərər göstəriciləri" sheetId="3" r:id="rId2"/>
    <sheet name="Nağdsız hesablaşmalar" sheetId="6" r:id="rId3"/>
    <sheet name="Digər göstəricilər" sheetId="4" r:id="rId4"/>
  </sheets>
  <externalReferences>
    <externalReference r:id="rId5"/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0" l="1"/>
  <c r="N8" i="6" l="1"/>
  <c r="Q3" i="6"/>
  <c r="Q3" i="3"/>
  <c r="Q30" i="10"/>
  <c r="Q27" i="10"/>
  <c r="T3" i="6" l="1"/>
  <c r="T3" i="3"/>
  <c r="T30" i="10"/>
  <c r="T27" i="10"/>
  <c r="G3" i="3"/>
  <c r="G30" i="10"/>
  <c r="G27" i="10"/>
  <c r="D3" i="6"/>
  <c r="D30" i="10"/>
  <c r="D27" i="10"/>
  <c r="E3" i="3" l="1"/>
  <c r="L15" i="3"/>
  <c r="O3" i="3"/>
  <c r="O7" i="3" s="1"/>
  <c r="O4" i="3"/>
  <c r="O5" i="3"/>
  <c r="O6" i="3"/>
  <c r="O8" i="3"/>
  <c r="O9" i="3"/>
  <c r="O11" i="3"/>
  <c r="O45" i="10"/>
  <c r="O30" i="10"/>
  <c r="O27" i="10"/>
  <c r="O26" i="10" s="1"/>
  <c r="O40" i="10" s="1"/>
  <c r="O46" i="10" s="1"/>
  <c r="O23" i="10"/>
  <c r="O10" i="3" l="1"/>
  <c r="O13" i="3" s="1"/>
  <c r="O15" i="3" s="1"/>
  <c r="U3" i="6"/>
  <c r="U7" i="3"/>
  <c r="U10" i="3" s="1"/>
  <c r="U13" i="3" s="1"/>
  <c r="U15" i="3" s="1"/>
  <c r="U27" i="10"/>
  <c r="U30" i="10"/>
  <c r="S3" i="3" l="1"/>
  <c r="S40" i="10"/>
  <c r="S46" i="10" s="1"/>
  <c r="S23" i="10"/>
  <c r="P3" i="6"/>
  <c r="P7" i="3"/>
  <c r="P10" i="3" s="1"/>
  <c r="P30" i="10"/>
  <c r="P27" i="10"/>
  <c r="P26" i="10" s="1"/>
  <c r="H13" i="3" l="1"/>
  <c r="H15" i="3" s="1"/>
  <c r="H45" i="10"/>
  <c r="H30" i="10"/>
  <c r="H27" i="10"/>
  <c r="H22" i="10"/>
  <c r="H20" i="10"/>
  <c r="H17" i="10"/>
  <c r="H16" i="10"/>
  <c r="H13" i="10"/>
  <c r="H10" i="10"/>
  <c r="H26" i="10" l="1"/>
  <c r="H40" i="10" s="1"/>
  <c r="H46" i="10" s="1"/>
  <c r="H23" i="10"/>
  <c r="K30" i="10"/>
  <c r="K27" i="10"/>
  <c r="N3" i="6"/>
  <c r="N39" i="10"/>
  <c r="N30" i="10"/>
  <c r="N27" i="10"/>
  <c r="N26" i="10" s="1"/>
  <c r="N40" i="10" s="1"/>
  <c r="J15" i="3" l="1"/>
  <c r="J7" i="3"/>
  <c r="J10" i="3" s="1"/>
  <c r="F7" i="3"/>
  <c r="F10" i="3" s="1"/>
  <c r="F13" i="3" s="1"/>
  <c r="F15" i="3" s="1"/>
  <c r="F45" i="10"/>
  <c r="F30" i="10"/>
  <c r="F27" i="10"/>
  <c r="F26" i="10"/>
  <c r="F40" i="10" s="1"/>
  <c r="F23" i="10"/>
  <c r="F46" i="10" l="1"/>
  <c r="I15" i="3"/>
  <c r="I46" i="10"/>
  <c r="I30" i="10"/>
  <c r="I27" i="10"/>
  <c r="C3" i="6"/>
  <c r="C30" i="10"/>
  <c r="C27" i="10"/>
  <c r="V3" i="6" l="1"/>
  <c r="V30" i="10"/>
  <c r="V27" i="10"/>
  <c r="V10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Aysel Məmmədova-Şükürova Fəxrəddin qızı</author>
    <author>Ulfat Madatova Aga</author>
    <author>Fakhraddin Huseynov</author>
  </authors>
  <commentList>
    <comment ref="Q7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04"/>
          </rPr>
          <t>məqsədli eht çıxılmaqla 59743.76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35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Ulfat Madatova Aga:</t>
        </r>
        <r>
          <rPr>
            <sz val="9"/>
            <color indexed="81"/>
            <rFont val="Tahoma"/>
            <family val="2"/>
          </rPr>
          <t xml:space="preserve">
Bankların və maliyyə institutlarının depozitləri</t>
        </r>
      </text>
    </comment>
    <comment ref="C39" authorId="2" shapeId="0" xr:uid="{00000000-0006-0000-0000-000003000000}">
      <text>
        <r>
          <rPr>
            <b/>
            <sz val="9"/>
            <color indexed="81"/>
            <rFont val="Tahoma"/>
            <family val="2"/>
          </rPr>
          <t>Fakhraddin Huseynov:</t>
        </r>
        <r>
          <rPr>
            <sz val="9"/>
            <color indexed="81"/>
            <rFont val="Tahoma"/>
            <family val="2"/>
          </rPr>
          <t xml:space="preserve">
Mərkəzi idarəetmə orqanlarının depozitləri və kreditləri və REPO əməliyyatları daxil</t>
        </r>
      </text>
    </comment>
  </commentList>
</comments>
</file>

<file path=xl/sharedStrings.xml><?xml version="1.0" encoding="utf-8"?>
<sst xmlns="http://schemas.openxmlformats.org/spreadsheetml/2006/main" count="281" uniqueCount="130">
  <si>
    <t>Nağd vəsaitlər</t>
  </si>
  <si>
    <t>Mərkəzi Bankda müxbir hesablar</t>
  </si>
  <si>
    <t xml:space="preserve">Nostro hesablar (başqa banklardakı müxbir hesablar) </t>
  </si>
  <si>
    <t>Banklar da daxil olmaqla, maliyyə institutlarındakı depozitlər</t>
  </si>
  <si>
    <t xml:space="preserve">Qiymətli kağızlar </t>
  </si>
  <si>
    <t xml:space="preserve">Banklar da daxil olmaqla, maliyyə institutlarına kreditlər </t>
  </si>
  <si>
    <t xml:space="preserve"> - xalis kreditlər </t>
  </si>
  <si>
    <t xml:space="preserve">Müştərilərə verilən kreditlər </t>
  </si>
  <si>
    <t xml:space="preserve">Kreditlər üzrə mümkün zərərlərin ödənilməsi üçün məqsədli ehtiyat </t>
  </si>
  <si>
    <t xml:space="preserve">Xalis kreditlər </t>
  </si>
  <si>
    <t xml:space="preserve">Əsas vəsaitlər </t>
  </si>
  <si>
    <t xml:space="preserve">Bank işində istifadə olunmayan daşınmaz əmlak (ehtiyatlar çıxılmaqla), cəmi </t>
  </si>
  <si>
    <t>İcmallaşmamış törəmə təsərrüfat cəmiyyətlərdə iştirak (50%+1 səs hüququ verən səhm və ya başqa formada törəməsidirsə), cəmi</t>
  </si>
  <si>
    <t xml:space="preserve">Qeyri-maddi aktivlər </t>
  </si>
  <si>
    <t>Balansdankənar aktivlər uzrə mümkün zərərlərin ödənilməsi üçün məqsədli ehtiyat</t>
  </si>
  <si>
    <t xml:space="preserve">Digər aktivlər (məqsədli ehtiyatlar çıxılmaqla) </t>
  </si>
  <si>
    <t>Cəmi aktivlər</t>
  </si>
  <si>
    <t xml:space="preserve">Depozitlər (maliyyə institutları istisna olmaqla) </t>
  </si>
  <si>
    <t xml:space="preserve">Fiziki şəxslərin depoziti </t>
  </si>
  <si>
    <t>Hüquqi şəxslərin depoziti</t>
  </si>
  <si>
    <t>1.2.2.</t>
  </si>
  <si>
    <t>Mərkəzi Bankın banklara qarşı tələblər</t>
  </si>
  <si>
    <t>Loro hesablar</t>
  </si>
  <si>
    <t>Maliyyə institutlarının  depozitləri</t>
  </si>
  <si>
    <t xml:space="preserve">Bankların kreditləri </t>
  </si>
  <si>
    <t>Digər maliyyə institutlarının kreditləri</t>
  </si>
  <si>
    <t>Banklar tərəfindən buraxılmış qiymətli kağızlar</t>
  </si>
  <si>
    <t xml:space="preserve">Digər passivlər </t>
  </si>
  <si>
    <t xml:space="preserve">Cəmi öhdəliklər </t>
  </si>
  <si>
    <t>Xüsusi Kapital</t>
  </si>
  <si>
    <t>Ümumi ehtiyatlar</t>
  </si>
  <si>
    <t>Cəmi kapital</t>
  </si>
  <si>
    <t>Cəmi öhdəliklər və kapital</t>
  </si>
  <si>
    <t>6.1</t>
  </si>
  <si>
    <t>7.1</t>
  </si>
  <si>
    <t>7.2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</si>
  <si>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</si>
  <si>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</si>
  <si>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</si>
  <si>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</si>
  <si>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</si>
  <si>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</si>
  <si>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</si>
  <si>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</si>
  <si>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</si>
  <si>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</si>
  <si>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</si>
  <si>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</si>
  <si>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</si>
  <si>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</si>
  <si>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</si>
  <si>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1.1</t>
  </si>
  <si>
    <t>1.1.1</t>
  </si>
  <si>
    <t>1.1.2</t>
  </si>
  <si>
    <t>1.2</t>
  </si>
  <si>
    <t>1.2.1</t>
  </si>
  <si>
    <t xml:space="preserve"> - kreditlər üzrə faiz gəlirləri</t>
  </si>
  <si>
    <t xml:space="preserve">Faiz və onlara bağlı xərclər </t>
  </si>
  <si>
    <t xml:space="preserve"> - depozitlər üzrə faiz xərcləri</t>
  </si>
  <si>
    <t xml:space="preserve"> Xalis faiz gəliri (zərəri)</t>
  </si>
  <si>
    <t xml:space="preserve"> Qeyri-faiz gəlirləri </t>
  </si>
  <si>
    <t xml:space="preserve"> Qeyri-faiz xərcləri </t>
  </si>
  <si>
    <t xml:space="preserve"> Əməliyyat mənfəəti (zərəri) </t>
  </si>
  <si>
    <t>Aktivlər üzrə mümkün zərərlərin ödənilməsi üçün xüsusi ehtiyatın yaradılmasına ayırmalar (xərclər)</t>
  </si>
  <si>
    <t xml:space="preserve">Digər gəlirlər (xərclər) </t>
  </si>
  <si>
    <t xml:space="preserve">Vergilər ödənilənədək mənfəət (zərər) </t>
  </si>
  <si>
    <t xml:space="preserve"> Mənfəətdən vergilər </t>
  </si>
  <si>
    <t xml:space="preserve">Xalis mənfəət (zərər) </t>
  </si>
  <si>
    <t>2.1</t>
  </si>
  <si>
    <t>Göstəricinin adı</t>
  </si>
  <si>
    <t xml:space="preserve">Filial sayı </t>
  </si>
  <si>
    <t xml:space="preserve">Şöbə sayı </t>
  </si>
  <si>
    <t>ATM sayı</t>
  </si>
  <si>
    <t>İşci sayı</t>
  </si>
  <si>
    <t>No.</t>
  </si>
  <si>
    <t>Göstərici</t>
  </si>
  <si>
    <t>Balans Göstəriciləri (min manatla)</t>
  </si>
  <si>
    <t>Mənfəət və zərər maddələri (min manatla)</t>
  </si>
  <si>
    <t>Regionlardakı filial sayı (Bakı şəhəri və Abşeron rayonundan kənar ərazilərdə)</t>
  </si>
  <si>
    <t>o cümlədən, biznes subyektlərinə verilən cəmi kreditlər</t>
  </si>
  <si>
    <t>o cümlədən, kənd təsərrüfatı üzrə verilən cəmi kreditlər</t>
  </si>
  <si>
    <t>Kapital</t>
  </si>
  <si>
    <t>Öhdəliklər</t>
  </si>
  <si>
    <t>Aktivlər</t>
  </si>
  <si>
    <t>Digər təsərrüfat cəmiyyətlərində iştirak (50%-dən az), cəmi</t>
  </si>
  <si>
    <t xml:space="preserve">Fiziki şəxslərin depoziti - müddətli </t>
  </si>
  <si>
    <t>Fiziki şəxslərin depoziti - tələbli</t>
  </si>
  <si>
    <t>Hüquqi şəxslərin depoziti - müddətli</t>
  </si>
  <si>
    <t>Hüquqi şəxslərin depoziti - tələbli</t>
  </si>
  <si>
    <t>Faiz və gəlirlərin bu qəbildən olan növləri (faiz borcları üzrə məqsədli ehtiyatlar çıxılmaqla)</t>
  </si>
  <si>
    <t>7.A</t>
  </si>
  <si>
    <t>7.B</t>
  </si>
  <si>
    <t>Məcmu Kapitalın həcmi</t>
  </si>
  <si>
    <t xml:space="preserve">2.1. </t>
  </si>
  <si>
    <t>İşğaldan azad edilmiş ərazilərdəki filial sayı (rayon göstərilməklə)</t>
  </si>
  <si>
    <t>2.2.</t>
  </si>
  <si>
    <t xml:space="preserve">Naxçıvan MR-dakı filial sayı </t>
  </si>
  <si>
    <t>3.1.</t>
  </si>
  <si>
    <t>İşğaldan azad edilmiş ərazilərdəki şöbə sayı (rayon göstərilməklə)</t>
  </si>
  <si>
    <t>3.2.</t>
  </si>
  <si>
    <t xml:space="preserve">Naxçıvan MR-dakı şöbə sayı </t>
  </si>
  <si>
    <r>
      <t>Aktiv plastik kartların sayı,</t>
    </r>
    <r>
      <rPr>
        <b/>
        <sz val="11"/>
        <rFont val="Times New Roman"/>
        <family val="1"/>
      </rPr>
      <t xml:space="preserve"> ədəd</t>
    </r>
  </si>
  <si>
    <r>
      <t xml:space="preserve"> - Debet kartları, </t>
    </r>
    <r>
      <rPr>
        <b/>
        <sz val="11"/>
        <rFont val="Times New Roman"/>
        <family val="1"/>
      </rPr>
      <t xml:space="preserve">ədəd </t>
    </r>
    <r>
      <rPr>
        <sz val="11"/>
        <rFont val="Times New Roman"/>
        <family val="1"/>
      </rPr>
      <t>(əmək haqqı kartları daxil olmaqla)</t>
    </r>
  </si>
  <si>
    <r>
      <t xml:space="preserve"> - Kredit kartları, </t>
    </r>
    <r>
      <rPr>
        <b/>
        <sz val="11"/>
        <rFont val="Times New Roman"/>
        <family val="1"/>
      </rPr>
      <t>ədəd</t>
    </r>
    <r>
      <rPr>
        <sz val="11"/>
        <rFont val="Times New Roman"/>
        <family val="1"/>
      </rPr>
      <t xml:space="preserve"> (taksit kartları daxil olmaqla)</t>
    </r>
  </si>
  <si>
    <r>
      <t xml:space="preserve">POS-terminalların sayı, </t>
    </r>
    <r>
      <rPr>
        <b/>
        <sz val="11"/>
        <color theme="1"/>
        <rFont val="Times New Roman"/>
        <family val="1"/>
      </rPr>
      <t>ədəd</t>
    </r>
  </si>
  <si>
    <r>
      <t xml:space="preserve">Ödəniş kartları ilə il ərzində aparılmış nağdsız ödənişlərin sayı, </t>
    </r>
    <r>
      <rPr>
        <b/>
        <sz val="11"/>
        <color theme="1"/>
        <rFont val="Times New Roman"/>
        <family val="1"/>
      </rPr>
      <t>ədəd</t>
    </r>
  </si>
  <si>
    <r>
      <t>Ödəniş kartları ilə il ərzində aparılmış nağdsız ödənişlərin illik həcmi,</t>
    </r>
    <r>
      <rPr>
        <b/>
        <sz val="11"/>
        <color theme="1"/>
        <rFont val="Times New Roman"/>
        <family val="1"/>
      </rPr>
      <t xml:space="preserve"> manatla</t>
    </r>
  </si>
  <si>
    <t>ABB ASC</t>
  </si>
  <si>
    <t>AccessBank QSC</t>
  </si>
  <si>
    <t>AFB Bank ASC</t>
  </si>
  <si>
    <t>Azər Türk Bank ASC</t>
  </si>
  <si>
    <t>Azərbaycan Sənaye Bankı ASC</t>
  </si>
  <si>
    <t>Bank Avrasiya ASC</t>
  </si>
  <si>
    <t>Bank of Baku ASC</t>
  </si>
  <si>
    <t>Bank Respublika ASC</t>
  </si>
  <si>
    <t>Bank VTB (Azərbaycan) ASC</t>
  </si>
  <si>
    <t>Expressbank ASC</t>
  </si>
  <si>
    <t>Kapital Bank ASC</t>
  </si>
  <si>
    <t>PAŞA Bank ASC</t>
  </si>
  <si>
    <t>Premium Bank ASC</t>
  </si>
  <si>
    <t>Rabitəbank ASC</t>
  </si>
  <si>
    <t>TuranBank ASC</t>
  </si>
  <si>
    <t>Unibank KB ASC</t>
  </si>
  <si>
    <t>Xalq Bank ASC</t>
  </si>
  <si>
    <t>Yapı Kredi Bank Azərbaycan QSC</t>
  </si>
  <si>
    <t>Yelo Bank ASC</t>
  </si>
  <si>
    <t>Ziraat Bank Azərbaycan ASC</t>
  </si>
  <si>
    <t>31.12.2025</t>
  </si>
  <si>
    <t>1 (Füzuli)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</si>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</sst>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0.0"/>
    <numFmt numFmtId="166" formatCode="_-* #,##0.00\ _₼_-;\-* #,##0.00\ _₼_-;_-* &quot;-&quot;??\ _₼_-;_-@_-"/>
    <numFmt numFmtId="167" formatCode="_-* #,##0.00_р_._-;\-* #,##0.00_р_._-;_-* &quot;-&quot;??_р_._-;_-@_-"/>
    <numFmt numFmtId="168" formatCode="_-* #,##0_-;\-* #,##0_-;_-* &quot;-&quot;??_-;_-@_-"/>
    <numFmt numFmtId="169" formatCode="_-* #,##0.0_-;\-* #,##0.0_-;_-* &quot;-&quot;??_-;_-@_-"/>
  </numFmts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2"/>
      <color rgb="FF002060"/>
      <name val="Times New Roman"/>
      <family val="1"/>
      <charset val="204"/>
    </font>
    <font>
      <b/>
      <sz val="16"/>
      <color theme="0"/>
      <name val="Times New Roman"/>
      <family val="1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sz val="10"/>
      <name val="Arial"/>
      <family val="2"/>
      <charset val="204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002060"/>
      <name val="Times New Roman"/>
      <family val="1"/>
    </font>
    <font>
      <b/>
      <sz val="11"/>
      <color rgb="FF002060"/>
      <name val="Times New Roman"/>
      <family val="1"/>
    </font>
    <font>
      <i/>
      <sz val="12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i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rgb="FF002060"/>
      </top>
      <bottom style="thin">
        <color indexed="64"/>
      </bottom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medium">
        <color indexed="64"/>
      </bottom>
      <diagonal/>
    </border>
    <border>
      <left style="thin">
        <color rgb="FF00206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thin">
        <color rgb="FF002060"/>
      </bottom>
      <diagonal/>
    </border>
    <border>
      <left style="thin">
        <color rgb="FF002060"/>
      </left>
      <right/>
      <top style="medium">
        <color indexed="64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/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medium">
        <color indexed="64"/>
      </bottom>
      <diagonal/>
    </border>
    <border>
      <left style="thin">
        <color rgb="FF00206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thin">
        <color rgb="FF002060"/>
      </bottom>
      <diagonal/>
    </border>
  </borders>
  <cellStyleXfs count="11">
    <xf numFmtId="0" fontId="0" fillId="0" borderId="0"/>
    <xf numFmtId="0" fontId="7" fillId="0" borderId="0"/>
    <xf numFmtId="0" fontId="2" fillId="0" borderId="0"/>
    <xf numFmtId="43" fontId="6" fillId="0" borderId="0" applyFont="0" applyFill="0" applyBorder="0" applyAlignment="0" applyProtection="0"/>
    <xf numFmtId="0" fontId="7" fillId="5" borderId="5" applyNumberFormat="0" applyFont="0" applyAlignment="0" applyProtection="0"/>
    <xf numFmtId="166" fontId="6" fillId="0" borderId="0" applyFont="0" applyFill="0" applyBorder="0" applyAlignment="0" applyProtection="0"/>
    <xf numFmtId="0" fontId="8" fillId="0" borderId="0"/>
    <xf numFmtId="43" fontId="6" fillId="0" borderId="0" applyFont="0" applyFill="0" applyBorder="0" applyAlignment="0" applyProtection="0"/>
    <xf numFmtId="0" fontId="1" fillId="0" borderId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</cellStyleXfs>
  <cellXfs count="63">
    <xf numFmtId="0" fontId="0" fillId="0" borderId="0" xfId="0"/>
    <xf numFmtId="49" fontId="0" fillId="0" borderId="0" xfId="0" applyNumberFormat="1"/>
    <xf numFmtId="0" fontId="5" fillId="3" borderId="0" xfId="0" applyFont="1" applyFill="1" applyAlignment="1">
      <alignment horizontal="center" vertical="center" wrapText="1"/>
    </xf>
    <xf numFmtId="164" fontId="0" fillId="0" borderId="0" xfId="0" applyNumberFormat="1"/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9" fontId="9" fillId="2" borderId="1" xfId="0" applyNumberFormat="1" applyFont="1" applyFill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0" fillId="0" borderId="0" xfId="0" applyFont="1"/>
    <xf numFmtId="0" fontId="1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wrapText="1"/>
    </xf>
    <xf numFmtId="0" fontId="14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10" fillId="0" borderId="0" xfId="0" applyNumberFormat="1" applyFont="1"/>
    <xf numFmtId="49" fontId="11" fillId="2" borderId="1" xfId="0" applyNumberFormat="1" applyFont="1" applyFill="1" applyBorder="1" applyAlignment="1">
      <alignment vertical="center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49" fontId="17" fillId="0" borderId="1" xfId="0" applyNumberFormat="1" applyFont="1" applyBorder="1" applyAlignment="1">
      <alignment vertical="center"/>
    </xf>
    <xf numFmtId="49" fontId="17" fillId="0" borderId="1" xfId="0" applyNumberFormat="1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9" fontId="13" fillId="0" borderId="1" xfId="0" applyNumberFormat="1" applyFont="1" applyBorder="1" applyAlignment="1">
      <alignment vertical="center" wrapText="1"/>
    </xf>
    <xf numFmtId="0" fontId="17" fillId="0" borderId="0" xfId="0" applyFont="1" applyAlignment="1">
      <alignment horizontal="left" wrapText="1"/>
    </xf>
    <xf numFmtId="168" fontId="10" fillId="0" borderId="1" xfId="7" applyNumberFormat="1" applyFont="1" applyBorder="1" applyAlignment="1">
      <alignment horizontal="center" vertical="center" wrapText="1"/>
    </xf>
    <xf numFmtId="168" fontId="10" fillId="0" borderId="1" xfId="7" applyNumberFormat="1" applyFont="1" applyFill="1" applyBorder="1" applyAlignment="1">
      <alignment horizontal="center" vertical="center" wrapText="1"/>
    </xf>
    <xf numFmtId="168" fontId="16" fillId="0" borderId="1" xfId="7" applyNumberFormat="1" applyFont="1" applyBorder="1" applyAlignment="1">
      <alignment horizontal="center" vertical="center" wrapText="1"/>
    </xf>
    <xf numFmtId="168" fontId="10" fillId="0" borderId="1" xfId="7" applyNumberFormat="1" applyFont="1" applyBorder="1" applyAlignment="1">
      <alignment horizontal="right" vertical="center"/>
    </xf>
    <xf numFmtId="3" fontId="14" fillId="4" borderId="6" xfId="7" applyNumberFormat="1" applyFont="1" applyFill="1" applyBorder="1" applyAlignment="1">
      <alignment horizontal="right" wrapText="1"/>
    </xf>
    <xf numFmtId="3" fontId="14" fillId="4" borderId="1" xfId="7" applyNumberFormat="1" applyFont="1" applyFill="1" applyBorder="1" applyAlignment="1">
      <alignment horizontal="right" wrapText="1"/>
    </xf>
    <xf numFmtId="3" fontId="14" fillId="0" borderId="1" xfId="7" applyNumberFormat="1" applyFont="1" applyFill="1" applyBorder="1" applyAlignment="1">
      <alignment horizontal="right" wrapText="1"/>
    </xf>
    <xf numFmtId="168" fontId="0" fillId="0" borderId="0" xfId="0" applyNumberFormat="1"/>
    <xf numFmtId="165" fontId="0" fillId="0" borderId="0" xfId="0" applyNumberFormat="1"/>
    <xf numFmtId="169" fontId="0" fillId="0" borderId="0" xfId="0" applyNumberFormat="1"/>
    <xf numFmtId="1" fontId="10" fillId="0" borderId="0" xfId="0" applyNumberFormat="1" applyFont="1" applyAlignment="1">
      <alignment horizontal="center" vertical="center" wrapText="1"/>
    </xf>
    <xf numFmtId="1" fontId="10" fillId="0" borderId="0" xfId="0" applyNumberFormat="1" applyFont="1"/>
    <xf numFmtId="2" fontId="10" fillId="0" borderId="0" xfId="0" applyNumberFormat="1" applyFont="1"/>
    <xf numFmtId="0" fontId="10" fillId="4" borderId="0" xfId="0" applyFont="1" applyFill="1"/>
    <xf numFmtId="0" fontId="0" fillId="4" borderId="0" xfId="0" applyFill="1"/>
    <xf numFmtId="165" fontId="10" fillId="4" borderId="0" xfId="0" applyNumberFormat="1" applyFont="1" applyFill="1"/>
    <xf numFmtId="1" fontId="13" fillId="0" borderId="12" xfId="0" applyNumberFormat="1" applyFont="1" applyBorder="1" applyAlignment="1">
      <alignment vertical="center" wrapText="1"/>
    </xf>
    <xf numFmtId="1" fontId="13" fillId="0" borderId="1" xfId="0" applyNumberFormat="1" applyFont="1" applyBorder="1" applyAlignment="1">
      <alignment vertical="center" wrapText="1"/>
    </xf>
    <xf numFmtId="1" fontId="13" fillId="0" borderId="16" xfId="0" applyNumberFormat="1" applyFont="1" applyBorder="1" applyAlignment="1">
      <alignment vertical="center" wrapText="1"/>
    </xf>
    <xf numFmtId="1" fontId="23" fillId="0" borderId="9" xfId="0" applyNumberFormat="1" applyFont="1" applyBorder="1" applyAlignment="1">
      <alignment vertical="center" wrapText="1"/>
    </xf>
    <xf numFmtId="1" fontId="23" fillId="0" borderId="12" xfId="0" applyNumberFormat="1" applyFont="1" applyBorder="1" applyAlignment="1">
      <alignment vertical="center" wrapText="1"/>
    </xf>
  </cellXfs>
  <cellStyles count="11">
    <cellStyle name="Comma" xfId="7" builtinId="3"/>
    <cellStyle name="Comma 2" xfId="3" xr:uid="{00000000-0005-0000-0000-000001000000}"/>
    <cellStyle name="Comma 3" xfId="5" xr:uid="{00000000-0005-0000-0000-000002000000}"/>
    <cellStyle name="Comma 5" xfId="10" xr:uid="{00000000-0005-0000-0000-000003000000}"/>
    <cellStyle name="Comma 7" xfId="9" xr:uid="{00000000-0005-0000-0000-000004000000}"/>
    <cellStyle name="Normal" xfId="0" builtinId="0"/>
    <cellStyle name="Normal 2" xfId="1" xr:uid="{00000000-0005-0000-0000-000006000000}"/>
    <cellStyle name="Normal 2 2" xfId="6" xr:uid="{00000000-0005-0000-0000-000007000000}"/>
    <cellStyle name="Normal 3" xfId="2" xr:uid="{00000000-0005-0000-0000-000008000000}"/>
    <cellStyle name="Normal 3 2" xfId="8" xr:uid="{00000000-0005-0000-0000-000009000000}"/>
    <cellStyle name="Note 2" xfId="4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Corporate\Finance\Reporting_MIS\02.%20HESABATLAR\01.%20Prudencial\2025\12.2025\Hazir%20hesabat\PRD.v05.1251m122025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bfile\Accounting\MERKEZI%20BANK\External%20Reports\2025\12\Prudensial\PRD.v05.1175m12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7_1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>
        <row r="39">
          <cell r="C39">
            <v>5385.56441</v>
          </cell>
        </row>
        <row r="45">
          <cell r="C45">
            <v>32.516835</v>
          </cell>
        </row>
        <row r="56">
          <cell r="C56">
            <v>874.81870000000004</v>
          </cell>
        </row>
        <row r="58">
          <cell r="C58">
            <v>6043.7203719999998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7_1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 refreshError="1">
        <row r="6">
          <cell r="C6">
            <v>36984.08565999999</v>
          </cell>
        </row>
        <row r="8">
          <cell r="C8">
            <v>32392.812349999986</v>
          </cell>
        </row>
        <row r="82">
          <cell r="C82">
            <v>33.234762000000003</v>
          </cell>
        </row>
        <row r="83">
          <cell r="C83">
            <v>11510.12862</v>
          </cell>
        </row>
        <row r="87">
          <cell r="C87">
            <v>8754.8335800000004</v>
          </cell>
        </row>
        <row r="88">
          <cell r="C88">
            <v>22.524940000000001</v>
          </cell>
        </row>
        <row r="103">
          <cell r="C103">
            <v>16715.732370000002</v>
          </cell>
        </row>
        <row r="115">
          <cell r="C115">
            <v>28677.960299999999</v>
          </cell>
        </row>
        <row r="130">
          <cell r="C130">
            <v>-1020.2973020000002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0"/>
  <sheetViews>
    <sheetView zoomScale="70" zoomScaleNormal="70" workbookViewId="0">
      <pane xSplit="2" topLeftCell="C1" activePane="topRight" state="frozen"/>
      <selection pane="topRight" activeCell="D35" sqref="D35"/>
    </sheetView>
  </sheetViews>
  <sheetFormatPr defaultColWidth="9.140625" defaultRowHeight="15" x14ac:dyDescent="0.25"/>
  <cols>
    <col min="1" max="1" width="7" style="4" customWidth="1"/>
    <col min="2" max="2" width="72.140625" style="4" customWidth="1"/>
    <col min="3" max="3" width="16" style="5" customWidth="1"/>
    <col min="4" max="22" width="16" style="4" customWidth="1"/>
    <col min="23" max="16384" width="9.140625" style="4"/>
  </cols>
  <sheetData>
    <row r="1" spans="1:22" ht="20.25" x14ac:dyDescent="0.25">
      <c r="B1" s="2">
        <v>2025</v>
      </c>
    </row>
    <row r="2" spans="1:22" ht="57" x14ac:dyDescent="0.25">
      <c r="A2" s="6" t="s">
        <v>74</v>
      </c>
      <c r="B2" s="7" t="s">
        <v>76</v>
      </c>
      <c r="C2" s="24" t="s">
        <v>107</v>
      </c>
      <c r="D2" s="24" t="s">
        <v>108</v>
      </c>
      <c r="E2" s="24" t="s">
        <v>109</v>
      </c>
      <c r="F2" s="24" t="s">
        <v>110</v>
      </c>
      <c r="G2" s="24" t="s">
        <v>111</v>
      </c>
      <c r="H2" s="24" t="s">
        <v>112</v>
      </c>
      <c r="I2" s="24" t="s">
        <v>113</v>
      </c>
      <c r="J2" s="24" t="s">
        <v>114</v>
      </c>
      <c r="K2" s="24" t="s">
        <v>115</v>
      </c>
      <c r="L2" s="24" t="s">
        <v>116</v>
      </c>
      <c r="M2" s="24" t="s">
        <v>117</v>
      </c>
      <c r="N2" s="24" t="s">
        <v>118</v>
      </c>
      <c r="O2" s="24" t="s">
        <v>119</v>
      </c>
      <c r="P2" s="24" t="s">
        <v>120</v>
      </c>
      <c r="Q2" s="24" t="s">
        <v>121</v>
      </c>
      <c r="R2" s="24" t="s">
        <v>122</v>
      </c>
      <c r="S2" s="24" t="s">
        <v>123</v>
      </c>
      <c r="T2" s="24" t="s">
        <v>124</v>
      </c>
      <c r="U2" s="24" t="s">
        <v>125</v>
      </c>
      <c r="V2" s="24" t="s">
        <v>126</v>
      </c>
    </row>
    <row r="3" spans="1:22" ht="15.75" x14ac:dyDescent="0.25">
      <c r="A3" s="8"/>
      <c r="B3" s="7" t="s">
        <v>83</v>
      </c>
      <c r="C3" s="7" t="s">
        <v>127</v>
      </c>
      <c r="D3" s="7" t="s">
        <v>127</v>
      </c>
      <c r="E3" s="7" t="s">
        <v>127</v>
      </c>
      <c r="F3" s="7" t="s">
        <v>127</v>
      </c>
      <c r="G3" s="7" t="s">
        <v>127</v>
      </c>
      <c r="H3" s="7" t="s">
        <v>127</v>
      </c>
      <c r="I3" s="7">
        <v>46022</v>
      </c>
      <c r="J3" s="7" t="s">
        <v>127</v>
      </c>
      <c r="K3" s="7" t="s">
        <v>127</v>
      </c>
      <c r="L3" s="7" t="s">
        <v>127</v>
      </c>
      <c r="M3" s="7" t="s">
        <v>127</v>
      </c>
      <c r="N3" s="7" t="s">
        <v>127</v>
      </c>
      <c r="O3" s="7" t="s">
        <v>127</v>
      </c>
      <c r="P3" s="7" t="s">
        <v>127</v>
      </c>
      <c r="Q3" s="7" t="s">
        <v>127</v>
      </c>
      <c r="R3" s="7" t="s">
        <v>127</v>
      </c>
      <c r="S3" s="7" t="s">
        <v>127</v>
      </c>
      <c r="T3" s="7" t="s">
        <v>127</v>
      </c>
      <c r="U3" s="7" t="s">
        <v>127</v>
      </c>
      <c r="V3" s="7" t="s">
        <v>127</v>
      </c>
    </row>
    <row r="4" spans="1:22" ht="15.75" x14ac:dyDescent="0.25">
      <c r="A4" s="37" t="s">
        <v>36</v>
      </c>
      <c r="B4" s="33" t="s">
        <v>0</v>
      </c>
      <c r="C4" s="42">
        <v>522955.72</v>
      </c>
      <c r="D4" s="42">
        <v>66561.519390000001</v>
      </c>
      <c r="E4" s="42">
        <v>19297.274850000002</v>
      </c>
      <c r="F4" s="42">
        <v>22372.782739999999</v>
      </c>
      <c r="G4" s="42">
        <v>14130.36</v>
      </c>
      <c r="H4" s="42">
        <v>9792.6805100000001</v>
      </c>
      <c r="I4" s="42">
        <v>26092.955279999998</v>
      </c>
      <c r="J4" s="42">
        <v>66282.198499999999</v>
      </c>
      <c r="K4" s="42">
        <v>9311.3295799999978</v>
      </c>
      <c r="L4" s="42">
        <v>20709.9434</v>
      </c>
      <c r="M4" s="42">
        <v>839977.01</v>
      </c>
      <c r="N4" s="42">
        <v>105160.2</v>
      </c>
      <c r="O4" s="42">
        <v>22072.116190000001</v>
      </c>
      <c r="P4" s="42">
        <v>40507.250000000007</v>
      </c>
      <c r="Q4" s="42">
        <v>51960.995020000002</v>
      </c>
      <c r="R4" s="42">
        <v>97916.115820000108</v>
      </c>
      <c r="S4" s="42">
        <v>50846.78</v>
      </c>
      <c r="T4" s="42">
        <v>14368.204924000001</v>
      </c>
      <c r="U4" s="42">
        <v>33247.18</v>
      </c>
      <c r="V4" s="42">
        <v>14428.547909999998</v>
      </c>
    </row>
    <row r="5" spans="1:22" ht="15.75" x14ac:dyDescent="0.25">
      <c r="A5" s="37" t="s">
        <v>37</v>
      </c>
      <c r="B5" s="33" t="s">
        <v>1</v>
      </c>
      <c r="C5" s="42">
        <v>1649698.58</v>
      </c>
      <c r="D5" s="42">
        <v>47847.156070000005</v>
      </c>
      <c r="E5" s="42">
        <v>11851.087949999999</v>
      </c>
      <c r="F5" s="42">
        <v>120589.87965</v>
      </c>
      <c r="G5" s="42">
        <v>39582.21</v>
      </c>
      <c r="H5" s="42">
        <v>6014.05717</v>
      </c>
      <c r="I5" s="42">
        <v>46352.720229999999</v>
      </c>
      <c r="J5" s="42">
        <v>296491.65510999999</v>
      </c>
      <c r="K5" s="42">
        <v>7032.3285999999989</v>
      </c>
      <c r="L5" s="42">
        <v>17130.899679999999</v>
      </c>
      <c r="M5" s="42">
        <v>1615323.6</v>
      </c>
      <c r="N5" s="42">
        <v>614986.56999999995</v>
      </c>
      <c r="O5" s="42">
        <v>111109.62228</v>
      </c>
      <c r="P5" s="42">
        <v>72497.760000000009</v>
      </c>
      <c r="Q5" s="42">
        <v>29316.22925</v>
      </c>
      <c r="R5" s="42">
        <v>194060.19691999999</v>
      </c>
      <c r="S5" s="42">
        <v>107402.56</v>
      </c>
      <c r="T5" s="42">
        <v>16217.284271381999</v>
      </c>
      <c r="U5" s="42">
        <v>57861.97</v>
      </c>
      <c r="V5" s="42">
        <v>25265.253439999997</v>
      </c>
    </row>
    <row r="6" spans="1:22" ht="15.75" x14ac:dyDescent="0.25">
      <c r="A6" s="37" t="s">
        <v>38</v>
      </c>
      <c r="B6" s="33" t="s">
        <v>2</v>
      </c>
      <c r="C6" s="42">
        <v>331507.02</v>
      </c>
      <c r="D6" s="42">
        <v>23756.300446193356</v>
      </c>
      <c r="E6" s="42">
        <v>4856.69146</v>
      </c>
      <c r="F6" s="42">
        <v>8717.9661399999986</v>
      </c>
      <c r="G6" s="42">
        <v>6816.92</v>
      </c>
      <c r="H6" s="42">
        <v>14859.907776999999</v>
      </c>
      <c r="I6" s="42">
        <v>9148.0330400000003</v>
      </c>
      <c r="J6" s="42">
        <v>11831.952940000001</v>
      </c>
      <c r="K6" s="42">
        <v>1190.7930900000003</v>
      </c>
      <c r="L6" s="42">
        <v>17077.652900000001</v>
      </c>
      <c r="M6" s="42">
        <v>172180.37</v>
      </c>
      <c r="N6" s="42">
        <v>235905.56</v>
      </c>
      <c r="O6" s="42">
        <v>13811.46249</v>
      </c>
      <c r="P6" s="42">
        <v>31308.47</v>
      </c>
      <c r="Q6" s="42">
        <v>26440.486659999999</v>
      </c>
      <c r="R6" s="42">
        <v>93386.731640000013</v>
      </c>
      <c r="S6" s="42">
        <v>494942.75999999995</v>
      </c>
      <c r="T6" s="42">
        <v>93205.550143196582</v>
      </c>
      <c r="U6" s="42">
        <v>8813.0299999999988</v>
      </c>
      <c r="V6" s="42">
        <v>9858.684220000001</v>
      </c>
    </row>
    <row r="7" spans="1:22" ht="15.75" x14ac:dyDescent="0.25">
      <c r="A7" s="37" t="s">
        <v>39</v>
      </c>
      <c r="B7" s="33" t="s">
        <v>3</v>
      </c>
      <c r="C7" s="42">
        <v>486616.99000000011</v>
      </c>
      <c r="D7" s="42">
        <v>221980</v>
      </c>
      <c r="E7" s="42">
        <v>47000</v>
      </c>
      <c r="F7" s="42">
        <v>984597.76858999999</v>
      </c>
      <c r="G7" s="42">
        <v>405571.5</v>
      </c>
      <c r="H7" s="42">
        <v>43951.979999999996</v>
      </c>
      <c r="I7" s="42">
        <v>26700</v>
      </c>
      <c r="J7" s="42">
        <v>427424.64799999999</v>
      </c>
      <c r="K7" s="42">
        <v>33000</v>
      </c>
      <c r="L7" s="42">
        <v>2059.2039300000001</v>
      </c>
      <c r="M7" s="42">
        <v>384637.46</v>
      </c>
      <c r="N7" s="42">
        <v>2047878.7799999998</v>
      </c>
      <c r="O7" s="42">
        <v>23021.143049999999</v>
      </c>
      <c r="P7" s="42">
        <v>136971.30000000002</v>
      </c>
      <c r="Q7" s="42">
        <v>60432.259999999995</v>
      </c>
      <c r="R7" s="42">
        <v>43900.440609999998</v>
      </c>
      <c r="S7" s="42">
        <v>274549.57</v>
      </c>
      <c r="T7" s="42">
        <v>117708.41</v>
      </c>
      <c r="U7" s="42">
        <v>239989.88</v>
      </c>
      <c r="V7" s="42">
        <v>376098</v>
      </c>
    </row>
    <row r="8" spans="1:22" ht="15.75" x14ac:dyDescent="0.25">
      <c r="A8" s="37" t="s">
        <v>40</v>
      </c>
      <c r="B8" s="33" t="s">
        <v>4</v>
      </c>
      <c r="C8" s="42">
        <v>3295076.09</v>
      </c>
      <c r="D8" s="42">
        <v>42792.429039999995</v>
      </c>
      <c r="E8" s="42">
        <v>500</v>
      </c>
      <c r="F8" s="42">
        <v>189781.37718999991</v>
      </c>
      <c r="G8" s="42">
        <v>0</v>
      </c>
      <c r="H8" s="42">
        <v>300.77740999999997</v>
      </c>
      <c r="I8" s="42">
        <v>81315.812130000006</v>
      </c>
      <c r="J8" s="42">
        <v>138773.25042</v>
      </c>
      <c r="K8" s="42">
        <v>9919.9762999999984</v>
      </c>
      <c r="L8" s="42">
        <v>39738.146863000002</v>
      </c>
      <c r="M8" s="42">
        <v>2570864.7680000006</v>
      </c>
      <c r="N8" s="42">
        <v>2596049.7599999998</v>
      </c>
      <c r="O8" s="42">
        <v>16921.419310000001</v>
      </c>
      <c r="P8" s="42">
        <v>114342.68</v>
      </c>
      <c r="Q8" s="42">
        <v>16147.074769999999</v>
      </c>
      <c r="R8" s="42">
        <v>69485.134746999989</v>
      </c>
      <c r="S8" s="42">
        <v>218101.97</v>
      </c>
      <c r="T8" s="42">
        <v>55490.676769999947</v>
      </c>
      <c r="U8" s="42">
        <v>31804.489999999998</v>
      </c>
      <c r="V8" s="42">
        <v>95374.405209999983</v>
      </c>
    </row>
    <row r="9" spans="1:22" ht="15.75" x14ac:dyDescent="0.25">
      <c r="A9" s="37" t="s">
        <v>41</v>
      </c>
      <c r="B9" s="33" t="s">
        <v>5</v>
      </c>
      <c r="C9" s="42">
        <v>21626.73</v>
      </c>
      <c r="D9" s="42">
        <v>12114.292130000002</v>
      </c>
      <c r="E9" s="42">
        <v>8120.3966099999998</v>
      </c>
      <c r="F9" s="42">
        <v>17302.2</v>
      </c>
      <c r="G9" s="42">
        <v>110</v>
      </c>
      <c r="H9" s="42">
        <v>3833.0852300000001</v>
      </c>
      <c r="I9" s="42">
        <v>23413.789339999999</v>
      </c>
      <c r="J9" s="42">
        <v>43194.37</v>
      </c>
      <c r="K9" s="42">
        <v>7165.95</v>
      </c>
      <c r="L9" s="42">
        <v>1994.20499</v>
      </c>
      <c r="M9" s="42">
        <v>34804.31</v>
      </c>
      <c r="N9" s="42">
        <v>175862.23</v>
      </c>
      <c r="O9" s="42"/>
      <c r="P9" s="42">
        <v>9286.17</v>
      </c>
      <c r="Q9" s="42">
        <v>2154.5</v>
      </c>
      <c r="R9" s="42">
        <v>6914.5398399999995</v>
      </c>
      <c r="S9" s="42">
        <v>72546.98</v>
      </c>
      <c r="T9" s="42">
        <v>16626</v>
      </c>
      <c r="U9" s="42">
        <v>12070.05</v>
      </c>
      <c r="V9" s="42">
        <v>52211.820780000002</v>
      </c>
    </row>
    <row r="10" spans="1:22" ht="15.75" x14ac:dyDescent="0.25">
      <c r="A10" s="37" t="s">
        <v>33</v>
      </c>
      <c r="B10" s="33" t="s">
        <v>6</v>
      </c>
      <c r="C10" s="42">
        <v>21358.63</v>
      </c>
      <c r="D10" s="42">
        <v>12114.292130000002</v>
      </c>
      <c r="E10" s="42">
        <v>8120.3966099999998</v>
      </c>
      <c r="F10" s="42">
        <v>17302.2</v>
      </c>
      <c r="G10" s="42">
        <v>110</v>
      </c>
      <c r="H10" s="42">
        <f>H9</f>
        <v>3833.0852300000001</v>
      </c>
      <c r="I10" s="42">
        <v>23413.789339999999</v>
      </c>
      <c r="J10" s="42">
        <v>43194.37</v>
      </c>
      <c r="K10" s="42">
        <v>7165.95</v>
      </c>
      <c r="L10" s="42">
        <v>1994.20499</v>
      </c>
      <c r="M10" s="42">
        <v>34804.31</v>
      </c>
      <c r="N10" s="42">
        <v>175847.23</v>
      </c>
      <c r="O10" s="42"/>
      <c r="P10" s="42">
        <v>9286.17</v>
      </c>
      <c r="Q10" s="42">
        <v>2154.5</v>
      </c>
      <c r="R10" s="42">
        <v>0</v>
      </c>
      <c r="S10" s="42">
        <v>72546.98</v>
      </c>
      <c r="T10" s="42">
        <v>16626</v>
      </c>
      <c r="U10" s="42">
        <v>12070.05</v>
      </c>
      <c r="V10" s="42">
        <f>V9</f>
        <v>52211.820780000002</v>
      </c>
    </row>
    <row r="11" spans="1:22" ht="15.75" x14ac:dyDescent="0.25">
      <c r="A11" s="37" t="s">
        <v>42</v>
      </c>
      <c r="B11" s="38" t="s">
        <v>7</v>
      </c>
      <c r="C11" s="42">
        <v>7079983.8900000015</v>
      </c>
      <c r="D11" s="42">
        <v>1334198.6592799968</v>
      </c>
      <c r="E11" s="42">
        <v>292543.77086999995</v>
      </c>
      <c r="F11" s="42">
        <v>787352.00062799244</v>
      </c>
      <c r="G11" s="42">
        <v>340741.12</v>
      </c>
      <c r="H11" s="42">
        <v>137139.66254000002</v>
      </c>
      <c r="I11" s="42">
        <v>910696.51259000006</v>
      </c>
      <c r="J11" s="42">
        <v>1653629.6217761952</v>
      </c>
      <c r="K11" s="42">
        <v>243637.85798999999</v>
      </c>
      <c r="L11" s="42">
        <v>549713.48859001114</v>
      </c>
      <c r="M11" s="42">
        <v>5419985.2699999996</v>
      </c>
      <c r="N11" s="42">
        <v>3432035.02</v>
      </c>
      <c r="O11" s="42">
        <v>478620.06008999998</v>
      </c>
      <c r="P11" s="42">
        <v>941288.99000000022</v>
      </c>
      <c r="Q11" s="42">
        <v>706053.00150826341</v>
      </c>
      <c r="R11" s="42">
        <v>1304631.1546599998</v>
      </c>
      <c r="S11" s="42">
        <v>1847435.29</v>
      </c>
      <c r="T11" s="42">
        <v>467257.84179832821</v>
      </c>
      <c r="U11" s="42">
        <v>1089070.96</v>
      </c>
      <c r="V11" s="42">
        <v>766855.45921333204</v>
      </c>
    </row>
    <row r="12" spans="1:22" ht="15.75" x14ac:dyDescent="0.25">
      <c r="A12" s="37" t="s">
        <v>34</v>
      </c>
      <c r="B12" s="38" t="s">
        <v>8</v>
      </c>
      <c r="C12" s="43">
        <v>564881.2074999999</v>
      </c>
      <c r="D12" s="43">
        <v>58562.265205832031</v>
      </c>
      <c r="E12" s="43">
        <v>12949.654089</v>
      </c>
      <c r="F12" s="43">
        <v>19427.336845000002</v>
      </c>
      <c r="G12" s="43">
        <v>5384.5</v>
      </c>
      <c r="H12" s="43">
        <v>13719.1552395</v>
      </c>
      <c r="I12" s="43">
        <v>49269.925842500001</v>
      </c>
      <c r="J12" s="43">
        <v>10024.442074100001</v>
      </c>
      <c r="K12" s="43">
        <v>31987.012520000011</v>
      </c>
      <c r="L12" s="43">
        <v>12977.546207899748</v>
      </c>
      <c r="M12" s="43">
        <v>654902.72200000007</v>
      </c>
      <c r="N12" s="43">
        <v>98796.920000000013</v>
      </c>
      <c r="O12" s="43">
        <v>8634.5242940000007</v>
      </c>
      <c r="P12" s="43">
        <v>20469.59</v>
      </c>
      <c r="Q12" s="43">
        <v>31206.572927982001</v>
      </c>
      <c r="R12" s="43">
        <v>28414.027774907012</v>
      </c>
      <c r="S12" s="43">
        <v>44979.781000000003</v>
      </c>
      <c r="T12" s="43">
        <v>31490.150012483675</v>
      </c>
      <c r="U12" s="43">
        <v>25694.880709999998</v>
      </c>
      <c r="V12" s="43">
        <v>15726.642100654204</v>
      </c>
    </row>
    <row r="13" spans="1:22" ht="15.75" x14ac:dyDescent="0.25">
      <c r="A13" s="37" t="s">
        <v>35</v>
      </c>
      <c r="B13" s="38" t="s">
        <v>9</v>
      </c>
      <c r="C13" s="43">
        <v>6515102.682500002</v>
      </c>
      <c r="D13" s="43">
        <v>1275636.3940741648</v>
      </c>
      <c r="E13" s="43">
        <v>279594.11678099993</v>
      </c>
      <c r="F13" s="43">
        <v>767924.6637829924</v>
      </c>
      <c r="G13" s="43">
        <v>335356.62</v>
      </c>
      <c r="H13" s="43">
        <f>H11-H12</f>
        <v>123420.50730050002</v>
      </c>
      <c r="I13" s="43">
        <v>861426.58674750011</v>
      </c>
      <c r="J13" s="43">
        <v>1643605.1797020952</v>
      </c>
      <c r="K13" s="43">
        <v>211650.84546999997</v>
      </c>
      <c r="L13" s="43">
        <v>536735.94238211145</v>
      </c>
      <c r="M13" s="43">
        <v>4765082.5479999995</v>
      </c>
      <c r="N13" s="43">
        <v>3333238.1</v>
      </c>
      <c r="O13" s="43">
        <v>469985.53579599998</v>
      </c>
      <c r="P13" s="43">
        <v>920819.40000000026</v>
      </c>
      <c r="Q13" s="43">
        <v>674846.42858028144</v>
      </c>
      <c r="R13" s="43">
        <v>1276217.1268850928</v>
      </c>
      <c r="S13" s="43">
        <v>1802455.5090000001</v>
      </c>
      <c r="T13" s="43">
        <v>435767.69178584451</v>
      </c>
      <c r="U13" s="43">
        <v>1063376.07929</v>
      </c>
      <c r="V13" s="43">
        <v>751128.81711267785</v>
      </c>
    </row>
    <row r="14" spans="1:22" ht="15.75" x14ac:dyDescent="0.25">
      <c r="A14" s="37" t="s">
        <v>90</v>
      </c>
      <c r="B14" s="39" t="s">
        <v>79</v>
      </c>
      <c r="C14" s="43">
        <v>3477732.4905000012</v>
      </c>
      <c r="D14" s="43">
        <v>1022869.88</v>
      </c>
      <c r="E14" s="43">
        <v>158913.28492000001</v>
      </c>
      <c r="F14" s="43">
        <v>252503.12968000001</v>
      </c>
      <c r="G14" s="43">
        <v>309169.08</v>
      </c>
      <c r="H14" s="43">
        <v>55581.430290000004</v>
      </c>
      <c r="I14" s="43">
        <v>148755.11051</v>
      </c>
      <c r="J14" s="43">
        <v>1115350.0210999982</v>
      </c>
      <c r="K14" s="43">
        <v>67536.036139999982</v>
      </c>
      <c r="L14" s="43">
        <v>199206.69654000003</v>
      </c>
      <c r="M14" s="43">
        <v>1693248.4799999995</v>
      </c>
      <c r="N14" s="43">
        <v>3114419.1700000009</v>
      </c>
      <c r="O14" s="43">
        <v>343981.69267000002</v>
      </c>
      <c r="P14" s="43">
        <v>418263.88</v>
      </c>
      <c r="Q14" s="43">
        <v>352938.29842388595</v>
      </c>
      <c r="R14" s="43">
        <v>554551.97141309571</v>
      </c>
      <c r="S14" s="43">
        <v>1031522.41</v>
      </c>
      <c r="T14" s="43">
        <v>308520.09223502001</v>
      </c>
      <c r="U14" s="43">
        <v>673586.74</v>
      </c>
      <c r="V14" s="43">
        <v>694699.16068333213</v>
      </c>
    </row>
    <row r="15" spans="1:22" ht="15.75" x14ac:dyDescent="0.25">
      <c r="A15" s="37" t="s">
        <v>91</v>
      </c>
      <c r="B15" s="39" t="s">
        <v>80</v>
      </c>
      <c r="C15" s="43">
        <v>111663.101</v>
      </c>
      <c r="D15" s="43">
        <v>311345.90000000002</v>
      </c>
      <c r="E15" s="43">
        <v>24173.56357000002</v>
      </c>
      <c r="F15" s="43">
        <v>2768.05476</v>
      </c>
      <c r="G15" s="43">
        <v>23858.41</v>
      </c>
      <c r="H15" s="43">
        <v>10025.36289</v>
      </c>
      <c r="I15" s="43">
        <v>15082.375610000001</v>
      </c>
      <c r="J15" s="43">
        <v>425484.34203999856</v>
      </c>
      <c r="K15" s="43">
        <v>4195.8049699999974</v>
      </c>
      <c r="L15" s="43">
        <v>30255.368030000001</v>
      </c>
      <c r="M15" s="43">
        <v>122145.94</v>
      </c>
      <c r="N15" s="43">
        <v>283564.61</v>
      </c>
      <c r="O15" s="43"/>
      <c r="P15" s="43">
        <v>118892.86000000002</v>
      </c>
      <c r="Q15" s="43">
        <v>75725.931323000012</v>
      </c>
      <c r="R15" s="43">
        <v>149948.41718499977</v>
      </c>
      <c r="S15" s="43">
        <v>136130.91</v>
      </c>
      <c r="T15" s="43">
        <v>17477.957206000003</v>
      </c>
      <c r="U15" s="43">
        <v>188095.31000000003</v>
      </c>
      <c r="V15" s="43">
        <v>652324.0729399987</v>
      </c>
    </row>
    <row r="16" spans="1:22" ht="15.75" x14ac:dyDescent="0.25">
      <c r="A16" s="37" t="s">
        <v>43</v>
      </c>
      <c r="B16" s="33" t="s">
        <v>10</v>
      </c>
      <c r="C16" s="43">
        <v>211837.86</v>
      </c>
      <c r="D16" s="43">
        <v>32846.698629999992</v>
      </c>
      <c r="E16" s="43">
        <v>29863.074349999999</v>
      </c>
      <c r="F16" s="43">
        <v>16317.780720000002</v>
      </c>
      <c r="G16" s="43">
        <v>895.56</v>
      </c>
      <c r="H16" s="43">
        <f>[1]A3!$C$39</f>
        <v>5385.56441</v>
      </c>
      <c r="I16" s="43">
        <v>11827.913099999998</v>
      </c>
      <c r="J16" s="43">
        <v>47448.588000000003</v>
      </c>
      <c r="K16" s="43">
        <v>9473.6294199999975</v>
      </c>
      <c r="L16" s="43">
        <v>4500.7049599999955</v>
      </c>
      <c r="M16" s="43">
        <v>170933.93</v>
      </c>
      <c r="N16" s="43">
        <v>10151.760000000002</v>
      </c>
      <c r="O16" s="43">
        <v>3460.9186499999996</v>
      </c>
      <c r="P16" s="43">
        <v>8427.6799999999985</v>
      </c>
      <c r="Q16" s="43">
        <v>31475.55232000001</v>
      </c>
      <c r="R16" s="43">
        <v>120546.18687999999</v>
      </c>
      <c r="S16" s="43">
        <v>61518.790000000008</v>
      </c>
      <c r="T16" s="43">
        <v>6749.418501651593</v>
      </c>
      <c r="U16" s="43">
        <v>20240.889999999996</v>
      </c>
      <c r="V16" s="43">
        <v>20772.801799999997</v>
      </c>
    </row>
    <row r="17" spans="1:22" ht="15.75" x14ac:dyDescent="0.25">
      <c r="A17" s="37" t="s">
        <v>44</v>
      </c>
      <c r="B17" s="33" t="s">
        <v>11</v>
      </c>
      <c r="C17" s="43">
        <v>0</v>
      </c>
      <c r="D17" s="43">
        <v>398.3744999999999</v>
      </c>
      <c r="E17" s="43">
        <v>670.34321999999997</v>
      </c>
      <c r="F17" s="43">
        <v>162.5625</v>
      </c>
      <c r="G17" s="43">
        <v>0</v>
      </c>
      <c r="H17" s="43">
        <f>[1]A3!$C$45</f>
        <v>32.516835</v>
      </c>
      <c r="I17" s="43">
        <v>4.78125</v>
      </c>
      <c r="J17" s="43">
        <v>240.69690000000003</v>
      </c>
      <c r="K17" s="43">
        <v>352.5</v>
      </c>
      <c r="L17" s="43">
        <v>71.088390000000004</v>
      </c>
      <c r="M17" s="43">
        <v>1314.1575</v>
      </c>
      <c r="N17" s="43">
        <v>185.5275</v>
      </c>
      <c r="O17" s="43"/>
      <c r="P17" s="43">
        <v>2275.63</v>
      </c>
      <c r="Q17" s="43">
        <v>130.40258250000011</v>
      </c>
      <c r="R17" s="43">
        <v>983.05192499999885</v>
      </c>
      <c r="S17" s="43">
        <v>69.337499999999636</v>
      </c>
      <c r="T17" s="43">
        <v>2084.97156</v>
      </c>
      <c r="U17" s="43">
        <v>1085.7974999999997</v>
      </c>
      <c r="V17" s="43">
        <v>816.18149999999991</v>
      </c>
    </row>
    <row r="18" spans="1:22" ht="31.5" x14ac:dyDescent="0.25">
      <c r="A18" s="37" t="s">
        <v>45</v>
      </c>
      <c r="B18" s="33" t="s">
        <v>12</v>
      </c>
      <c r="C18" s="42">
        <v>107373.73</v>
      </c>
      <c r="D18" s="42">
        <v>0</v>
      </c>
      <c r="E18" s="42">
        <v>0</v>
      </c>
      <c r="F18" s="42">
        <v>0</v>
      </c>
      <c r="G18" s="42">
        <v>1124</v>
      </c>
      <c r="H18" s="42">
        <v>0</v>
      </c>
      <c r="I18" s="42">
        <v>0</v>
      </c>
      <c r="J18" s="42">
        <v>2109.6420300000009</v>
      </c>
      <c r="K18" s="42">
        <v>0</v>
      </c>
      <c r="L18" s="42">
        <v>0</v>
      </c>
      <c r="M18" s="42">
        <v>182384.98</v>
      </c>
      <c r="N18" s="42">
        <v>55540.94</v>
      </c>
      <c r="O18" s="42"/>
      <c r="P18" s="42">
        <v>409</v>
      </c>
      <c r="Q18" s="42">
        <v>0</v>
      </c>
      <c r="R18" s="42">
        <v>300</v>
      </c>
      <c r="S18" s="42">
        <v>42111.14</v>
      </c>
      <c r="T18" s="42">
        <v>0</v>
      </c>
      <c r="U18" s="42">
        <v>0</v>
      </c>
      <c r="V18" s="42">
        <v>7.2</v>
      </c>
    </row>
    <row r="19" spans="1:22" ht="15.75" x14ac:dyDescent="0.25">
      <c r="A19" s="37" t="s">
        <v>46</v>
      </c>
      <c r="B19" s="33" t="s">
        <v>84</v>
      </c>
      <c r="C19" s="42">
        <v>490</v>
      </c>
      <c r="D19" s="42">
        <v>0</v>
      </c>
      <c r="E19" s="42">
        <v>0</v>
      </c>
      <c r="F19" s="42">
        <v>0</v>
      </c>
      <c r="G19" s="42">
        <v>1030</v>
      </c>
      <c r="H19" s="42">
        <v>0</v>
      </c>
      <c r="I19" s="42">
        <v>338.07391999999999</v>
      </c>
      <c r="J19" s="42">
        <v>276.82947999999999</v>
      </c>
      <c r="K19" s="42">
        <v>0</v>
      </c>
      <c r="L19" s="42">
        <v>0</v>
      </c>
      <c r="M19" s="42">
        <v>11464.15</v>
      </c>
      <c r="N19" s="42">
        <v>57823.94</v>
      </c>
      <c r="O19" s="42"/>
      <c r="P19" s="42">
        <v>282.15999999999997</v>
      </c>
      <c r="Q19" s="42">
        <v>432.76</v>
      </c>
      <c r="R19" s="42">
        <v>291.20528000000002</v>
      </c>
      <c r="S19" s="42">
        <v>254.58</v>
      </c>
      <c r="T19" s="42">
        <v>240</v>
      </c>
      <c r="U19" s="42">
        <v>0</v>
      </c>
      <c r="V19" s="42">
        <v>760</v>
      </c>
    </row>
    <row r="20" spans="1:22" ht="15.75" x14ac:dyDescent="0.25">
      <c r="A20" s="37" t="s">
        <v>47</v>
      </c>
      <c r="B20" s="33" t="s">
        <v>13</v>
      </c>
      <c r="C20" s="42">
        <v>12543.92</v>
      </c>
      <c r="D20" s="42">
        <v>15313.163140000001</v>
      </c>
      <c r="E20" s="42">
        <v>2713.26134</v>
      </c>
      <c r="F20" s="42">
        <v>6656.2103200000001</v>
      </c>
      <c r="G20" s="42">
        <v>1158.24</v>
      </c>
      <c r="H20" s="42">
        <f>[1]A3!$C$56</f>
        <v>874.81870000000004</v>
      </c>
      <c r="I20" s="42">
        <v>2663.9858599999998</v>
      </c>
      <c r="J20" s="42">
        <v>2897.5650000000001</v>
      </c>
      <c r="K20" s="42">
        <v>9636.4482000000007</v>
      </c>
      <c r="L20" s="42">
        <v>843.25275999999963</v>
      </c>
      <c r="M20" s="42">
        <v>42136.672930100001</v>
      </c>
      <c r="N20" s="42">
        <v>17076.91</v>
      </c>
      <c r="O20" s="42">
        <v>2447.0060199999998</v>
      </c>
      <c r="P20" s="42">
        <v>1059.992</v>
      </c>
      <c r="Q20" s="42">
        <v>1284.1347999999998</v>
      </c>
      <c r="R20" s="42">
        <v>24306.933187999821</v>
      </c>
      <c r="S20" s="42">
        <v>5271.3220000000001</v>
      </c>
      <c r="T20" s="42">
        <v>10528.490159999999</v>
      </c>
      <c r="U20" s="42">
        <v>11372.78</v>
      </c>
      <c r="V20" s="42">
        <v>6661.1978100000006</v>
      </c>
    </row>
    <row r="21" spans="1:22" ht="31.5" x14ac:dyDescent="0.25">
      <c r="A21" s="37" t="s">
        <v>48</v>
      </c>
      <c r="B21" s="33" t="s">
        <v>14</v>
      </c>
      <c r="C21" s="43">
        <v>403.94499999999999</v>
      </c>
      <c r="D21" s="43">
        <v>0</v>
      </c>
      <c r="E21" s="43">
        <v>2.5027499999999998</v>
      </c>
      <c r="F21" s="43">
        <v>0</v>
      </c>
      <c r="G21" s="43">
        <v>0</v>
      </c>
      <c r="H21" s="43">
        <v>0</v>
      </c>
      <c r="I21" s="43">
        <v>0</v>
      </c>
      <c r="J21" s="43">
        <v>0</v>
      </c>
      <c r="K21" s="43">
        <v>0</v>
      </c>
      <c r="L21" s="43">
        <v>4.5119800000000003</v>
      </c>
      <c r="M21" s="43">
        <v>745.5675</v>
      </c>
      <c r="N21" s="43">
        <v>7467.2518400000008</v>
      </c>
      <c r="O21" s="43">
        <v>224.69353749999999</v>
      </c>
      <c r="P21" s="43">
        <v>0</v>
      </c>
      <c r="Q21" s="43">
        <v>0</v>
      </c>
      <c r="R21" s="43">
        <v>0</v>
      </c>
      <c r="S21" s="43">
        <v>0</v>
      </c>
      <c r="T21" s="43">
        <v>0</v>
      </c>
      <c r="U21" s="43">
        <v>0</v>
      </c>
      <c r="V21" s="43">
        <v>16.56362</v>
      </c>
    </row>
    <row r="22" spans="1:22" ht="15.75" x14ac:dyDescent="0.25">
      <c r="A22" s="37" t="s">
        <v>49</v>
      </c>
      <c r="B22" s="33" t="s">
        <v>15</v>
      </c>
      <c r="C22" s="42">
        <v>472745.87200000009</v>
      </c>
      <c r="D22" s="42">
        <v>31122.855929340869</v>
      </c>
      <c r="E22" s="42">
        <v>18540.526255000001</v>
      </c>
      <c r="F22" s="42">
        <v>54078.173633977618</v>
      </c>
      <c r="G22" s="42">
        <v>20412.64</v>
      </c>
      <c r="H22" s="42">
        <f>[1]A3!$C$58</f>
        <v>6043.7203719999998</v>
      </c>
      <c r="I22" s="42">
        <v>42191.425002499309</v>
      </c>
      <c r="J22" s="42">
        <v>44967.624923816446</v>
      </c>
      <c r="K22" s="42">
        <v>7488.1541525000121</v>
      </c>
      <c r="L22" s="42">
        <v>21883.186784888483</v>
      </c>
      <c r="M22" s="42">
        <v>530578.84249999991</v>
      </c>
      <c r="N22" s="42">
        <v>164935.00104306647</v>
      </c>
      <c r="O22" s="42">
        <v>15064.612131499998</v>
      </c>
      <c r="P22" s="42">
        <v>64112.358</v>
      </c>
      <c r="Q22" s="42">
        <v>13243.371627982004</v>
      </c>
      <c r="R22" s="42">
        <v>204609.14763534634</v>
      </c>
      <c r="S22" s="42">
        <v>54395.366999999991</v>
      </c>
      <c r="T22" s="42">
        <v>23741.328263925676</v>
      </c>
      <c r="U22" s="42">
        <v>35383.489579999972</v>
      </c>
      <c r="V22" s="42">
        <v>14369.068388530508</v>
      </c>
    </row>
    <row r="23" spans="1:22" ht="15.75" x14ac:dyDescent="0.25">
      <c r="A23" s="37" t="s">
        <v>50</v>
      </c>
      <c r="B23" s="33" t="s">
        <v>16</v>
      </c>
      <c r="C23" s="44">
        <v>13626903.149499999</v>
      </c>
      <c r="D23" s="44">
        <v>1770369.1833496992</v>
      </c>
      <c r="E23" s="44">
        <v>423004.270066</v>
      </c>
      <c r="F23" s="44">
        <f>F4+F5+F6+F7+F8+F9+F11-F12+F16+F17+F18+F19+F20+F21+F22</f>
        <v>2188501.3652669704</v>
      </c>
      <c r="G23" s="44">
        <v>826188.05</v>
      </c>
      <c r="H23" s="44">
        <f>H4+H5+H6+H7+H8+H9+H13+H16+H17+H20+H22</f>
        <v>214509.61571449999</v>
      </c>
      <c r="I23" s="44">
        <v>1152476.0758999994</v>
      </c>
      <c r="J23" s="44">
        <v>2725544.2010059115</v>
      </c>
      <c r="K23" s="44">
        <v>306221.95481249999</v>
      </c>
      <c r="L23" s="44">
        <v>662739.71505999996</v>
      </c>
      <c r="M23" s="44">
        <v>11320937.231430098</v>
      </c>
      <c r="N23" s="44">
        <v>9407313.0267030653</v>
      </c>
      <c r="O23" s="44">
        <f>SUM(O4:O8,O16:O20,O13,O22)-O21</f>
        <v>677669.14237999998</v>
      </c>
      <c r="P23" s="44">
        <v>1402299.85</v>
      </c>
      <c r="Q23" s="44">
        <v>907175.69561076351</v>
      </c>
      <c r="R23" s="44">
        <v>2132916.8113704389</v>
      </c>
      <c r="S23" s="44">
        <f>SUM(S4:S9,S13,S16:S22)</f>
        <v>3184466.6655000001</v>
      </c>
      <c r="T23" s="44">
        <v>792728.02638000029</v>
      </c>
      <c r="U23" s="44">
        <v>1515245.63637</v>
      </c>
      <c r="V23" s="44">
        <v>1367735.4145512085</v>
      </c>
    </row>
    <row r="24" spans="1:22" ht="15.75" x14ac:dyDescent="0.25">
      <c r="A24" s="9"/>
      <c r="B24" s="10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22" ht="15.75" x14ac:dyDescent="0.25">
      <c r="A25" s="11"/>
      <c r="B25" s="7" t="s">
        <v>82</v>
      </c>
      <c r="C25" s="7" t="s">
        <v>127</v>
      </c>
      <c r="D25" s="7" t="s">
        <v>127</v>
      </c>
      <c r="E25" s="7" t="s">
        <v>127</v>
      </c>
      <c r="F25" s="7" t="s">
        <v>127</v>
      </c>
      <c r="G25" s="7" t="s">
        <v>127</v>
      </c>
      <c r="H25" s="7" t="s">
        <v>127</v>
      </c>
      <c r="I25" s="7" t="s">
        <v>127</v>
      </c>
      <c r="J25" s="7" t="s">
        <v>127</v>
      </c>
      <c r="K25" s="7" t="s">
        <v>127</v>
      </c>
      <c r="L25" s="7" t="s">
        <v>127</v>
      </c>
      <c r="M25" s="7" t="s">
        <v>127</v>
      </c>
      <c r="N25" s="7" t="s">
        <v>127</v>
      </c>
      <c r="O25" s="7" t="s">
        <v>127</v>
      </c>
      <c r="P25" s="7" t="s">
        <v>127</v>
      </c>
      <c r="Q25" s="7" t="s">
        <v>127</v>
      </c>
      <c r="R25" s="7" t="s">
        <v>127</v>
      </c>
      <c r="S25" s="7" t="s">
        <v>127</v>
      </c>
      <c r="T25" s="7" t="s">
        <v>127</v>
      </c>
      <c r="U25" s="7" t="s">
        <v>127</v>
      </c>
      <c r="V25" s="7" t="s">
        <v>127</v>
      </c>
    </row>
    <row r="26" spans="1:22" ht="15.75" x14ac:dyDescent="0.25">
      <c r="A26" s="37" t="s">
        <v>36</v>
      </c>
      <c r="B26" s="37" t="s">
        <v>17</v>
      </c>
      <c r="C26" s="42">
        <v>8892880.3300000001</v>
      </c>
      <c r="D26" s="42">
        <v>1132381.0112399999</v>
      </c>
      <c r="E26" s="42">
        <v>226362.20311999996</v>
      </c>
      <c r="F26" s="42">
        <f>SUM(F27,F30)</f>
        <v>1554179.5478899996</v>
      </c>
      <c r="G26" s="42">
        <v>475580.61000000004</v>
      </c>
      <c r="H26" s="42">
        <f>H27+H30</f>
        <v>71481.477879999991</v>
      </c>
      <c r="I26" s="42">
        <v>740256.55463444407</v>
      </c>
      <c r="J26" s="42">
        <v>1357158.1797099998</v>
      </c>
      <c r="K26" s="42">
        <v>101813.93965999999</v>
      </c>
      <c r="L26" s="42">
        <v>311428.30739999999</v>
      </c>
      <c r="M26" s="42">
        <v>8288654.0300000003</v>
      </c>
      <c r="N26" s="42">
        <f>N27+N30</f>
        <v>7552109.1200000001</v>
      </c>
      <c r="O26" s="42">
        <f>O27+O30</f>
        <v>394173.39938999998</v>
      </c>
      <c r="P26" s="42">
        <f>P27+P30</f>
        <v>878300.10000000009</v>
      </c>
      <c r="Q26" s="42">
        <v>468532.39858999994</v>
      </c>
      <c r="R26" s="42">
        <v>1377937.2110099997</v>
      </c>
      <c r="S26" s="42">
        <v>1921364.42</v>
      </c>
      <c r="T26" s="42">
        <v>527743.3205400001</v>
      </c>
      <c r="U26" s="42">
        <v>1094325.1600000001</v>
      </c>
      <c r="V26" s="42">
        <v>682701.79595008586</v>
      </c>
    </row>
    <row r="27" spans="1:22" ht="15.75" x14ac:dyDescent="0.25">
      <c r="A27" s="37" t="s">
        <v>51</v>
      </c>
      <c r="B27" s="37" t="s">
        <v>18</v>
      </c>
      <c r="C27" s="42">
        <f>C28+C29</f>
        <v>3404277.2</v>
      </c>
      <c r="D27" s="42">
        <f>D28+D29</f>
        <v>893187.18527000002</v>
      </c>
      <c r="E27" s="42">
        <v>114172.83447</v>
      </c>
      <c r="F27" s="42">
        <f>SUM(F28:F29)</f>
        <v>232006.98243999999</v>
      </c>
      <c r="G27" s="42">
        <f>290230.07+23746.58</f>
        <v>313976.65000000002</v>
      </c>
      <c r="H27" s="42">
        <f>H28+H29</f>
        <v>61347.715479999999</v>
      </c>
      <c r="I27" s="42">
        <f>SUM(I28:I29)</f>
        <v>669360.21310842782</v>
      </c>
      <c r="J27" s="42">
        <v>603726.03745000006</v>
      </c>
      <c r="K27" s="42">
        <f>K28+K29</f>
        <v>75262.330559999988</v>
      </c>
      <c r="L27" s="42">
        <v>259747.15888</v>
      </c>
      <c r="M27" s="42">
        <v>3136823.59</v>
      </c>
      <c r="N27" s="42">
        <f>N28+N29</f>
        <v>1956447.76</v>
      </c>
      <c r="O27" s="42">
        <f>O28+O29</f>
        <v>305093.07409999997</v>
      </c>
      <c r="P27" s="42">
        <f>SUM(P28:P29)</f>
        <v>631546.55000000005</v>
      </c>
      <c r="Q27" s="42">
        <f>SUM(Q28:Q29)</f>
        <v>389288.50892999995</v>
      </c>
      <c r="R27" s="42">
        <v>1089067.1450099999</v>
      </c>
      <c r="S27" s="42">
        <v>834924.02</v>
      </c>
      <c r="T27" s="42">
        <f>SUM(T28:T29)</f>
        <v>96410.089689999979</v>
      </c>
      <c r="U27" s="42">
        <f>U28+U29</f>
        <v>930542.64</v>
      </c>
      <c r="V27" s="42">
        <f>V28+V29</f>
        <v>191926.83306008601</v>
      </c>
    </row>
    <row r="28" spans="1:22" ht="15.75" x14ac:dyDescent="0.25">
      <c r="A28" s="37" t="s">
        <v>52</v>
      </c>
      <c r="B28" s="40" t="s">
        <v>85</v>
      </c>
      <c r="C28" s="42">
        <v>1771097.95</v>
      </c>
      <c r="D28" s="42">
        <v>762494.35395000002</v>
      </c>
      <c r="E28" s="42">
        <v>92599.522769999996</v>
      </c>
      <c r="F28" s="42">
        <v>77953.936719999998</v>
      </c>
      <c r="G28" s="42">
        <v>290230.07</v>
      </c>
      <c r="H28" s="42">
        <v>10434.59188</v>
      </c>
      <c r="I28" s="42">
        <v>606558.27551600407</v>
      </c>
      <c r="J28" s="42">
        <v>452397.95870000008</v>
      </c>
      <c r="K28" s="42">
        <v>67637.118589999984</v>
      </c>
      <c r="L28" s="42">
        <v>215602.78503</v>
      </c>
      <c r="M28" s="42">
        <v>1712724.11</v>
      </c>
      <c r="N28" s="42">
        <v>833830.5</v>
      </c>
      <c r="O28" s="42">
        <v>242828.3094</v>
      </c>
      <c r="P28" s="42">
        <v>486982.09</v>
      </c>
      <c r="Q28" s="42">
        <v>334403.02853999997</v>
      </c>
      <c r="R28" s="42">
        <v>722583.18969000003</v>
      </c>
      <c r="S28" s="42">
        <v>498947.31</v>
      </c>
      <c r="T28" s="42">
        <v>45436.060830000002</v>
      </c>
      <c r="U28" s="42">
        <v>809147.81</v>
      </c>
      <c r="V28" s="42">
        <v>152209.52762999994</v>
      </c>
    </row>
    <row r="29" spans="1:22" ht="15.75" x14ac:dyDescent="0.25">
      <c r="A29" s="37" t="s">
        <v>53</v>
      </c>
      <c r="B29" s="40" t="s">
        <v>86</v>
      </c>
      <c r="C29" s="42">
        <v>1633179.25</v>
      </c>
      <c r="D29" s="42">
        <v>130692.83132</v>
      </c>
      <c r="E29" s="42">
        <v>21573.311699999998</v>
      </c>
      <c r="F29" s="42">
        <v>154053.04571999999</v>
      </c>
      <c r="G29" s="42">
        <v>23746.58</v>
      </c>
      <c r="H29" s="42">
        <v>50913.123599999999</v>
      </c>
      <c r="I29" s="42">
        <v>62801.937592423783</v>
      </c>
      <c r="J29" s="42">
        <v>151328.07874999999</v>
      </c>
      <c r="K29" s="42">
        <v>7625.2119700000003</v>
      </c>
      <c r="L29" s="42">
        <v>44144.373849999989</v>
      </c>
      <c r="M29" s="42">
        <v>1424099.48</v>
      </c>
      <c r="N29" s="42">
        <v>1122617.26</v>
      </c>
      <c r="O29" s="42">
        <v>62264.7647</v>
      </c>
      <c r="P29" s="42">
        <v>144564.45999999996</v>
      </c>
      <c r="Q29" s="42">
        <v>54885.48038999999</v>
      </c>
      <c r="R29" s="42">
        <v>366483.95531999983</v>
      </c>
      <c r="S29" s="42">
        <v>335976.70999999996</v>
      </c>
      <c r="T29" s="42">
        <v>50974.028859999977</v>
      </c>
      <c r="U29" s="42">
        <v>121394.83</v>
      </c>
      <c r="V29" s="42">
        <v>39717.305430086068</v>
      </c>
    </row>
    <row r="30" spans="1:22" ht="15.75" x14ac:dyDescent="0.25">
      <c r="A30" s="37" t="s">
        <v>54</v>
      </c>
      <c r="B30" s="37" t="s">
        <v>19</v>
      </c>
      <c r="C30" s="42">
        <f>C31+C32</f>
        <v>5488603.1299999999</v>
      </c>
      <c r="D30" s="42">
        <f>D31+D32</f>
        <v>239193.82597000001</v>
      </c>
      <c r="E30" s="42">
        <v>112189.4</v>
      </c>
      <c r="F30" s="42">
        <f>SUM(F31:F32)</f>
        <v>1322172.5654499996</v>
      </c>
      <c r="G30" s="42">
        <f>80896.13+80707.83</f>
        <v>161603.96000000002</v>
      </c>
      <c r="H30" s="42">
        <f>H31+H32</f>
        <v>10133.7624</v>
      </c>
      <c r="I30" s="42">
        <f>SUM(I31:I32)</f>
        <v>70896.341526016302</v>
      </c>
      <c r="J30" s="42">
        <v>753432.14225999988</v>
      </c>
      <c r="K30" s="42">
        <f>K31+K32</f>
        <v>26551.609100000001</v>
      </c>
      <c r="L30" s="42">
        <v>51681.148519999988</v>
      </c>
      <c r="M30" s="42">
        <v>5151830.4399999995</v>
      </c>
      <c r="N30" s="42">
        <f>N31+N32</f>
        <v>5595661.3600000003</v>
      </c>
      <c r="O30" s="42">
        <f>O31+O32</f>
        <v>89080.325289999993</v>
      </c>
      <c r="P30" s="42">
        <f>SUM(P31:P32)</f>
        <v>246753.55</v>
      </c>
      <c r="Q30" s="42">
        <f>SUM(Q31:Q32)</f>
        <v>79243.889659999972</v>
      </c>
      <c r="R30" s="42">
        <v>288870.06599999993</v>
      </c>
      <c r="S30" s="42">
        <v>1086440.3999999999</v>
      </c>
      <c r="T30" s="42">
        <f>SUM(T31:T32)</f>
        <v>431333.23085000011</v>
      </c>
      <c r="U30" s="42">
        <f>U31+U32</f>
        <v>163782.51999999999</v>
      </c>
      <c r="V30" s="42">
        <f>V31+V32</f>
        <v>490774.96288999973</v>
      </c>
    </row>
    <row r="31" spans="1:22" ht="15.75" x14ac:dyDescent="0.25">
      <c r="A31" s="37" t="s">
        <v>55</v>
      </c>
      <c r="B31" s="40" t="s">
        <v>87</v>
      </c>
      <c r="C31" s="42">
        <v>1209842.67</v>
      </c>
      <c r="D31" s="42">
        <v>21951.847000000002</v>
      </c>
      <c r="E31" s="42">
        <v>10500</v>
      </c>
      <c r="F31" s="42">
        <v>347258.03249999997</v>
      </c>
      <c r="G31" s="42">
        <v>80896.13</v>
      </c>
      <c r="H31" s="42">
        <v>0</v>
      </c>
      <c r="I31" s="42">
        <v>8157.95</v>
      </c>
      <c r="J31" s="42">
        <v>159030</v>
      </c>
      <c r="K31" s="42">
        <v>3248</v>
      </c>
      <c r="L31" s="42">
        <v>4250</v>
      </c>
      <c r="M31" s="42">
        <v>542451.68000000005</v>
      </c>
      <c r="N31" s="42">
        <v>1870404.3</v>
      </c>
      <c r="O31" s="42">
        <v>300</v>
      </c>
      <c r="P31" s="42">
        <v>20688.36</v>
      </c>
      <c r="Q31" s="42">
        <v>2410</v>
      </c>
      <c r="R31" s="42">
        <v>71364.062000000005</v>
      </c>
      <c r="S31" s="42">
        <v>644548.42000000004</v>
      </c>
      <c r="T31" s="42">
        <v>121293.24511000002</v>
      </c>
      <c r="U31" s="42">
        <v>19860.560000000001</v>
      </c>
      <c r="V31" s="42">
        <v>178068.79094000001</v>
      </c>
    </row>
    <row r="32" spans="1:22" ht="15.75" x14ac:dyDescent="0.25">
      <c r="A32" s="37" t="s">
        <v>20</v>
      </c>
      <c r="B32" s="40" t="s">
        <v>88</v>
      </c>
      <c r="C32" s="42">
        <v>4278760.46</v>
      </c>
      <c r="D32" s="42">
        <v>217241.97897</v>
      </c>
      <c r="E32" s="42">
        <v>101689.36864999999</v>
      </c>
      <c r="F32" s="42">
        <v>974914.53294999967</v>
      </c>
      <c r="G32" s="42">
        <v>80707.83</v>
      </c>
      <c r="H32" s="42">
        <v>10133.7624</v>
      </c>
      <c r="I32" s="42">
        <v>62738.391526016305</v>
      </c>
      <c r="J32" s="42">
        <v>594402.14225999988</v>
      </c>
      <c r="K32" s="42">
        <v>23303.609100000001</v>
      </c>
      <c r="L32" s="42">
        <v>47431.148519999988</v>
      </c>
      <c r="M32" s="42">
        <v>4609378.76</v>
      </c>
      <c r="N32" s="42">
        <v>3725257.06</v>
      </c>
      <c r="O32" s="42">
        <v>88780.325289999993</v>
      </c>
      <c r="P32" s="42">
        <v>226065.19</v>
      </c>
      <c r="Q32" s="42">
        <v>76833.889659999972</v>
      </c>
      <c r="R32" s="42">
        <v>217506.00399999993</v>
      </c>
      <c r="S32" s="42">
        <v>441891.98</v>
      </c>
      <c r="T32" s="42">
        <v>310039.98574000009</v>
      </c>
      <c r="U32" s="42">
        <v>143921.96</v>
      </c>
      <c r="V32" s="42">
        <v>312706.17194999976</v>
      </c>
    </row>
    <row r="33" spans="1:22" ht="15.75" x14ac:dyDescent="0.25">
      <c r="A33" s="37" t="s">
        <v>37</v>
      </c>
      <c r="B33" s="37" t="s">
        <v>21</v>
      </c>
      <c r="C33" s="42">
        <v>0</v>
      </c>
      <c r="D33" s="42">
        <v>0</v>
      </c>
      <c r="E33" s="42">
        <v>0</v>
      </c>
      <c r="F33" s="42">
        <v>0</v>
      </c>
      <c r="G33" s="42">
        <v>0</v>
      </c>
      <c r="H33" s="42">
        <v>0</v>
      </c>
      <c r="I33" s="42">
        <v>0</v>
      </c>
      <c r="J33" s="42">
        <v>0</v>
      </c>
      <c r="K33" s="42">
        <v>0</v>
      </c>
      <c r="L33" s="42">
        <v>0</v>
      </c>
      <c r="M33" s="42">
        <v>447.99</v>
      </c>
      <c r="N33" s="42">
        <v>0</v>
      </c>
      <c r="O33" s="42"/>
      <c r="P33" s="42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</row>
    <row r="34" spans="1:22" ht="15.75" x14ac:dyDescent="0.25">
      <c r="A34" s="37" t="s">
        <v>38</v>
      </c>
      <c r="B34" s="37" t="s">
        <v>22</v>
      </c>
      <c r="C34" s="42">
        <v>213492.15</v>
      </c>
      <c r="D34" s="42">
        <v>8.5089999999999999E-2</v>
      </c>
      <c r="E34" s="42">
        <v>5.8040000000000001E-2</v>
      </c>
      <c r="F34" s="42">
        <v>171711.97091999999</v>
      </c>
      <c r="G34" s="42">
        <v>0</v>
      </c>
      <c r="H34" s="42">
        <v>0</v>
      </c>
      <c r="I34" s="42">
        <v>10.870064724650002</v>
      </c>
      <c r="J34" s="42">
        <v>728.85809999999992</v>
      </c>
      <c r="K34" s="42">
        <v>332.79316</v>
      </c>
      <c r="L34" s="42">
        <v>74.492009999999993</v>
      </c>
      <c r="M34" s="42">
        <v>11490.14</v>
      </c>
      <c r="N34" s="42">
        <v>13826.83</v>
      </c>
      <c r="O34" s="42"/>
      <c r="P34" s="42">
        <v>67.44</v>
      </c>
      <c r="Q34" s="42">
        <v>21.285540000000001</v>
      </c>
      <c r="R34" s="42">
        <v>25169.443739999992</v>
      </c>
      <c r="S34" s="42">
        <v>33193.17</v>
      </c>
      <c r="T34" s="42">
        <v>215.56558000000342</v>
      </c>
      <c r="U34" s="42">
        <v>24.88</v>
      </c>
      <c r="V34" s="42">
        <v>516.45597000000009</v>
      </c>
    </row>
    <row r="35" spans="1:22" ht="15.75" x14ac:dyDescent="0.25">
      <c r="A35" s="37" t="s">
        <v>39</v>
      </c>
      <c r="B35" s="37" t="s">
        <v>23</v>
      </c>
      <c r="C35" s="42">
        <v>143396.35</v>
      </c>
      <c r="D35" s="42">
        <f>21450+57000</f>
        <v>78450</v>
      </c>
      <c r="E35" s="42">
        <v>30560</v>
      </c>
      <c r="F35" s="42">
        <v>72178.850000000006</v>
      </c>
      <c r="G35" s="42">
        <v>164018.5</v>
      </c>
      <c r="H35" s="42">
        <v>0</v>
      </c>
      <c r="I35" s="42">
        <v>67797.884940000004</v>
      </c>
      <c r="J35" s="42">
        <v>339316.6</v>
      </c>
      <c r="K35" s="42">
        <v>9900</v>
      </c>
      <c r="L35" s="42">
        <v>39529.554759999999</v>
      </c>
      <c r="M35" s="42">
        <v>313281.62</v>
      </c>
      <c r="N35" s="42">
        <v>288412.45999999996</v>
      </c>
      <c r="O35" s="42">
        <v>5900</v>
      </c>
      <c r="P35" s="42">
        <v>67689.22</v>
      </c>
      <c r="Q35" s="42">
        <v>12865.04754</v>
      </c>
      <c r="R35" s="42">
        <v>100650</v>
      </c>
      <c r="S35" s="42">
        <v>360537.65</v>
      </c>
      <c r="T35" s="42">
        <v>66196</v>
      </c>
      <c r="U35" s="42">
        <v>19467.41</v>
      </c>
      <c r="V35" s="42">
        <v>374879.23317999998</v>
      </c>
    </row>
    <row r="36" spans="1:22" ht="15.75" x14ac:dyDescent="0.25">
      <c r="A36" s="37" t="s">
        <v>40</v>
      </c>
      <c r="B36" s="37" t="s">
        <v>24</v>
      </c>
      <c r="C36" s="42">
        <v>340000</v>
      </c>
      <c r="D36" s="42">
        <v>0</v>
      </c>
      <c r="E36" s="42">
        <v>0</v>
      </c>
      <c r="F36" s="42">
        <v>0</v>
      </c>
      <c r="G36" s="42">
        <v>0</v>
      </c>
      <c r="H36" s="42">
        <v>0</v>
      </c>
      <c r="I36" s="42">
        <v>0</v>
      </c>
      <c r="J36" s="42">
        <v>84028.53</v>
      </c>
      <c r="K36" s="42">
        <v>0</v>
      </c>
      <c r="L36" s="42">
        <v>0</v>
      </c>
      <c r="M36" s="42">
        <v>85000</v>
      </c>
      <c r="N36" s="42">
        <v>940.74</v>
      </c>
      <c r="O36" s="42"/>
      <c r="P36" s="42">
        <v>0</v>
      </c>
      <c r="Q36" s="42">
        <v>10625</v>
      </c>
      <c r="R36" s="42">
        <v>53511</v>
      </c>
      <c r="S36" s="42">
        <v>0</v>
      </c>
      <c r="T36" s="42">
        <v>0</v>
      </c>
      <c r="U36" s="42">
        <v>0</v>
      </c>
      <c r="V36" s="42">
        <v>0</v>
      </c>
    </row>
    <row r="37" spans="1:22" ht="15.75" x14ac:dyDescent="0.25">
      <c r="A37" s="37" t="s">
        <v>41</v>
      </c>
      <c r="B37" s="37" t="s">
        <v>25</v>
      </c>
      <c r="C37" s="42">
        <v>320873.69</v>
      </c>
      <c r="D37" s="42">
        <v>256987.81128000002</v>
      </c>
      <c r="E37" s="42">
        <v>71831.737670000002</v>
      </c>
      <c r="F37" s="42">
        <v>205958.27864999999</v>
      </c>
      <c r="G37" s="42">
        <v>44804.76</v>
      </c>
      <c r="H37" s="42">
        <v>51504.741040000001</v>
      </c>
      <c r="I37" s="42">
        <v>65759.296170000001</v>
      </c>
      <c r="J37" s="42">
        <v>608789.04532000003</v>
      </c>
      <c r="K37" s="42">
        <v>69901.016349999991</v>
      </c>
      <c r="L37" s="42">
        <v>157885.91078999999</v>
      </c>
      <c r="M37" s="42">
        <v>552964.27</v>
      </c>
      <c r="N37" s="42">
        <v>361407.85</v>
      </c>
      <c r="O37" s="42">
        <v>73191.174669999993</v>
      </c>
      <c r="P37" s="42">
        <v>264081.57999999996</v>
      </c>
      <c r="Q37" s="42">
        <v>271574.84140000003</v>
      </c>
      <c r="R37" s="42">
        <v>157901.09789999999</v>
      </c>
      <c r="S37" s="42">
        <v>267931.44</v>
      </c>
      <c r="T37" s="42">
        <v>56066.311560000002</v>
      </c>
      <c r="U37" s="42">
        <v>144836.4</v>
      </c>
      <c r="V37" s="42">
        <v>87808.791170000026</v>
      </c>
    </row>
    <row r="38" spans="1:22" ht="15.75" x14ac:dyDescent="0.25">
      <c r="A38" s="37" t="s">
        <v>42</v>
      </c>
      <c r="B38" s="37" t="s">
        <v>26</v>
      </c>
      <c r="C38" s="42">
        <v>100000</v>
      </c>
      <c r="D38" s="42">
        <v>0</v>
      </c>
      <c r="E38" s="42">
        <v>5000</v>
      </c>
      <c r="F38" s="42">
        <v>0</v>
      </c>
      <c r="G38" s="42">
        <v>0</v>
      </c>
      <c r="H38" s="42">
        <v>0</v>
      </c>
      <c r="I38" s="42">
        <v>20000</v>
      </c>
      <c r="J38" s="42">
        <v>8500</v>
      </c>
      <c r="K38" s="42">
        <v>0</v>
      </c>
      <c r="L38" s="42">
        <v>0</v>
      </c>
      <c r="M38" s="42">
        <v>416000</v>
      </c>
      <c r="N38" s="42">
        <v>107139</v>
      </c>
      <c r="O38" s="42"/>
      <c r="P38" s="42">
        <v>8550.6</v>
      </c>
      <c r="Q38" s="42">
        <v>0</v>
      </c>
      <c r="R38" s="42">
        <v>71711.715609999999</v>
      </c>
      <c r="S38" s="42">
        <v>12000</v>
      </c>
      <c r="T38" s="42">
        <v>0</v>
      </c>
      <c r="U38" s="42">
        <v>0</v>
      </c>
      <c r="V38" s="42">
        <v>0</v>
      </c>
    </row>
    <row r="39" spans="1:22" ht="15.75" x14ac:dyDescent="0.25">
      <c r="A39" s="37" t="s">
        <v>43</v>
      </c>
      <c r="B39" s="37" t="s">
        <v>27</v>
      </c>
      <c r="C39" s="42">
        <v>1411575.2974800011</v>
      </c>
      <c r="D39" s="42">
        <v>69839.481339999998</v>
      </c>
      <c r="E39" s="42">
        <v>11519.559649999999</v>
      </c>
      <c r="F39" s="42">
        <v>67024.598821970532</v>
      </c>
      <c r="G39" s="42">
        <v>13458.32</v>
      </c>
      <c r="H39" s="42">
        <v>1538.8049999999998</v>
      </c>
      <c r="I39" s="42">
        <v>75880.430059999999</v>
      </c>
      <c r="J39" s="42">
        <v>77748.394850000288</v>
      </c>
      <c r="K39" s="42">
        <v>14342.726790000001</v>
      </c>
      <c r="L39" s="42">
        <v>31465.68243489978</v>
      </c>
      <c r="M39" s="42">
        <v>474760.83999999997</v>
      </c>
      <c r="N39" s="42">
        <f>161576.94+4134.75</f>
        <v>165711.69</v>
      </c>
      <c r="O39" s="42">
        <v>7013.63004</v>
      </c>
      <c r="P39" s="42">
        <v>52081.959999999992</v>
      </c>
      <c r="Q39" s="42">
        <v>38750.926039999998</v>
      </c>
      <c r="R39" s="42">
        <v>153239.98326999982</v>
      </c>
      <c r="S39" s="42">
        <v>46988.159999999996</v>
      </c>
      <c r="T39" s="42">
        <v>18933.403210000026</v>
      </c>
      <c r="U39" s="42">
        <v>80098.376170000003</v>
      </c>
      <c r="V39" s="42">
        <v>20742.487381542134</v>
      </c>
    </row>
    <row r="40" spans="1:22" ht="15.75" x14ac:dyDescent="0.25">
      <c r="A40" s="37" t="s">
        <v>44</v>
      </c>
      <c r="B40" s="37" t="s">
        <v>28</v>
      </c>
      <c r="C40" s="44">
        <v>11422217.817480002</v>
      </c>
      <c r="D40" s="44">
        <v>1537658.3889499998</v>
      </c>
      <c r="E40" s="44">
        <v>345273.55847999995</v>
      </c>
      <c r="F40" s="44">
        <f>F26+F33+F34+F35+F36+F37+F38+F39</f>
        <v>2071053.2462819703</v>
      </c>
      <c r="G40" s="44">
        <v>697862.19</v>
      </c>
      <c r="H40" s="44">
        <f>H26+SUM(H33:H39)</f>
        <v>124525.02391999999</v>
      </c>
      <c r="I40" s="44">
        <v>976705.03586916882</v>
      </c>
      <c r="J40" s="44">
        <v>2476269.6079800003</v>
      </c>
      <c r="K40" s="44">
        <v>196290.47595999995</v>
      </c>
      <c r="L40" s="44">
        <v>540383.94739489967</v>
      </c>
      <c r="M40" s="44">
        <v>10142598.889999999</v>
      </c>
      <c r="N40" s="44">
        <f>N26+N33+N34+N35+N36+N38+N37+N39</f>
        <v>8489547.6899999995</v>
      </c>
      <c r="O40" s="44">
        <f>SUM(O35:O39,O26)</f>
        <v>480278.20409999997</v>
      </c>
      <c r="P40" s="44">
        <v>1270770.8999999999</v>
      </c>
      <c r="Q40" s="44">
        <v>802369.49910999998</v>
      </c>
      <c r="R40" s="44">
        <v>1940120.4515299995</v>
      </c>
      <c r="S40" s="44">
        <f>SUM(S26,S33:S39)</f>
        <v>2642014.84</v>
      </c>
      <c r="T40" s="44">
        <v>669154.60089000023</v>
      </c>
      <c r="U40" s="44">
        <v>1338752.2261699999</v>
      </c>
      <c r="V40" s="44">
        <v>1207066.3636516281</v>
      </c>
    </row>
    <row r="41" spans="1:22" ht="15.75" x14ac:dyDescent="0.25">
      <c r="A41" s="9"/>
      <c r="B41" s="10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</row>
    <row r="42" spans="1:22" ht="15.75" x14ac:dyDescent="0.25">
      <c r="A42" s="9"/>
      <c r="B42" s="7" t="s">
        <v>81</v>
      </c>
      <c r="C42" s="7" t="s">
        <v>127</v>
      </c>
      <c r="D42" s="7" t="s">
        <v>127</v>
      </c>
      <c r="E42" s="7" t="s">
        <v>127</v>
      </c>
      <c r="F42" s="7" t="s">
        <v>127</v>
      </c>
      <c r="G42" s="7" t="s">
        <v>127</v>
      </c>
      <c r="H42" s="7" t="s">
        <v>127</v>
      </c>
      <c r="I42" s="7" t="s">
        <v>127</v>
      </c>
      <c r="J42" s="7" t="s">
        <v>127</v>
      </c>
      <c r="K42" s="7" t="s">
        <v>127</v>
      </c>
      <c r="L42" s="7" t="s">
        <v>127</v>
      </c>
      <c r="M42" s="7" t="s">
        <v>127</v>
      </c>
      <c r="N42" s="7" t="s">
        <v>127</v>
      </c>
      <c r="O42" s="7" t="s">
        <v>127</v>
      </c>
      <c r="P42" s="7" t="s">
        <v>127</v>
      </c>
      <c r="Q42" s="7" t="s">
        <v>127</v>
      </c>
      <c r="R42" s="7" t="s">
        <v>127</v>
      </c>
      <c r="S42" s="7" t="s">
        <v>127</v>
      </c>
      <c r="T42" s="7" t="s">
        <v>127</v>
      </c>
      <c r="U42" s="7" t="s">
        <v>127</v>
      </c>
      <c r="V42" s="7" t="s">
        <v>127</v>
      </c>
    </row>
    <row r="43" spans="1:22" ht="15.75" x14ac:dyDescent="0.25">
      <c r="A43" s="37" t="s">
        <v>45</v>
      </c>
      <c r="B43" s="33" t="s">
        <v>29</v>
      </c>
      <c r="C43" s="42">
        <v>1903461.8199999998</v>
      </c>
      <c r="D43" s="42">
        <v>218903.03411000001</v>
      </c>
      <c r="E43" s="42">
        <v>74924.781080000001</v>
      </c>
      <c r="F43" s="42">
        <v>110877.09817000001</v>
      </c>
      <c r="G43" s="42">
        <v>122542.61</v>
      </c>
      <c r="H43" s="42">
        <v>87481.923329999991</v>
      </c>
      <c r="I43" s="42">
        <v>164090.50645999992</v>
      </c>
      <c r="J43" s="42">
        <v>220698.78029</v>
      </c>
      <c r="K43" s="42">
        <v>108239.01846999998</v>
      </c>
      <c r="L43" s="42">
        <v>120128.20671000001</v>
      </c>
      <c r="M43" s="42">
        <v>1086977.0300000003</v>
      </c>
      <c r="N43" s="42">
        <v>859297.53</v>
      </c>
      <c r="O43" s="42">
        <v>190170.30601999999</v>
      </c>
      <c r="P43" s="42">
        <v>117202.50999999998</v>
      </c>
      <c r="Q43" s="42">
        <v>93293.302557999821</v>
      </c>
      <c r="R43" s="42">
        <v>176535.23454000018</v>
      </c>
      <c r="S43" s="42">
        <v>516482.35866999999</v>
      </c>
      <c r="T43" s="42">
        <v>114917.17290999999</v>
      </c>
      <c r="U43" s="42">
        <v>164723.21000000002</v>
      </c>
      <c r="V43" s="42">
        <v>146477.69413999998</v>
      </c>
    </row>
    <row r="44" spans="1:22" ht="15.75" x14ac:dyDescent="0.25">
      <c r="A44" s="37" t="s">
        <v>46</v>
      </c>
      <c r="B44" s="33" t="s">
        <v>30</v>
      </c>
      <c r="C44" s="42">
        <v>301223.51202000002</v>
      </c>
      <c r="D44" s="42">
        <v>13807.760289699119</v>
      </c>
      <c r="E44" s="42">
        <v>2805.9305104</v>
      </c>
      <c r="F44" s="42">
        <v>6571.0208149999844</v>
      </c>
      <c r="G44" s="42">
        <v>5783.25</v>
      </c>
      <c r="H44" s="42">
        <v>2502.6684629400002</v>
      </c>
      <c r="I44" s="42">
        <v>11680.533569999312</v>
      </c>
      <c r="J44" s="42">
        <v>28575.812735911095</v>
      </c>
      <c r="K44" s="42">
        <v>1692.4603824999845</v>
      </c>
      <c r="L44" s="42">
        <v>6227.5609551002481</v>
      </c>
      <c r="M44" s="42">
        <v>91361.311430000016</v>
      </c>
      <c r="N44" s="42">
        <v>58467.803597165585</v>
      </c>
      <c r="O44" s="42">
        <v>7220.6322599999039</v>
      </c>
      <c r="P44" s="42">
        <v>14326.44</v>
      </c>
      <c r="Q44" s="42">
        <v>11512.89394</v>
      </c>
      <c r="R44" s="42">
        <v>16261.125300439438</v>
      </c>
      <c r="S44" s="42">
        <v>25969.466830000001</v>
      </c>
      <c r="T44" s="42">
        <v>8656.2525800000003</v>
      </c>
      <c r="U44" s="42">
        <v>11770.200199999999</v>
      </c>
      <c r="V44" s="42">
        <v>14191.35675958046</v>
      </c>
    </row>
    <row r="45" spans="1:22" ht="15.75" x14ac:dyDescent="0.25">
      <c r="A45" s="37" t="s">
        <v>47</v>
      </c>
      <c r="B45" s="33" t="s">
        <v>31</v>
      </c>
      <c r="C45" s="42">
        <v>2204685.3320200001</v>
      </c>
      <c r="D45" s="42">
        <v>232710.79439969914</v>
      </c>
      <c r="E45" s="42">
        <v>77730.711590399995</v>
      </c>
      <c r="F45" s="42">
        <f>SUM(F43:F44)</f>
        <v>117448.11898499999</v>
      </c>
      <c r="G45" s="42">
        <v>128325.86</v>
      </c>
      <c r="H45" s="42">
        <f>SUM(H43:H44)</f>
        <v>89984.591792939987</v>
      </c>
      <c r="I45" s="42">
        <v>175771.04002999925</v>
      </c>
      <c r="J45" s="42">
        <v>249274.5930259111</v>
      </c>
      <c r="K45" s="42">
        <v>109931.47885249997</v>
      </c>
      <c r="L45" s="42">
        <v>126355.76766510025</v>
      </c>
      <c r="M45" s="42">
        <v>1178338.3414300003</v>
      </c>
      <c r="N45" s="42">
        <v>917765.33359716553</v>
      </c>
      <c r="O45" s="42">
        <f>SUM(O43:O44)</f>
        <v>197390.93827999989</v>
      </c>
      <c r="P45" s="42">
        <v>131528.94999999998</v>
      </c>
      <c r="Q45" s="42">
        <v>104806.19649799982</v>
      </c>
      <c r="R45" s="42">
        <v>192796.35984043963</v>
      </c>
      <c r="S45" s="42">
        <v>542451.82549999992</v>
      </c>
      <c r="T45" s="42">
        <v>123573.42549000002</v>
      </c>
      <c r="U45" s="42">
        <v>176493.41020000004</v>
      </c>
      <c r="V45" s="42">
        <v>160669.05089958041</v>
      </c>
    </row>
    <row r="46" spans="1:22" ht="15.75" x14ac:dyDescent="0.25">
      <c r="A46" s="37" t="s">
        <v>48</v>
      </c>
      <c r="B46" s="33" t="s">
        <v>32</v>
      </c>
      <c r="C46" s="42">
        <v>13626903.149500001</v>
      </c>
      <c r="D46" s="42">
        <v>1770369.183349699</v>
      </c>
      <c r="E46" s="42">
        <v>423004.27007039997</v>
      </c>
      <c r="F46" s="42">
        <f>F45+F40</f>
        <v>2188501.3652669704</v>
      </c>
      <c r="G46" s="42">
        <v>826188.05</v>
      </c>
      <c r="H46" s="42">
        <f>H45+H40</f>
        <v>214509.61571293999</v>
      </c>
      <c r="I46" s="42">
        <f>SUM(I45,I40)</f>
        <v>1152476.0758991682</v>
      </c>
      <c r="J46" s="42">
        <v>2725544.2010059115</v>
      </c>
      <c r="K46" s="42">
        <v>306221.95481249993</v>
      </c>
      <c r="L46" s="42">
        <v>666739.71505999996</v>
      </c>
      <c r="M46" s="42">
        <v>11320937.23143</v>
      </c>
      <c r="N46" s="42">
        <v>9407313.0267030671</v>
      </c>
      <c r="O46" s="42">
        <f>O40+O45</f>
        <v>677669.14237999986</v>
      </c>
      <c r="P46" s="42">
        <v>1402299.8499999999</v>
      </c>
      <c r="Q46" s="42">
        <v>907175.69560799981</v>
      </c>
      <c r="R46" s="42">
        <v>2132916.8113704389</v>
      </c>
      <c r="S46" s="42">
        <f>S45+S40</f>
        <v>3184466.6654999997</v>
      </c>
      <c r="T46" s="42">
        <v>792728.02638000029</v>
      </c>
      <c r="U46" s="42">
        <v>1515245.63637</v>
      </c>
      <c r="V46" s="42">
        <v>1367735.4145512085</v>
      </c>
    </row>
    <row r="47" spans="1:22" ht="15.75" x14ac:dyDescent="0.25">
      <c r="A47" s="41">
        <v>14</v>
      </c>
      <c r="B47" s="33" t="s">
        <v>92</v>
      </c>
      <c r="C47" s="43">
        <v>1899674.3827423654</v>
      </c>
      <c r="D47" s="43">
        <v>234397.63125969912</v>
      </c>
      <c r="E47" s="43">
        <v>75017.450250399997</v>
      </c>
      <c r="F47" s="43">
        <v>110791.908665</v>
      </c>
      <c r="G47" s="43">
        <v>123607.46</v>
      </c>
      <c r="H47" s="43">
        <v>88471.306998939544</v>
      </c>
      <c r="I47" s="43">
        <v>167312.62566999922</v>
      </c>
      <c r="J47" s="43">
        <v>266672.80546591111</v>
      </c>
      <c r="K47" s="43">
        <v>100374.92564249996</v>
      </c>
      <c r="L47" s="43">
        <v>124974.01727510025</v>
      </c>
      <c r="M47" s="43">
        <v>1153862.5518299001</v>
      </c>
      <c r="N47" s="43">
        <v>782814.99012280372</v>
      </c>
      <c r="O47" s="43">
        <v>192465.79121711969</v>
      </c>
      <c r="P47" s="43">
        <v>125443.878</v>
      </c>
      <c r="Q47" s="43">
        <v>115717.44525799982</v>
      </c>
      <c r="R47" s="43">
        <v>230121.94449483979</v>
      </c>
      <c r="S47" s="43">
        <v>494814.78350000002</v>
      </c>
      <c r="T47" s="43">
        <v>109447.07597999999</v>
      </c>
      <c r="U47" s="43">
        <v>175320.63020000001</v>
      </c>
      <c r="V47" s="43">
        <v>153053.87803636858</v>
      </c>
    </row>
    <row r="48" spans="1:22" x14ac:dyDescent="0.25">
      <c r="C48" s="4"/>
    </row>
    <row r="49" spans="3:3" x14ac:dyDescent="0.25">
      <c r="C49" s="4"/>
    </row>
    <row r="50" spans="3:3" x14ac:dyDescent="0.25">
      <c r="C50" s="4"/>
    </row>
  </sheetData>
  <pageMargins left="0.7" right="0.7" top="0.75" bottom="0.75" header="0.3" footer="0.3"/>
  <pageSetup paperSize="9" orientation="portrait" horizontalDpi="4294967295" verticalDpi="4294967295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8"/>
  <sheetViews>
    <sheetView zoomScale="85" zoomScaleNormal="85" workbookViewId="0">
      <pane xSplit="2" topLeftCell="C1" activePane="topRight" state="frozen"/>
      <selection pane="topRight" activeCell="D16" sqref="D16"/>
    </sheetView>
  </sheetViews>
  <sheetFormatPr defaultRowHeight="15" x14ac:dyDescent="0.25"/>
  <cols>
    <col min="1" max="1" width="7.5703125" style="1" customWidth="1"/>
    <col min="2" max="2" width="56.42578125" customWidth="1"/>
    <col min="3" max="22" width="14.140625" customWidth="1"/>
  </cols>
  <sheetData>
    <row r="1" spans="1:22" ht="20.25" x14ac:dyDescent="0.25">
      <c r="A1" s="31"/>
      <c r="B1" s="2">
        <v>2025</v>
      </c>
      <c r="C1" s="57"/>
      <c r="I1" s="56"/>
      <c r="K1" s="56"/>
      <c r="T1" s="56"/>
      <c r="V1" s="56"/>
    </row>
    <row r="2" spans="1:22" ht="57" x14ac:dyDescent="0.25">
      <c r="A2" s="32" t="s">
        <v>74</v>
      </c>
      <c r="B2" s="7" t="s">
        <v>77</v>
      </c>
      <c r="C2" s="24" t="s">
        <v>107</v>
      </c>
      <c r="D2" s="24" t="s">
        <v>108</v>
      </c>
      <c r="E2" s="24" t="s">
        <v>109</v>
      </c>
      <c r="F2" s="24" t="s">
        <v>110</v>
      </c>
      <c r="G2" s="24" t="s">
        <v>111</v>
      </c>
      <c r="H2" s="24" t="s">
        <v>112</v>
      </c>
      <c r="I2" s="24" t="s">
        <v>113</v>
      </c>
      <c r="J2" s="24" t="s">
        <v>114</v>
      </c>
      <c r="K2" s="24" t="s">
        <v>115</v>
      </c>
      <c r="L2" s="24" t="s">
        <v>116</v>
      </c>
      <c r="M2" s="24" t="s">
        <v>117</v>
      </c>
      <c r="N2" s="24" t="s">
        <v>118</v>
      </c>
      <c r="O2" s="24" t="s">
        <v>119</v>
      </c>
      <c r="P2" s="24" t="s">
        <v>120</v>
      </c>
      <c r="Q2" s="24" t="s">
        <v>121</v>
      </c>
      <c r="R2" s="24" t="s">
        <v>122</v>
      </c>
      <c r="S2" s="24" t="s">
        <v>123</v>
      </c>
      <c r="T2" s="24" t="s">
        <v>124</v>
      </c>
      <c r="U2" s="24" t="s">
        <v>125</v>
      </c>
      <c r="V2" s="24" t="s">
        <v>126</v>
      </c>
    </row>
    <row r="3" spans="1:22" ht="31.5" x14ac:dyDescent="0.25">
      <c r="A3" s="36" t="s">
        <v>36</v>
      </c>
      <c r="B3" s="33" t="s">
        <v>89</v>
      </c>
      <c r="C3" s="45">
        <v>1084313.06721</v>
      </c>
      <c r="D3" s="45">
        <v>253593.06</v>
      </c>
      <c r="E3" s="45">
        <f>26096.14395</f>
        <v>26096.143950000001</v>
      </c>
      <c r="F3" s="45">
        <v>126214.24527100004</v>
      </c>
      <c r="G3" s="45">
        <f>39839.52-3.849</f>
        <v>39835.670999999995</v>
      </c>
      <c r="H3" s="45">
        <v>14978.646039999998</v>
      </c>
      <c r="I3" s="45">
        <v>177156.1877400004</v>
      </c>
      <c r="J3" s="45">
        <v>299578.80903</v>
      </c>
      <c r="K3" s="45">
        <v>39414.09602000015</v>
      </c>
      <c r="L3" s="45">
        <v>82545.650992499955</v>
      </c>
      <c r="M3" s="45">
        <v>1180081.1800000002</v>
      </c>
      <c r="N3" s="45">
        <v>542233.39</v>
      </c>
      <c r="O3" s="45">
        <f>[2]A1!$C$6-[2]A1!$C$82</f>
        <v>36950.85089799999</v>
      </c>
      <c r="P3" s="45">
        <v>135653.76999999996</v>
      </c>
      <c r="Q3" s="45">
        <f>102641.53761-120.176447136</f>
        <v>102521.36116286401</v>
      </c>
      <c r="R3" s="45">
        <v>245012.35001654603</v>
      </c>
      <c r="S3" s="45">
        <f>228641-1635.33</f>
        <v>227005.67</v>
      </c>
      <c r="T3" s="45">
        <f>53006.348052822-2488.556631</f>
        <v>50517.791421822003</v>
      </c>
      <c r="U3" s="45">
        <v>176684.83</v>
      </c>
      <c r="V3" s="45">
        <v>84431.089680000005</v>
      </c>
    </row>
    <row r="4" spans="1:22" ht="15.75" x14ac:dyDescent="0.25">
      <c r="A4" s="36" t="s">
        <v>51</v>
      </c>
      <c r="B4" s="34" t="s">
        <v>56</v>
      </c>
      <c r="C4" s="45">
        <v>822078.02720999997</v>
      </c>
      <c r="D4" s="45">
        <v>245159.35518000004</v>
      </c>
      <c r="E4" s="45">
        <v>22827.032319999998</v>
      </c>
      <c r="F4" s="45">
        <v>81542.630149999997</v>
      </c>
      <c r="G4" s="45">
        <v>21106.33</v>
      </c>
      <c r="H4" s="45">
        <v>13510.47762</v>
      </c>
      <c r="I4" s="45">
        <v>166985.96950000036</v>
      </c>
      <c r="J4" s="45">
        <v>262114.78375</v>
      </c>
      <c r="K4" s="45">
        <v>31790.11128000015</v>
      </c>
      <c r="L4" s="45">
        <v>79006.284399999975</v>
      </c>
      <c r="M4" s="45">
        <v>950972.26</v>
      </c>
      <c r="N4" s="45">
        <v>301679.83999999997</v>
      </c>
      <c r="O4" s="45">
        <f>[2]A1!$C$8</f>
        <v>32392.812349999986</v>
      </c>
      <c r="P4" s="45">
        <v>125968.54999999999</v>
      </c>
      <c r="Q4" s="45">
        <v>94876.322489999991</v>
      </c>
      <c r="R4" s="45">
        <v>231829.43443654606</v>
      </c>
      <c r="S4" s="45">
        <v>149768.43</v>
      </c>
      <c r="T4" s="45">
        <v>39821.644462822005</v>
      </c>
      <c r="U4" s="45">
        <v>168932.78</v>
      </c>
      <c r="V4" s="45">
        <v>68793.502560000008</v>
      </c>
    </row>
    <row r="5" spans="1:22" ht="15.75" x14ac:dyDescent="0.25">
      <c r="A5" s="36" t="s">
        <v>37</v>
      </c>
      <c r="B5" s="34" t="s">
        <v>57</v>
      </c>
      <c r="C5" s="45">
        <v>387414.37000000005</v>
      </c>
      <c r="D5" s="45">
        <v>100207.77461000001</v>
      </c>
      <c r="E5" s="45">
        <v>9181.4839500000016</v>
      </c>
      <c r="F5" s="45">
        <v>64854.658149999988</v>
      </c>
      <c r="G5" s="45">
        <v>20863.45</v>
      </c>
      <c r="H5" s="45">
        <v>2476.2028999999998</v>
      </c>
      <c r="I5" s="45">
        <v>71785.093669998663</v>
      </c>
      <c r="J5" s="45">
        <v>129847.81916999999</v>
      </c>
      <c r="K5" s="45">
        <v>10089.072500000144</v>
      </c>
      <c r="L5" s="45">
        <v>29113.780319999998</v>
      </c>
      <c r="M5" s="45">
        <v>368365.15</v>
      </c>
      <c r="N5" s="45">
        <v>197576.52000000002</v>
      </c>
      <c r="O5" s="45">
        <f>[2]A1!$C$83</f>
        <v>11510.12862</v>
      </c>
      <c r="P5" s="45">
        <v>57905.22</v>
      </c>
      <c r="Q5" s="45">
        <v>55169.339550000004</v>
      </c>
      <c r="R5" s="45">
        <v>101920.99739999999</v>
      </c>
      <c r="S5" s="45">
        <v>97362.84</v>
      </c>
      <c r="T5" s="45">
        <v>13461.583359999999</v>
      </c>
      <c r="U5" s="45">
        <v>67550.449999999983</v>
      </c>
      <c r="V5" s="45">
        <v>36590.82</v>
      </c>
    </row>
    <row r="6" spans="1:22" ht="15.75" x14ac:dyDescent="0.25">
      <c r="A6" s="36" t="s">
        <v>68</v>
      </c>
      <c r="B6" s="34" t="s">
        <v>58</v>
      </c>
      <c r="C6" s="45">
        <v>269920.75</v>
      </c>
      <c r="D6" s="45">
        <v>76128.945900000006</v>
      </c>
      <c r="E6" s="45">
        <v>5054.78755</v>
      </c>
      <c r="F6" s="45">
        <v>51484.072659999991</v>
      </c>
      <c r="G6" s="45">
        <v>12545.13</v>
      </c>
      <c r="H6" s="45">
        <v>540.49126999999999</v>
      </c>
      <c r="I6" s="45">
        <v>60881.025619998669</v>
      </c>
      <c r="J6" s="45">
        <v>55175.803159999996</v>
      </c>
      <c r="K6" s="45">
        <v>7765.5422000001436</v>
      </c>
      <c r="L6" s="45">
        <v>20496.423000000003</v>
      </c>
      <c r="M6" s="45">
        <v>258473.05</v>
      </c>
      <c r="N6" s="45">
        <v>156590.57</v>
      </c>
      <c r="O6" s="45">
        <f>[2]A1!$C$87+[2]A1!$C$88</f>
        <v>8777.3585199999998</v>
      </c>
      <c r="P6" s="45">
        <v>40916.5</v>
      </c>
      <c r="Q6" s="45">
        <v>35941.45218</v>
      </c>
      <c r="R6" s="45">
        <v>75813.529049999997</v>
      </c>
      <c r="S6" s="45">
        <v>40768.850000000006</v>
      </c>
      <c r="T6" s="45">
        <v>9870.1031000000003</v>
      </c>
      <c r="U6" s="45">
        <v>62830.549999999996</v>
      </c>
      <c r="V6" s="45">
        <v>26429.910000000003</v>
      </c>
    </row>
    <row r="7" spans="1:22" ht="15.75" x14ac:dyDescent="0.25">
      <c r="A7" s="36" t="s">
        <v>38</v>
      </c>
      <c r="B7" s="34" t="s">
        <v>59</v>
      </c>
      <c r="C7" s="45">
        <v>696898.6972099999</v>
      </c>
      <c r="D7" s="45">
        <v>153385.28625</v>
      </c>
      <c r="E7" s="45">
        <v>18357.842789999995</v>
      </c>
      <c r="F7" s="45">
        <f>F3-F5</f>
        <v>61359.587121000048</v>
      </c>
      <c r="G7" s="45">
        <v>18972.22</v>
      </c>
      <c r="H7" s="45">
        <v>12502.443139999998</v>
      </c>
      <c r="I7" s="45">
        <v>105601.72373000172</v>
      </c>
      <c r="J7" s="45">
        <f>J3-J5</f>
        <v>169730.98986000003</v>
      </c>
      <c r="K7" s="45">
        <v>29325.023520000006</v>
      </c>
      <c r="L7" s="45">
        <v>53431.870672499957</v>
      </c>
      <c r="M7" s="45">
        <v>811716.03000000014</v>
      </c>
      <c r="N7" s="45">
        <v>344656.87</v>
      </c>
      <c r="O7" s="45">
        <f>O3-O5</f>
        <v>25440.72227799999</v>
      </c>
      <c r="P7" s="45">
        <f>P3-P5</f>
        <v>77748.549999999959</v>
      </c>
      <c r="Q7" s="45">
        <v>47352.021612863988</v>
      </c>
      <c r="R7" s="45">
        <v>143091.35261654604</v>
      </c>
      <c r="S7" s="45">
        <v>129642.83000000002</v>
      </c>
      <c r="T7" s="45">
        <v>37056.208061822021</v>
      </c>
      <c r="U7" s="45">
        <f>U3-U5</f>
        <v>109134.38</v>
      </c>
      <c r="V7" s="45">
        <v>47840.269681500016</v>
      </c>
    </row>
    <row r="8" spans="1:22" ht="15.75" x14ac:dyDescent="0.25">
      <c r="A8" s="36" t="s">
        <v>39</v>
      </c>
      <c r="B8" s="34" t="s">
        <v>60</v>
      </c>
      <c r="C8" s="45">
        <v>451505.84279000002</v>
      </c>
      <c r="D8" s="45">
        <v>18545.779350000004</v>
      </c>
      <c r="E8" s="45">
        <v>9837.7592700000005</v>
      </c>
      <c r="F8" s="45">
        <v>38329.282800000001</v>
      </c>
      <c r="G8" s="45">
        <v>16194.7</v>
      </c>
      <c r="H8" s="45">
        <v>3088.2439099999997</v>
      </c>
      <c r="I8" s="45">
        <v>21134.602679999894</v>
      </c>
      <c r="J8" s="45">
        <v>40240.273079999999</v>
      </c>
      <c r="K8" s="45">
        <v>14896.295440000002</v>
      </c>
      <c r="L8" s="45">
        <v>18996.22967000003</v>
      </c>
      <c r="M8" s="45">
        <v>701593.28</v>
      </c>
      <c r="N8" s="45">
        <v>265911.61000000004</v>
      </c>
      <c r="O8" s="45">
        <f>[2]A1!$C$103</f>
        <v>16715.732370000002</v>
      </c>
      <c r="P8" s="45">
        <v>48561.16</v>
      </c>
      <c r="Q8" s="45">
        <v>23994.224499999844</v>
      </c>
      <c r="R8" s="45">
        <v>146289.50586000009</v>
      </c>
      <c r="S8" s="45">
        <v>52173.98</v>
      </c>
      <c r="T8" s="45">
        <v>28699.358520000009</v>
      </c>
      <c r="U8" s="45">
        <v>20319.77</v>
      </c>
      <c r="V8" s="45">
        <v>25532.157801000001</v>
      </c>
    </row>
    <row r="9" spans="1:22" ht="15.75" x14ac:dyDescent="0.25">
      <c r="A9" s="36" t="s">
        <v>40</v>
      </c>
      <c r="B9" s="34" t="s">
        <v>61</v>
      </c>
      <c r="C9" s="45">
        <v>627451.72000000009</v>
      </c>
      <c r="D9" s="45">
        <v>98177.916280000005</v>
      </c>
      <c r="E9" s="45">
        <v>25782.353720000003</v>
      </c>
      <c r="F9" s="45">
        <v>78328.642779999995</v>
      </c>
      <c r="G9" s="45">
        <v>26161.27</v>
      </c>
      <c r="H9" s="45">
        <v>10483.72486</v>
      </c>
      <c r="I9" s="45">
        <v>86501.657860001345</v>
      </c>
      <c r="J9" s="45">
        <v>127688.43594</v>
      </c>
      <c r="K9" s="45">
        <v>34147.859499999999</v>
      </c>
      <c r="L9" s="45">
        <v>53135.90382</v>
      </c>
      <c r="M9" s="45">
        <v>987012.54999999993</v>
      </c>
      <c r="N9" s="45">
        <v>358898.52</v>
      </c>
      <c r="O9" s="45">
        <f>[2]A1!$C$115</f>
        <v>28677.960299999999</v>
      </c>
      <c r="P9" s="45">
        <v>100684.27999999998</v>
      </c>
      <c r="Q9" s="45">
        <v>44018.210340000012</v>
      </c>
      <c r="R9" s="45">
        <v>219462.44370999999</v>
      </c>
      <c r="S9" s="45">
        <v>115096.90000000001</v>
      </c>
      <c r="T9" s="45">
        <v>46802.796730000002</v>
      </c>
      <c r="U9" s="45">
        <v>91227.609999999986</v>
      </c>
      <c r="V9" s="45">
        <v>29272.956960000058</v>
      </c>
    </row>
    <row r="10" spans="1:22" ht="15.75" x14ac:dyDescent="0.25">
      <c r="A10" s="36" t="s">
        <v>41</v>
      </c>
      <c r="B10" s="35" t="s">
        <v>62</v>
      </c>
      <c r="C10" s="45">
        <v>520952.81999999995</v>
      </c>
      <c r="D10" s="45">
        <v>73753.149319999997</v>
      </c>
      <c r="E10" s="45">
        <v>2413.2483399999946</v>
      </c>
      <c r="F10" s="45">
        <f>F7+F8-F9</f>
        <v>21360.227141000054</v>
      </c>
      <c r="G10" s="45">
        <v>9005.66</v>
      </c>
      <c r="H10" s="45">
        <v>5106.9621899999966</v>
      </c>
      <c r="I10" s="45">
        <v>40234.668550000264</v>
      </c>
      <c r="J10" s="45">
        <f>J7+J8-J9</f>
        <v>82282.827000000048</v>
      </c>
      <c r="K10" s="45">
        <v>10073.459460000005</v>
      </c>
      <c r="L10" s="45">
        <v>19292.196522499995</v>
      </c>
      <c r="M10" s="45">
        <v>526296.76000000013</v>
      </c>
      <c r="N10" s="45">
        <v>251669.95999999996</v>
      </c>
      <c r="O10" s="45">
        <f>O7+O8-O9</f>
        <v>13478.494347999993</v>
      </c>
      <c r="P10" s="45">
        <f>P7+P8-P9</f>
        <v>25625.429999999978</v>
      </c>
      <c r="Q10" s="45">
        <v>27328.035772863812</v>
      </c>
      <c r="R10" s="45">
        <v>69918.414766546164</v>
      </c>
      <c r="S10" s="45">
        <v>66719.910000000018</v>
      </c>
      <c r="T10" s="45">
        <v>18952.769851822028</v>
      </c>
      <c r="U10" s="45">
        <f>U7+U8-U9</f>
        <v>38226.540000000023</v>
      </c>
      <c r="V10" s="45">
        <v>44099.470522499963</v>
      </c>
    </row>
    <row r="11" spans="1:22" ht="31.5" x14ac:dyDescent="0.25">
      <c r="A11" s="36" t="s">
        <v>42</v>
      </c>
      <c r="B11" s="33" t="s">
        <v>63</v>
      </c>
      <c r="C11" s="45">
        <v>103042.51</v>
      </c>
      <c r="D11" s="45">
        <v>13670.666239999999</v>
      </c>
      <c r="E11" s="45">
        <v>-4538.6666000000005</v>
      </c>
      <c r="F11" s="45">
        <v>7739.2571910000488</v>
      </c>
      <c r="G11" s="45">
        <v>722.27</v>
      </c>
      <c r="H11" s="45">
        <v>-766.12934000000007</v>
      </c>
      <c r="I11" s="45">
        <v>-312.99795999973429</v>
      </c>
      <c r="J11" s="45">
        <v>5539.1911500000006</v>
      </c>
      <c r="K11" s="45">
        <v>-2173.2418999999995</v>
      </c>
      <c r="L11" s="45">
        <v>9383.6077725000014</v>
      </c>
      <c r="M11" s="45">
        <v>125102.19</v>
      </c>
      <c r="N11" s="45">
        <v>48814.539999999994</v>
      </c>
      <c r="O11" s="45">
        <f>[2]A1!$C$130</f>
        <v>-1020.2973020000002</v>
      </c>
      <c r="P11" s="45">
        <v>9865.25</v>
      </c>
      <c r="Q11" s="45">
        <v>26125.941054864004</v>
      </c>
      <c r="R11" s="45">
        <v>35273.997096546002</v>
      </c>
      <c r="S11" s="45">
        <v>-7975.42</v>
      </c>
      <c r="T11" s="45">
        <v>7215.7256289999987</v>
      </c>
      <c r="U11" s="45">
        <v>1357.35</v>
      </c>
      <c r="V11" s="45">
        <v>14555.124922499997</v>
      </c>
    </row>
    <row r="12" spans="1:22" ht="15.75" x14ac:dyDescent="0.25">
      <c r="A12" s="36" t="s">
        <v>43</v>
      </c>
      <c r="B12" s="35" t="s">
        <v>64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  <c r="H12" s="45">
        <v>607.68730000000005</v>
      </c>
      <c r="I12" s="45">
        <v>25.20185</v>
      </c>
      <c r="J12" s="45">
        <v>0</v>
      </c>
      <c r="K12" s="45">
        <v>0</v>
      </c>
      <c r="L12" s="45">
        <v>0</v>
      </c>
      <c r="M12" s="45">
        <v>0</v>
      </c>
      <c r="N12" s="45">
        <v>-1173.58</v>
      </c>
      <c r="O12" s="45"/>
      <c r="P12" s="45">
        <v>126.56</v>
      </c>
      <c r="Q12" s="45">
        <v>21.120519999999999</v>
      </c>
      <c r="R12" s="45">
        <v>0</v>
      </c>
      <c r="S12" s="45">
        <v>162.93</v>
      </c>
      <c r="T12" s="45">
        <v>0</v>
      </c>
      <c r="U12" s="45">
        <v>-89.36</v>
      </c>
      <c r="V12" s="45">
        <v>106.34</v>
      </c>
    </row>
    <row r="13" spans="1:22" ht="15.75" x14ac:dyDescent="0.25">
      <c r="A13" s="36" t="s">
        <v>44</v>
      </c>
      <c r="B13" s="33" t="s">
        <v>65</v>
      </c>
      <c r="C13" s="45">
        <v>417910.30999999994</v>
      </c>
      <c r="D13" s="45">
        <v>60082.483079999998</v>
      </c>
      <c r="E13" s="45">
        <v>5508.7349399999948</v>
      </c>
      <c r="F13" s="45">
        <f>F10-F11</f>
        <v>13620.969950000006</v>
      </c>
      <c r="G13" s="45">
        <v>8283.39</v>
      </c>
      <c r="H13" s="45">
        <f>H7+H8-H9-H11+H12</f>
        <v>6480.7788299999975</v>
      </c>
      <c r="I13" s="45">
        <v>40547.666509999995</v>
      </c>
      <c r="J13" s="45">
        <v>76743.63585000005</v>
      </c>
      <c r="K13" s="45">
        <v>12246.701360000005</v>
      </c>
      <c r="L13" s="45">
        <v>9908.5887499999935</v>
      </c>
      <c r="M13" s="45">
        <v>401194.57000000018</v>
      </c>
      <c r="N13" s="45">
        <v>201681.84</v>
      </c>
      <c r="O13" s="45">
        <f>O10-O11</f>
        <v>14498.791649999994</v>
      </c>
      <c r="P13" s="45">
        <v>15886.739999999978</v>
      </c>
      <c r="Q13" s="45">
        <v>1223.2152379998074</v>
      </c>
      <c r="R13" s="45">
        <v>34644.417670000126</v>
      </c>
      <c r="S13" s="45">
        <v>74858.260000000009</v>
      </c>
      <c r="T13" s="45">
        <v>11737.044222822029</v>
      </c>
      <c r="U13" s="45">
        <f>U10-U11+U12</f>
        <v>36779.830000000024</v>
      </c>
      <c r="V13" s="45">
        <v>29650.685599999964</v>
      </c>
    </row>
    <row r="14" spans="1:22" ht="15.75" x14ac:dyDescent="0.25">
      <c r="A14" s="36" t="s">
        <v>45</v>
      </c>
      <c r="B14" s="35" t="s">
        <v>66</v>
      </c>
      <c r="C14" s="45">
        <v>82217.06</v>
      </c>
      <c r="D14" s="45">
        <v>11030.813079999998</v>
      </c>
      <c r="E14" s="45">
        <v>1251.72</v>
      </c>
      <c r="F14" s="45">
        <v>3490</v>
      </c>
      <c r="G14" s="45">
        <v>1656.68</v>
      </c>
      <c r="H14" s="45">
        <v>1399.69831</v>
      </c>
      <c r="I14" s="45">
        <v>9952.905450000002</v>
      </c>
      <c r="J14" s="45">
        <v>16150</v>
      </c>
      <c r="K14" s="45">
        <v>3135.5721899999999</v>
      </c>
      <c r="L14" s="45">
        <v>2602.7467399999996</v>
      </c>
      <c r="M14" s="45">
        <v>86181.38</v>
      </c>
      <c r="N14" s="45">
        <v>52786.09</v>
      </c>
      <c r="O14" s="45">
        <v>3142.9974999999999</v>
      </c>
      <c r="P14" s="45">
        <v>4555.33</v>
      </c>
      <c r="Q14" s="45">
        <v>0</v>
      </c>
      <c r="R14" s="45">
        <v>8863.1492300000009</v>
      </c>
      <c r="S14" s="45">
        <v>13777.22</v>
      </c>
      <c r="T14" s="45">
        <v>1762.4758828220308</v>
      </c>
      <c r="U14" s="45">
        <v>5503.94</v>
      </c>
      <c r="V14" s="45">
        <v>6397</v>
      </c>
    </row>
    <row r="15" spans="1:22" ht="15.75" x14ac:dyDescent="0.25">
      <c r="A15" s="36" t="s">
        <v>46</v>
      </c>
      <c r="B15" s="35" t="s">
        <v>67</v>
      </c>
      <c r="C15" s="45">
        <v>335693.24999999994</v>
      </c>
      <c r="D15" s="45">
        <v>49051.67</v>
      </c>
      <c r="E15" s="45">
        <v>4257.0149399999946</v>
      </c>
      <c r="F15" s="45">
        <f>F13-F14</f>
        <v>10130.969950000006</v>
      </c>
      <c r="G15" s="45">
        <v>6626.71</v>
      </c>
      <c r="H15" s="45">
        <f>H13-H14</f>
        <v>5081.0805199999977</v>
      </c>
      <c r="I15" s="45">
        <f>I13-I14</f>
        <v>30594.761059999993</v>
      </c>
      <c r="J15" s="45">
        <f>J13-J14</f>
        <v>60593.63585000005</v>
      </c>
      <c r="K15" s="45">
        <v>9111.1291700000038</v>
      </c>
      <c r="L15" s="45">
        <f>L13-L14</f>
        <v>7305.8420099999939</v>
      </c>
      <c r="M15" s="45">
        <v>315013.19000000018</v>
      </c>
      <c r="N15" s="45">
        <v>148895.75</v>
      </c>
      <c r="O15" s="45">
        <f>O13-O14</f>
        <v>11355.794149999994</v>
      </c>
      <c r="P15" s="45">
        <v>11331.409999999978</v>
      </c>
      <c r="Q15" s="45">
        <v>1223.2152379998074</v>
      </c>
      <c r="R15" s="45">
        <v>25781.268440000124</v>
      </c>
      <c r="S15" s="45">
        <v>61081.040000000008</v>
      </c>
      <c r="T15" s="45">
        <v>9974.568339999998</v>
      </c>
      <c r="U15" s="45">
        <f>U13-U14</f>
        <v>31275.890000000025</v>
      </c>
      <c r="V15" s="45">
        <v>23253.685599999964</v>
      </c>
    </row>
    <row r="16" spans="1:22" x14ac:dyDescent="0.25">
      <c r="C16" s="3"/>
    </row>
    <row r="17" spans="1:22" x14ac:dyDescent="0.25">
      <c r="C17" s="49"/>
      <c r="D17" s="49"/>
    </row>
    <row r="18" spans="1:22" x14ac:dyDescent="0.25">
      <c r="C18" s="49"/>
      <c r="D18" s="49"/>
      <c r="E18" s="49"/>
      <c r="F18" s="49"/>
      <c r="G18" s="49"/>
      <c r="H18" s="49"/>
      <c r="I18" s="51"/>
      <c r="J18" s="49"/>
      <c r="K18" s="51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</row>
    <row r="19" spans="1:22" x14ac:dyDescent="0.25">
      <c r="C19" s="49"/>
      <c r="D19" s="49"/>
    </row>
    <row r="20" spans="1:22" x14ac:dyDescent="0.25">
      <c r="A20"/>
      <c r="D20" s="49"/>
      <c r="I20" s="50"/>
      <c r="K20" s="50"/>
    </row>
    <row r="21" spans="1:22" x14ac:dyDescent="0.25">
      <c r="A21"/>
      <c r="I21" s="50"/>
    </row>
    <row r="22" spans="1:22" x14ac:dyDescent="0.25">
      <c r="A22"/>
      <c r="I22" s="50"/>
    </row>
    <row r="28" spans="1:22" x14ac:dyDescent="0.25">
      <c r="K28" s="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7"/>
  <sheetViews>
    <sheetView zoomScale="85" zoomScaleNormal="85" workbookViewId="0">
      <pane xSplit="2" topLeftCell="C1" activePane="topRight" state="frozen"/>
      <selection pane="topRight" activeCell="D9" sqref="D9"/>
    </sheetView>
  </sheetViews>
  <sheetFormatPr defaultRowHeight="15" x14ac:dyDescent="0.25"/>
  <cols>
    <col min="1" max="1" width="6.42578125" style="23" customWidth="1"/>
    <col min="2" max="2" width="81.5703125" style="23" customWidth="1"/>
    <col min="3" max="3" width="16.85546875" style="5" customWidth="1"/>
    <col min="4" max="4" width="14.5703125" style="5" customWidth="1"/>
    <col min="5" max="8" width="14.5703125" style="23" customWidth="1"/>
    <col min="9" max="9" width="15.85546875" style="23" customWidth="1"/>
    <col min="10" max="12" width="14.5703125" style="23" customWidth="1"/>
    <col min="13" max="13" width="17.85546875" style="23" customWidth="1"/>
    <col min="14" max="14" width="14.5703125" style="23" customWidth="1"/>
    <col min="15" max="15" width="16.42578125" style="23" customWidth="1"/>
    <col min="16" max="16" width="19.140625" style="23" customWidth="1"/>
    <col min="17" max="20" width="14.5703125" style="23" customWidth="1"/>
    <col min="21" max="21" width="16.140625" style="23" customWidth="1"/>
    <col min="22" max="22" width="14.5703125" style="23" customWidth="1"/>
    <col min="23" max="16384" width="9.140625" style="23"/>
  </cols>
  <sheetData>
    <row r="1" spans="1:22" ht="20.25" x14ac:dyDescent="0.25">
      <c r="A1" s="4"/>
      <c r="B1" s="2">
        <v>2025</v>
      </c>
      <c r="K1" s="55"/>
      <c r="N1" s="55"/>
      <c r="O1" s="55"/>
      <c r="Q1" s="55"/>
      <c r="R1" s="55"/>
    </row>
    <row r="2" spans="1:22" ht="57.75" thickBot="1" x14ac:dyDescent="0.3">
      <c r="A2" s="24" t="s">
        <v>74</v>
      </c>
      <c r="B2" s="24" t="s">
        <v>75</v>
      </c>
      <c r="C2" s="24" t="s">
        <v>107</v>
      </c>
      <c r="D2" s="24" t="s">
        <v>108</v>
      </c>
      <c r="E2" s="24" t="s">
        <v>109</v>
      </c>
      <c r="F2" s="24" t="s">
        <v>110</v>
      </c>
      <c r="G2" s="24" t="s">
        <v>111</v>
      </c>
      <c r="H2" s="24" t="s">
        <v>112</v>
      </c>
      <c r="I2" s="24" t="s">
        <v>113</v>
      </c>
      <c r="J2" s="24" t="s">
        <v>114</v>
      </c>
      <c r="K2" s="24" t="s">
        <v>115</v>
      </c>
      <c r="L2" s="24" t="s">
        <v>116</v>
      </c>
      <c r="M2" s="24" t="s">
        <v>117</v>
      </c>
      <c r="N2" s="24" t="s">
        <v>118</v>
      </c>
      <c r="O2" s="24" t="s">
        <v>119</v>
      </c>
      <c r="P2" s="24" t="s">
        <v>120</v>
      </c>
      <c r="Q2" s="24" t="s">
        <v>121</v>
      </c>
      <c r="R2" s="24" t="s">
        <v>122</v>
      </c>
      <c r="S2" s="24" t="s">
        <v>123</v>
      </c>
      <c r="T2" s="24" t="s">
        <v>124</v>
      </c>
      <c r="U2" s="24" t="s">
        <v>125</v>
      </c>
      <c r="V2" s="24" t="s">
        <v>126</v>
      </c>
    </row>
    <row r="3" spans="1:22" x14ac:dyDescent="0.25">
      <c r="A3" s="25" t="s">
        <v>36</v>
      </c>
      <c r="B3" s="26" t="s">
        <v>101</v>
      </c>
      <c r="C3" s="46">
        <f>C4+C5</f>
        <v>6721705</v>
      </c>
      <c r="D3" s="46">
        <f>D4+D5</f>
        <v>94503</v>
      </c>
      <c r="E3" s="46">
        <v>45029</v>
      </c>
      <c r="F3" s="46">
        <v>199733</v>
      </c>
      <c r="G3" s="46">
        <v>44320</v>
      </c>
      <c r="H3" s="46">
        <v>5608</v>
      </c>
      <c r="I3" s="46">
        <v>405366</v>
      </c>
      <c r="J3" s="46">
        <v>325689</v>
      </c>
      <c r="K3" s="46">
        <v>16231</v>
      </c>
      <c r="L3" s="46">
        <v>97844</v>
      </c>
      <c r="M3" s="46">
        <v>9108264</v>
      </c>
      <c r="N3" s="46">
        <f>N4+N5</f>
        <v>844972</v>
      </c>
      <c r="O3" s="46">
        <v>32437</v>
      </c>
      <c r="P3" s="46">
        <f>P4+P5</f>
        <v>353287</v>
      </c>
      <c r="Q3" s="46">
        <f>SUM(Q4:Q5)</f>
        <v>33546</v>
      </c>
      <c r="R3" s="46">
        <v>2746622</v>
      </c>
      <c r="S3" s="46">
        <v>180885</v>
      </c>
      <c r="T3" s="46">
        <f>SUM(T4:T5)</f>
        <v>87518</v>
      </c>
      <c r="U3" s="46">
        <f>U4+U5</f>
        <v>179412</v>
      </c>
      <c r="V3" s="46">
        <f>V4+V5</f>
        <v>27131</v>
      </c>
    </row>
    <row r="4" spans="1:22" x14ac:dyDescent="0.25">
      <c r="A4" s="25" t="s">
        <v>51</v>
      </c>
      <c r="B4" s="26" t="s">
        <v>102</v>
      </c>
      <c r="C4" s="47">
        <v>6068285</v>
      </c>
      <c r="D4" s="47">
        <v>84139</v>
      </c>
      <c r="E4" s="47">
        <v>44907</v>
      </c>
      <c r="F4" s="47">
        <v>198519</v>
      </c>
      <c r="G4" s="47">
        <v>43463</v>
      </c>
      <c r="H4" s="47">
        <v>5452</v>
      </c>
      <c r="I4" s="47">
        <v>301229</v>
      </c>
      <c r="J4" s="47">
        <v>325265</v>
      </c>
      <c r="K4" s="47">
        <v>1726</v>
      </c>
      <c r="L4" s="47">
        <v>86067</v>
      </c>
      <c r="M4" s="47">
        <v>8084930</v>
      </c>
      <c r="N4" s="47">
        <v>841515</v>
      </c>
      <c r="O4" s="47">
        <v>32387</v>
      </c>
      <c r="P4" s="47">
        <v>334195</v>
      </c>
      <c r="Q4" s="47">
        <v>33242</v>
      </c>
      <c r="R4" s="47">
        <v>2544704</v>
      </c>
      <c r="S4" s="47">
        <v>180644</v>
      </c>
      <c r="T4" s="47">
        <v>69715</v>
      </c>
      <c r="U4" s="47">
        <v>166449</v>
      </c>
      <c r="V4" s="47">
        <v>26530</v>
      </c>
    </row>
    <row r="5" spans="1:22" x14ac:dyDescent="0.25">
      <c r="A5" s="25" t="s">
        <v>54</v>
      </c>
      <c r="B5" s="26" t="s">
        <v>103</v>
      </c>
      <c r="C5" s="47">
        <v>653420</v>
      </c>
      <c r="D5" s="47">
        <v>10364</v>
      </c>
      <c r="E5" s="47">
        <v>122</v>
      </c>
      <c r="F5" s="47">
        <v>1214</v>
      </c>
      <c r="G5" s="47">
        <v>857</v>
      </c>
      <c r="H5" s="47">
        <v>156</v>
      </c>
      <c r="I5" s="47">
        <v>104137</v>
      </c>
      <c r="J5" s="47">
        <v>424</v>
      </c>
      <c r="K5" s="47">
        <v>14505</v>
      </c>
      <c r="L5" s="47">
        <v>11777</v>
      </c>
      <c r="M5" s="47">
        <v>1023334</v>
      </c>
      <c r="N5" s="47">
        <v>3457</v>
      </c>
      <c r="O5" s="47">
        <v>50</v>
      </c>
      <c r="P5" s="47">
        <v>19092</v>
      </c>
      <c r="Q5" s="47">
        <v>304</v>
      </c>
      <c r="R5" s="47">
        <v>201918</v>
      </c>
      <c r="S5" s="47">
        <v>241</v>
      </c>
      <c r="T5" s="47">
        <v>17803</v>
      </c>
      <c r="U5" s="47">
        <v>12963</v>
      </c>
      <c r="V5" s="47">
        <v>601</v>
      </c>
    </row>
    <row r="6" spans="1:22" x14ac:dyDescent="0.25">
      <c r="A6" s="25">
        <v>2</v>
      </c>
      <c r="B6" s="27" t="s">
        <v>104</v>
      </c>
      <c r="C6" s="47">
        <v>24536</v>
      </c>
      <c r="D6" s="47">
        <v>1112</v>
      </c>
      <c r="E6" s="47">
        <v>399</v>
      </c>
      <c r="F6" s="47">
        <v>7713</v>
      </c>
      <c r="G6" s="47">
        <v>1808</v>
      </c>
      <c r="H6" s="47">
        <v>183</v>
      </c>
      <c r="I6" s="47">
        <v>3056</v>
      </c>
      <c r="J6" s="47">
        <v>3760</v>
      </c>
      <c r="K6" s="47">
        <v>403</v>
      </c>
      <c r="L6" s="47">
        <v>657</v>
      </c>
      <c r="M6" s="47">
        <v>93709</v>
      </c>
      <c r="N6" s="47">
        <v>24721</v>
      </c>
      <c r="O6" s="47">
        <v>214</v>
      </c>
      <c r="P6" s="47">
        <v>1282</v>
      </c>
      <c r="Q6" s="47">
        <v>360</v>
      </c>
      <c r="R6" s="47">
        <v>8181</v>
      </c>
      <c r="S6" s="47">
        <v>4903</v>
      </c>
      <c r="T6" s="47">
        <v>2617</v>
      </c>
      <c r="U6" s="47">
        <v>2587</v>
      </c>
      <c r="V6" s="47">
        <v>473</v>
      </c>
    </row>
    <row r="7" spans="1:22" x14ac:dyDescent="0.25">
      <c r="A7" s="25">
        <v>3</v>
      </c>
      <c r="B7" s="28" t="s">
        <v>105</v>
      </c>
      <c r="C7" s="48">
        <v>362972097</v>
      </c>
      <c r="D7" s="48">
        <v>3839000</v>
      </c>
      <c r="E7" s="48">
        <v>376997</v>
      </c>
      <c r="F7" s="48">
        <v>12539981</v>
      </c>
      <c r="G7" s="48">
        <v>2157293</v>
      </c>
      <c r="H7" s="48">
        <v>185670</v>
      </c>
      <c r="I7" s="48">
        <v>9984832</v>
      </c>
      <c r="J7" s="48">
        <v>8809188</v>
      </c>
      <c r="K7" s="48">
        <v>244</v>
      </c>
      <c r="L7" s="48">
        <v>3155459</v>
      </c>
      <c r="M7" s="48">
        <v>1361906636</v>
      </c>
      <c r="N7" s="48">
        <v>27992373</v>
      </c>
      <c r="O7" s="48">
        <v>4535648</v>
      </c>
      <c r="P7" s="48">
        <v>40584945</v>
      </c>
      <c r="Q7" s="48">
        <v>923879</v>
      </c>
      <c r="R7" s="48">
        <v>465025382</v>
      </c>
      <c r="S7" s="48">
        <v>8630747</v>
      </c>
      <c r="T7" s="48">
        <v>1717205</v>
      </c>
      <c r="U7" s="48">
        <v>7445986</v>
      </c>
      <c r="V7" s="48">
        <v>627520</v>
      </c>
    </row>
    <row r="8" spans="1:22" x14ac:dyDescent="0.25">
      <c r="A8" s="25">
        <v>4</v>
      </c>
      <c r="B8" s="28" t="s">
        <v>106</v>
      </c>
      <c r="C8" s="48">
        <v>18525147229.529999</v>
      </c>
      <c r="D8" s="48">
        <v>450573835</v>
      </c>
      <c r="E8" s="48">
        <v>171637055</v>
      </c>
      <c r="F8" s="48">
        <v>1037526290</v>
      </c>
      <c r="G8" s="48">
        <v>149616660</v>
      </c>
      <c r="H8" s="48">
        <v>34300962.240000002</v>
      </c>
      <c r="I8" s="48">
        <v>907264378.46000004</v>
      </c>
      <c r="J8" s="48">
        <v>828712451.73999941</v>
      </c>
      <c r="K8" s="48">
        <v>8912000</v>
      </c>
      <c r="L8" s="48">
        <v>253167085.82000002</v>
      </c>
      <c r="M8" s="48">
        <v>58753803929</v>
      </c>
      <c r="N8" s="48">
        <f>2175964130.38</f>
        <v>2175964130.3800001</v>
      </c>
      <c r="O8" s="48">
        <v>567909169.40999997</v>
      </c>
      <c r="P8" s="48">
        <v>1827619191</v>
      </c>
      <c r="Q8" s="48">
        <v>166605493</v>
      </c>
      <c r="R8" s="48">
        <v>15037957121.219999</v>
      </c>
      <c r="S8" s="48">
        <v>815020611</v>
      </c>
      <c r="T8" s="48">
        <v>210532439</v>
      </c>
      <c r="U8" s="48">
        <v>470548465</v>
      </c>
      <c r="V8" s="48">
        <v>80325954</v>
      </c>
    </row>
    <row r="9" spans="1:22" x14ac:dyDescent="0.25"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</row>
    <row r="10" spans="1:22" x14ac:dyDescent="0.25">
      <c r="D10" s="23"/>
    </row>
    <row r="11" spans="1:22" x14ac:dyDescent="0.25">
      <c r="C11" s="53"/>
      <c r="D11" s="53"/>
      <c r="E11" s="53"/>
      <c r="F11" s="53"/>
      <c r="G11" s="53"/>
      <c r="H11" s="53"/>
      <c r="I11" s="53"/>
      <c r="J11" s="53"/>
      <c r="K11" s="54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</row>
    <row r="12" spans="1:22" x14ac:dyDescent="0.25">
      <c r="D12" s="23"/>
    </row>
    <row r="13" spans="1:22" x14ac:dyDescent="0.25">
      <c r="D13" s="23"/>
    </row>
    <row r="14" spans="1:22" x14ac:dyDescent="0.25">
      <c r="D14" s="23"/>
    </row>
    <row r="15" spans="1:22" x14ac:dyDescent="0.25">
      <c r="D15" s="23"/>
    </row>
    <row r="16" spans="1:22" x14ac:dyDescent="0.25">
      <c r="D16" s="23"/>
    </row>
    <row r="17" spans="3:4" x14ac:dyDescent="0.25">
      <c r="D17" s="23"/>
    </row>
    <row r="18" spans="3:4" x14ac:dyDescent="0.25">
      <c r="D18" s="23"/>
    </row>
    <row r="19" spans="3:4" x14ac:dyDescent="0.25">
      <c r="C19" s="23"/>
      <c r="D19" s="23"/>
    </row>
    <row r="20" spans="3:4" x14ac:dyDescent="0.25">
      <c r="C20" s="23"/>
      <c r="D20" s="23"/>
    </row>
    <row r="21" spans="3:4" x14ac:dyDescent="0.25">
      <c r="C21" s="23"/>
      <c r="D21" s="23"/>
    </row>
    <row r="22" spans="3:4" x14ac:dyDescent="0.25">
      <c r="C22" s="23"/>
      <c r="D22" s="23"/>
    </row>
    <row r="23" spans="3:4" x14ac:dyDescent="0.25">
      <c r="C23" s="23"/>
      <c r="D23" s="23"/>
    </row>
    <row r="24" spans="3:4" x14ac:dyDescent="0.25">
      <c r="C24" s="23"/>
      <c r="D24" s="23"/>
    </row>
    <row r="25" spans="3:4" x14ac:dyDescent="0.25">
      <c r="C25" s="23"/>
      <c r="D25" s="23"/>
    </row>
    <row r="26" spans="3:4" x14ac:dyDescent="0.25">
      <c r="C26" s="23"/>
      <c r="D26" s="23"/>
    </row>
    <row r="27" spans="3:4" x14ac:dyDescent="0.25">
      <c r="C27" s="23"/>
      <c r="D27" s="23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V12"/>
  <sheetViews>
    <sheetView tabSelected="1" zoomScale="89" zoomScaleNormal="89" workbookViewId="0">
      <pane xSplit="2" topLeftCell="Q1" activePane="topRight" state="frozen"/>
      <selection pane="topRight" activeCell="R8" sqref="R8"/>
    </sheetView>
  </sheetViews>
  <sheetFormatPr defaultColWidth="9.140625" defaultRowHeight="15" x14ac:dyDescent="0.25"/>
  <cols>
    <col min="2" max="2" width="83.5703125" customWidth="1"/>
    <col min="3" max="22" width="14.7109375" customWidth="1"/>
  </cols>
  <sheetData>
    <row r="2" spans="1:22" ht="21" thickBot="1" x14ac:dyDescent="0.3">
      <c r="B2" s="2">
        <v>2025</v>
      </c>
    </row>
    <row r="3" spans="1:22" ht="63.75" thickBot="1" x14ac:dyDescent="0.3">
      <c r="A3" s="29" t="s">
        <v>74</v>
      </c>
      <c r="B3" s="30" t="s">
        <v>69</v>
      </c>
      <c r="C3" s="7" t="s">
        <v>107</v>
      </c>
      <c r="D3" s="7" t="s">
        <v>108</v>
      </c>
      <c r="E3" s="7" t="s">
        <v>109</v>
      </c>
      <c r="F3" s="7" t="s">
        <v>110</v>
      </c>
      <c r="G3" s="7" t="s">
        <v>111</v>
      </c>
      <c r="H3" s="7" t="s">
        <v>112</v>
      </c>
      <c r="I3" s="7" t="s">
        <v>113</v>
      </c>
      <c r="J3" s="7" t="s">
        <v>114</v>
      </c>
      <c r="K3" s="7" t="s">
        <v>115</v>
      </c>
      <c r="L3" s="7" t="s">
        <v>116</v>
      </c>
      <c r="M3" s="7" t="s">
        <v>117</v>
      </c>
      <c r="N3" s="7" t="s">
        <v>118</v>
      </c>
      <c r="O3" s="7" t="s">
        <v>119</v>
      </c>
      <c r="P3" s="7" t="s">
        <v>120</v>
      </c>
      <c r="Q3" s="7" t="s">
        <v>121</v>
      </c>
      <c r="R3" s="7" t="s">
        <v>122</v>
      </c>
      <c r="S3" s="7" t="s">
        <v>123</v>
      </c>
      <c r="T3" s="7" t="s">
        <v>124</v>
      </c>
      <c r="U3" s="7" t="s">
        <v>125</v>
      </c>
      <c r="V3" s="7" t="s">
        <v>126</v>
      </c>
    </row>
    <row r="4" spans="1:22" ht="16.5" thickBot="1" x14ac:dyDescent="0.3">
      <c r="A4" s="12">
        <v>1</v>
      </c>
      <c r="B4" s="13" t="s">
        <v>70</v>
      </c>
      <c r="C4" s="61">
        <v>77</v>
      </c>
      <c r="D4" s="61">
        <v>38</v>
      </c>
      <c r="E4" s="61">
        <v>7</v>
      </c>
      <c r="F4" s="61">
        <v>16</v>
      </c>
      <c r="G4" s="61">
        <v>6</v>
      </c>
      <c r="H4" s="61">
        <v>2</v>
      </c>
      <c r="I4" s="61">
        <v>19</v>
      </c>
      <c r="J4" s="61">
        <v>39</v>
      </c>
      <c r="K4" s="61">
        <v>5</v>
      </c>
      <c r="L4" s="61">
        <v>15</v>
      </c>
      <c r="M4" s="61">
        <v>115</v>
      </c>
      <c r="N4" s="61">
        <v>3</v>
      </c>
      <c r="O4" s="61">
        <v>5</v>
      </c>
      <c r="P4" s="61">
        <v>30</v>
      </c>
      <c r="Q4" s="61">
        <v>18</v>
      </c>
      <c r="R4" s="61">
        <v>32</v>
      </c>
      <c r="S4" s="61">
        <v>30</v>
      </c>
      <c r="T4" s="61">
        <v>8</v>
      </c>
      <c r="U4" s="61">
        <v>21</v>
      </c>
      <c r="V4" s="61">
        <v>10</v>
      </c>
    </row>
    <row r="5" spans="1:22" ht="15.75" x14ac:dyDescent="0.25">
      <c r="A5" s="18">
        <v>2</v>
      </c>
      <c r="B5" s="22" t="s">
        <v>78</v>
      </c>
      <c r="C5" s="58">
        <v>46</v>
      </c>
      <c r="D5" s="58">
        <v>24</v>
      </c>
      <c r="E5" s="58">
        <v>3</v>
      </c>
      <c r="F5" s="58">
        <v>4</v>
      </c>
      <c r="G5" s="58">
        <v>3</v>
      </c>
      <c r="H5" s="58">
        <v>2</v>
      </c>
      <c r="I5" s="58">
        <v>4</v>
      </c>
      <c r="J5" s="58">
        <v>24</v>
      </c>
      <c r="K5" s="58">
        <v>1</v>
      </c>
      <c r="L5" s="58">
        <v>7</v>
      </c>
      <c r="M5" s="58">
        <v>72</v>
      </c>
      <c r="N5" s="58">
        <v>3</v>
      </c>
      <c r="O5" s="58">
        <v>2</v>
      </c>
      <c r="P5" s="58">
        <v>17</v>
      </c>
      <c r="Q5" s="58">
        <v>9</v>
      </c>
      <c r="R5" s="58">
        <v>15</v>
      </c>
      <c r="S5" s="58">
        <v>21</v>
      </c>
      <c r="T5" s="58">
        <v>1</v>
      </c>
      <c r="U5" s="58">
        <v>10</v>
      </c>
      <c r="V5" s="58">
        <v>3</v>
      </c>
    </row>
    <row r="6" spans="1:22" ht="15.75" x14ac:dyDescent="0.25">
      <c r="A6" s="19" t="s">
        <v>93</v>
      </c>
      <c r="B6" s="17" t="s">
        <v>94</v>
      </c>
      <c r="C6" s="59">
        <v>2</v>
      </c>
      <c r="D6" s="59">
        <v>1</v>
      </c>
      <c r="E6" s="59">
        <v>0</v>
      </c>
      <c r="F6" s="59">
        <v>0</v>
      </c>
      <c r="G6" s="59">
        <v>0</v>
      </c>
      <c r="H6" s="59">
        <v>0</v>
      </c>
      <c r="I6" s="59">
        <v>0</v>
      </c>
      <c r="J6" s="59" t="s">
        <v>128</v>
      </c>
      <c r="K6" s="59">
        <v>0</v>
      </c>
      <c r="L6" s="59">
        <v>0</v>
      </c>
      <c r="M6" s="59">
        <v>4</v>
      </c>
      <c r="N6" s="59">
        <v>0</v>
      </c>
      <c r="O6" s="59"/>
      <c r="P6" s="59">
        <v>1</v>
      </c>
      <c r="Q6" s="59">
        <v>0</v>
      </c>
      <c r="R6" s="59">
        <v>0</v>
      </c>
      <c r="S6" s="59">
        <v>0</v>
      </c>
      <c r="T6" s="59"/>
      <c r="U6" s="59">
        <v>0</v>
      </c>
      <c r="V6" s="59">
        <v>0</v>
      </c>
    </row>
    <row r="7" spans="1:22" ht="16.5" thickBot="1" x14ac:dyDescent="0.3">
      <c r="A7" s="20" t="s">
        <v>95</v>
      </c>
      <c r="B7" s="21" t="s">
        <v>96</v>
      </c>
      <c r="C7" s="60">
        <v>1</v>
      </c>
      <c r="D7" s="60">
        <v>1</v>
      </c>
      <c r="E7" s="60">
        <v>0</v>
      </c>
      <c r="F7" s="60">
        <v>1</v>
      </c>
      <c r="G7" s="60">
        <v>0</v>
      </c>
      <c r="H7" s="60">
        <v>0</v>
      </c>
      <c r="I7" s="60">
        <v>0</v>
      </c>
      <c r="J7" s="60">
        <v>1</v>
      </c>
      <c r="K7" s="60">
        <v>0</v>
      </c>
      <c r="L7" s="60">
        <v>0</v>
      </c>
      <c r="M7" s="60">
        <v>8</v>
      </c>
      <c r="N7" s="60">
        <v>0</v>
      </c>
      <c r="O7" s="60"/>
      <c r="P7" s="60">
        <v>1</v>
      </c>
      <c r="Q7" s="60">
        <v>0</v>
      </c>
      <c r="R7" s="60">
        <v>0</v>
      </c>
      <c r="S7" s="60">
        <v>0</v>
      </c>
      <c r="T7" s="60"/>
      <c r="U7" s="60">
        <v>0</v>
      </c>
      <c r="V7" s="60">
        <v>1</v>
      </c>
    </row>
    <row r="8" spans="1:22" ht="15.75" x14ac:dyDescent="0.25">
      <c r="A8" s="18">
        <v>3</v>
      </c>
      <c r="B8" s="22" t="s">
        <v>71</v>
      </c>
      <c r="C8" s="62">
        <v>9</v>
      </c>
      <c r="D8" s="62">
        <v>1</v>
      </c>
      <c r="E8" s="62">
        <v>4</v>
      </c>
      <c r="F8" s="62">
        <v>0</v>
      </c>
      <c r="G8" s="62">
        <v>0</v>
      </c>
      <c r="H8" s="62">
        <v>0</v>
      </c>
      <c r="I8" s="62">
        <v>0</v>
      </c>
      <c r="J8" s="62">
        <v>0</v>
      </c>
      <c r="K8" s="62">
        <v>0</v>
      </c>
      <c r="L8" s="62">
        <v>0</v>
      </c>
      <c r="M8" s="62">
        <v>53</v>
      </c>
      <c r="N8" s="62">
        <v>7</v>
      </c>
      <c r="O8" s="62">
        <v>1</v>
      </c>
      <c r="P8" s="62">
        <v>0</v>
      </c>
      <c r="Q8" s="62">
        <v>3</v>
      </c>
      <c r="R8" s="62">
        <v>0</v>
      </c>
      <c r="S8" s="62">
        <v>0</v>
      </c>
      <c r="T8" s="62">
        <v>1</v>
      </c>
      <c r="U8" s="62">
        <v>0</v>
      </c>
      <c r="V8" s="62">
        <v>1</v>
      </c>
    </row>
    <row r="9" spans="1:22" ht="15.75" x14ac:dyDescent="0.25">
      <c r="A9" s="14" t="s">
        <v>97</v>
      </c>
      <c r="B9" s="17" t="s">
        <v>98</v>
      </c>
      <c r="C9" s="59">
        <v>0</v>
      </c>
      <c r="D9" s="59" t="s">
        <v>129</v>
      </c>
      <c r="E9" s="59">
        <v>0</v>
      </c>
      <c r="F9" s="59">
        <v>0</v>
      </c>
      <c r="G9" s="59">
        <v>0</v>
      </c>
      <c r="H9" s="59">
        <v>0</v>
      </c>
      <c r="I9" s="59">
        <v>0</v>
      </c>
      <c r="J9" s="59">
        <v>0</v>
      </c>
      <c r="K9" s="59">
        <v>0</v>
      </c>
      <c r="L9" s="59">
        <v>0</v>
      </c>
      <c r="M9" s="59" t="s">
        <v>129</v>
      </c>
      <c r="N9" s="59">
        <v>0</v>
      </c>
      <c r="O9" s="59"/>
      <c r="P9" s="59">
        <v>0</v>
      </c>
      <c r="Q9" s="59">
        <v>0</v>
      </c>
      <c r="R9" s="59">
        <v>0</v>
      </c>
      <c r="S9" s="59">
        <v>0</v>
      </c>
      <c r="T9" s="59"/>
      <c r="U9" s="59">
        <v>0</v>
      </c>
      <c r="V9" s="59">
        <v>0</v>
      </c>
    </row>
    <row r="10" spans="1:22" ht="16.5" thickBot="1" x14ac:dyDescent="0.3">
      <c r="A10" s="15" t="s">
        <v>99</v>
      </c>
      <c r="B10" s="16" t="s">
        <v>100</v>
      </c>
      <c r="C10" s="60">
        <v>0</v>
      </c>
      <c r="D10" s="60" t="s">
        <v>129</v>
      </c>
      <c r="E10" s="60">
        <v>0</v>
      </c>
      <c r="F10" s="60">
        <v>0</v>
      </c>
      <c r="G10" s="60">
        <v>0</v>
      </c>
      <c r="H10" s="60">
        <v>0</v>
      </c>
      <c r="I10" s="60">
        <v>0</v>
      </c>
      <c r="J10" s="60">
        <v>0</v>
      </c>
      <c r="K10" s="60">
        <v>0</v>
      </c>
      <c r="L10" s="60">
        <v>0</v>
      </c>
      <c r="M10" s="60">
        <v>5</v>
      </c>
      <c r="N10" s="60">
        <v>0</v>
      </c>
      <c r="O10" s="60"/>
      <c r="P10" s="60">
        <v>0</v>
      </c>
      <c r="Q10" s="60">
        <v>0</v>
      </c>
      <c r="R10" s="60">
        <v>0</v>
      </c>
      <c r="S10" s="60">
        <v>0</v>
      </c>
      <c r="T10" s="60"/>
      <c r="U10" s="60">
        <v>0</v>
      </c>
      <c r="V10" s="60">
        <v>0</v>
      </c>
    </row>
    <row r="11" spans="1:22" ht="16.5" thickBot="1" x14ac:dyDescent="0.3">
      <c r="A11" s="12">
        <v>4</v>
      </c>
      <c r="B11" s="13" t="s">
        <v>72</v>
      </c>
      <c r="C11" s="61">
        <v>1095</v>
      </c>
      <c r="D11" s="61">
        <v>53</v>
      </c>
      <c r="E11" s="61">
        <v>53</v>
      </c>
      <c r="F11" s="61">
        <v>83</v>
      </c>
      <c r="G11" s="61">
        <v>94</v>
      </c>
      <c r="H11" s="61">
        <v>15</v>
      </c>
      <c r="I11" s="61">
        <v>38</v>
      </c>
      <c r="J11" s="61">
        <v>85</v>
      </c>
      <c r="K11" s="61">
        <v>55</v>
      </c>
      <c r="L11" s="61">
        <v>61</v>
      </c>
      <c r="M11" s="61">
        <v>1227</v>
      </c>
      <c r="N11" s="61">
        <v>0</v>
      </c>
      <c r="O11" s="61">
        <v>46</v>
      </c>
      <c r="P11" s="61">
        <v>78</v>
      </c>
      <c r="Q11" s="61">
        <v>39</v>
      </c>
      <c r="R11" s="61">
        <v>185</v>
      </c>
      <c r="S11" s="61">
        <v>142</v>
      </c>
      <c r="T11" s="61">
        <v>41</v>
      </c>
      <c r="U11" s="61">
        <v>53</v>
      </c>
      <c r="V11" s="61">
        <v>30</v>
      </c>
    </row>
    <row r="12" spans="1:22" ht="16.5" thickBot="1" x14ac:dyDescent="0.3">
      <c r="A12" s="12">
        <v>5</v>
      </c>
      <c r="B12" s="13" t="s">
        <v>73</v>
      </c>
      <c r="C12" s="61">
        <v>4598</v>
      </c>
      <c r="D12" s="61">
        <v>1681</v>
      </c>
      <c r="E12" s="61">
        <v>420</v>
      </c>
      <c r="F12" s="61">
        <v>745</v>
      </c>
      <c r="G12" s="61">
        <v>174</v>
      </c>
      <c r="H12" s="61">
        <v>118</v>
      </c>
      <c r="I12" s="61">
        <v>1049</v>
      </c>
      <c r="J12" s="61">
        <v>1926</v>
      </c>
      <c r="K12" s="61">
        <v>485</v>
      </c>
      <c r="L12" s="61">
        <v>844</v>
      </c>
      <c r="M12" s="61">
        <v>5765</v>
      </c>
      <c r="N12" s="61">
        <v>1603</v>
      </c>
      <c r="O12" s="61">
        <v>206</v>
      </c>
      <c r="P12" s="61">
        <v>1333</v>
      </c>
      <c r="Q12" s="61">
        <v>860</v>
      </c>
      <c r="R12" s="61">
        <v>2024</v>
      </c>
      <c r="S12" s="61">
        <v>1204</v>
      </c>
      <c r="T12" s="61">
        <v>260</v>
      </c>
      <c r="U12" s="61">
        <v>1320</v>
      </c>
      <c r="V12" s="61">
        <v>229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Balans Göstəriciləri </vt:lpstr>
      <vt:lpstr>Mənfəət-Zərər göstəriciləri</vt:lpstr>
      <vt:lpstr>Nağdsız hesablaşmalar</vt:lpstr>
      <vt:lpstr>Digər göstəricilər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Guney Asgerli</cp:lastModifiedBy>
  <dcterms:created xsi:type="dcterms:W3CDTF">2019-08-26T07:36:38Z</dcterms:created>
  <dcterms:modified xsi:type="dcterms:W3CDTF">2026-05-08T06:53:02Z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LPManualFileClassification">
    <vt:lpwstr>{423295E5-5391-4387-9CB4-1289837AEF3C}</vt:lpwstr>
  </property>
  <property fmtid="{D5CDD505-2E9C-101B-9397-08002B2CF9AE}" pid="3" name="DLPManualFileClassificationLastModifiedBy">
    <vt:lpwstr>ACCESSBANK\u.madatova</vt:lpwstr>
  </property>
  <property fmtid="{D5CDD505-2E9C-101B-9397-08002B2CF9AE}" pid="4" name="DLPManualFileClassificationLastModificationDate">
    <vt:lpwstr>1778161499</vt:lpwstr>
  </property>
  <property fmtid="{D5CDD505-2E9C-101B-9397-08002B2CF9AE}" pid="5" name="DLPManualFileClassificationVersion">
    <vt:lpwstr>11.14.0.414</vt:lpwstr>
  </property>
</Properties>
</file>