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uney Asgerli\Downloads\"/>
    </mc:Choice>
  </mc:AlternateContent>
  <xr:revisionPtr revIDLastSave="0" documentId="13_ncr:1_{B918442B-FD4C-474B-80E4-7CD5ED3F26E4}" xr6:coauthVersionLast="47" xr6:coauthVersionMax="47" xr10:uidLastSave="{00000000-0000-0000-0000-000000000000}"/>
  <bookViews>
    <workbookView xWindow="-120" yWindow="-120" windowWidth="20730" windowHeight="11160" tabRatio="933" firstSheet="1" activeTab="7" xr2:uid="{FB96E6FD-2E91-47B0-8D95-0459EB590818}"/>
  </bookViews>
  <sheets>
    <sheet name="Mündəricat" sheetId="49" r:id="rId1"/>
    <sheet name="2026 IIR- Ümumi göstəricilər" sheetId="35" r:id="rId2"/>
    <sheet name="2026 IR- Ümumi göstəricilər" sheetId="64" r:id="rId3"/>
    <sheet name="Aktivlər" sheetId="6" r:id="rId4"/>
    <sheet name="Dinamika  - Aktivlər" sheetId="23" r:id="rId5"/>
    <sheet name="Kredit Portfeli" sheetId="9" r:id="rId6"/>
    <sheet name="Dinamika - Kredit Portfeli" sheetId="24" r:id="rId7"/>
    <sheet name="Biznes Kreditləri" sheetId="53" r:id="rId8"/>
    <sheet name="Dinamika - Biznes Kreditləri" sheetId="55" state="hidden" r:id="rId9"/>
    <sheet name="İstehlak Kreditləri" sheetId="57" r:id="rId10"/>
    <sheet name="Daşınmaz Əmlak Kreditləri" sheetId="58" r:id="rId11"/>
    <sheet name="Depozit Portfeli" sheetId="11" r:id="rId12"/>
    <sheet name="Dinamika - Depozit Portfeli" sheetId="25" r:id="rId13"/>
    <sheet name="Fiziki şəxslərin əmanətləri" sheetId="63" r:id="rId14"/>
    <sheet name="Balans Kapitalı" sheetId="13" r:id="rId15"/>
    <sheet name="Dinamika  - Balans Kapitalı" sheetId="26" r:id="rId16"/>
    <sheet name="Nizamnamə Kapitalı" sheetId="31" r:id="rId17"/>
    <sheet name="Xalis Mənfəəti" sheetId="44" r:id="rId18"/>
    <sheet name="Xalis Əməliyyat Mənfəəti" sheetId="16" r:id="rId19"/>
    <sheet name="Faiz Gəlirləri" sheetId="17" r:id="rId20"/>
    <sheet name="Faiz Xərcləri" sheetId="18" r:id="rId21"/>
    <sheet name="Qeyri-Faiz Gəlirləri" sheetId="19" r:id="rId22"/>
    <sheet name="Qeyri-Faiz Xərcləri" sheetId="20" r:id="rId23"/>
    <sheet name="Ehtiyat ayırmaları" sheetId="21" r:id="rId24"/>
    <sheet name="ROA " sheetId="61" r:id="rId25"/>
    <sheet name="ROE " sheetId="62" r:id="rId26"/>
    <sheet name="ROA" sheetId="50" state="hidden" r:id="rId27"/>
    <sheet name="ROE" sheetId="52" state="hidden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63" l="1"/>
  <c r="AA3" i="35"/>
  <c r="AA4" i="35"/>
  <c r="AA5" i="35"/>
  <c r="AA6" i="35"/>
  <c r="AA7" i="35"/>
  <c r="AA8" i="35"/>
  <c r="AA9" i="35"/>
  <c r="AA10" i="35"/>
  <c r="AA11" i="35"/>
  <c r="AA12" i="35"/>
  <c r="AA13" i="35"/>
  <c r="AA14" i="35"/>
  <c r="AA15" i="35"/>
  <c r="AA16" i="35"/>
  <c r="AA17" i="35"/>
  <c r="AA18" i="35"/>
  <c r="AA19" i="35"/>
  <c r="AA20" i="35"/>
  <c r="AA21" i="35"/>
  <c r="AA22" i="35"/>
  <c r="H15" i="35"/>
  <c r="N14" i="35"/>
  <c r="Q8" i="35"/>
  <c r="R8" i="35"/>
  <c r="I6" i="35"/>
  <c r="N2" i="35"/>
  <c r="N3" i="35"/>
  <c r="Y3" i="35" s="1"/>
  <c r="N4" i="35"/>
  <c r="N5" i="35"/>
  <c r="N6" i="35"/>
  <c r="N7" i="35"/>
  <c r="N8" i="35"/>
  <c r="N9" i="35"/>
  <c r="N10" i="35"/>
  <c r="N11" i="35"/>
  <c r="Y11" i="35" s="1"/>
  <c r="N12" i="35"/>
  <c r="N13" i="35"/>
  <c r="N15" i="35"/>
  <c r="N16" i="35"/>
  <c r="N17" i="35"/>
  <c r="N18" i="35"/>
  <c r="N19" i="35"/>
  <c r="N20" i="35"/>
  <c r="N21" i="35"/>
  <c r="N22" i="35"/>
  <c r="E7" i="63"/>
  <c r="E17" i="63"/>
  <c r="E16" i="63"/>
  <c r="E21" i="63"/>
  <c r="E8" i="63"/>
  <c r="E11" i="63"/>
  <c r="E20" i="63"/>
  <c r="E14" i="63"/>
  <c r="E3" i="63"/>
  <c r="E4" i="63"/>
  <c r="E13" i="63"/>
  <c r="E10" i="63"/>
  <c r="E12" i="63"/>
  <c r="E5" i="63"/>
  <c r="E19" i="63"/>
  <c r="E6" i="63"/>
  <c r="E2" i="63"/>
  <c r="E20" i="58"/>
  <c r="E15" i="58"/>
  <c r="E6" i="58"/>
  <c r="E21" i="58"/>
  <c r="E18" i="58"/>
  <c r="E22" i="58"/>
  <c r="E16" i="58"/>
  <c r="E8" i="58"/>
  <c r="E13" i="58"/>
  <c r="E10" i="58"/>
  <c r="E3" i="58"/>
  <c r="E5" i="58"/>
  <c r="E14" i="58"/>
  <c r="E7" i="58"/>
  <c r="E9" i="58"/>
  <c r="E11" i="58"/>
  <c r="E4" i="58"/>
  <c r="E17" i="58"/>
  <c r="E12" i="58"/>
  <c r="E19" i="58"/>
  <c r="E2" i="58"/>
  <c r="E3" i="57"/>
  <c r="E10" i="57"/>
  <c r="E16" i="57"/>
  <c r="E8" i="57"/>
  <c r="E21" i="57"/>
  <c r="E20" i="57"/>
  <c r="E22" i="57"/>
  <c r="E4" i="57"/>
  <c r="E6" i="57"/>
  <c r="E14" i="57"/>
  <c r="E12" i="57"/>
  <c r="E2" i="57"/>
  <c r="E18" i="57"/>
  <c r="E17" i="57"/>
  <c r="E7" i="57"/>
  <c r="E13" i="57"/>
  <c r="E5" i="57"/>
  <c r="E11" i="57"/>
  <c r="E15" i="57"/>
  <c r="E9" i="57"/>
  <c r="E19" i="57"/>
  <c r="E2" i="53"/>
  <c r="E6" i="53"/>
  <c r="E17" i="53"/>
  <c r="E16" i="53"/>
  <c r="E12" i="53"/>
  <c r="E21" i="53"/>
  <c r="E22" i="53"/>
  <c r="E19" i="53"/>
  <c r="E5" i="53"/>
  <c r="E20" i="53"/>
  <c r="E18" i="53"/>
  <c r="E4" i="53"/>
  <c r="E3" i="53"/>
  <c r="E13" i="53"/>
  <c r="E11" i="53"/>
  <c r="E14" i="53"/>
  <c r="E9" i="53"/>
  <c r="E7" i="53"/>
  <c r="E15" i="53"/>
  <c r="E10" i="53"/>
  <c r="E8" i="53"/>
  <c r="E3" i="31"/>
  <c r="E4" i="31"/>
  <c r="E5" i="31"/>
  <c r="E6" i="31"/>
  <c r="E7" i="31"/>
  <c r="E8" i="31"/>
  <c r="E9" i="31"/>
  <c r="E10" i="31"/>
  <c r="E11" i="31"/>
  <c r="E12" i="31"/>
  <c r="E13" i="31"/>
  <c r="E14" i="31"/>
  <c r="E15" i="31"/>
  <c r="E16" i="31"/>
  <c r="E17" i="31"/>
  <c r="E18" i="31"/>
  <c r="E19" i="31"/>
  <c r="E20" i="31"/>
  <c r="E21" i="31"/>
  <c r="E22" i="31"/>
  <c r="E2" i="31"/>
  <c r="M9" i="64"/>
  <c r="N5" i="64"/>
  <c r="Y5" i="64" s="1"/>
  <c r="N6" i="64"/>
  <c r="Y6" i="64" s="1"/>
  <c r="N7" i="64"/>
  <c r="C22" i="20"/>
  <c r="C22" i="19"/>
  <c r="C18" i="63"/>
  <c r="E18" i="63" s="1"/>
  <c r="C15" i="63"/>
  <c r="E15" i="63" s="1"/>
  <c r="C15" i="11"/>
  <c r="AA3" i="64"/>
  <c r="AA4" i="64"/>
  <c r="AA5" i="64"/>
  <c r="AA6" i="64"/>
  <c r="AA7" i="64"/>
  <c r="AA8" i="64"/>
  <c r="AA9" i="64"/>
  <c r="AA10" i="64"/>
  <c r="AA11" i="64"/>
  <c r="AA12" i="64"/>
  <c r="AA13" i="64"/>
  <c r="AA14" i="64"/>
  <c r="AA15" i="64"/>
  <c r="AA16" i="64"/>
  <c r="AA17" i="64"/>
  <c r="AA18" i="64"/>
  <c r="AA19" i="64"/>
  <c r="AA20" i="64"/>
  <c r="AA21" i="64"/>
  <c r="AA22" i="64"/>
  <c r="AA2" i="64"/>
  <c r="I6" i="64"/>
  <c r="I22" i="64"/>
  <c r="H15" i="64"/>
  <c r="R8" i="64"/>
  <c r="Q8" i="64"/>
  <c r="W8" i="64" s="1"/>
  <c r="W3" i="64"/>
  <c r="W4" i="64"/>
  <c r="W5" i="64"/>
  <c r="W6" i="64"/>
  <c r="W7" i="64"/>
  <c r="W9" i="64"/>
  <c r="W10" i="64"/>
  <c r="W11" i="64"/>
  <c r="W12" i="64"/>
  <c r="W13" i="64"/>
  <c r="W14" i="64"/>
  <c r="W15" i="64"/>
  <c r="W16" i="64"/>
  <c r="W17" i="64"/>
  <c r="W18" i="64"/>
  <c r="W19" i="64"/>
  <c r="W20" i="64"/>
  <c r="W21" i="64"/>
  <c r="W22" i="64"/>
  <c r="W22" i="35"/>
  <c r="N2" i="64"/>
  <c r="N3" i="64"/>
  <c r="Y3" i="64" s="1"/>
  <c r="N4" i="64"/>
  <c r="X4" i="64" s="1"/>
  <c r="N9" i="64"/>
  <c r="Y9" i="64" s="1"/>
  <c r="N10" i="64"/>
  <c r="N11" i="64"/>
  <c r="X11" i="64" s="1"/>
  <c r="N12" i="64"/>
  <c r="N13" i="64"/>
  <c r="Y13" i="64" s="1"/>
  <c r="N14" i="64"/>
  <c r="N15" i="64"/>
  <c r="X15" i="64" s="1"/>
  <c r="N16" i="64"/>
  <c r="N17" i="64"/>
  <c r="Y17" i="64" s="1"/>
  <c r="N18" i="64"/>
  <c r="Y18" i="64" s="1"/>
  <c r="N19" i="64"/>
  <c r="X19" i="64" s="1"/>
  <c r="N20" i="64"/>
  <c r="Y20" i="64" s="1"/>
  <c r="N21" i="64"/>
  <c r="Y21" i="64" s="1"/>
  <c r="N22" i="64"/>
  <c r="X22" i="64" l="1"/>
  <c r="X14" i="64"/>
  <c r="X10" i="64"/>
  <c r="Y4" i="64"/>
  <c r="N8" i="64"/>
  <c r="Y8" i="64" s="1"/>
  <c r="X7" i="64"/>
  <c r="X16" i="64"/>
  <c r="X12" i="64"/>
  <c r="Y22" i="64"/>
  <c r="Y15" i="64"/>
  <c r="X20" i="64"/>
  <c r="Y19" i="64"/>
  <c r="Y12" i="64"/>
  <c r="X5" i="64"/>
  <c r="Y11" i="64"/>
  <c r="Y7" i="64"/>
  <c r="Y14" i="64"/>
  <c r="X3" i="64"/>
  <c r="X21" i="64"/>
  <c r="Y10" i="64"/>
  <c r="X17" i="64"/>
  <c r="X13" i="64"/>
  <c r="X18" i="64"/>
  <c r="Y16" i="64"/>
  <c r="X8" i="64"/>
  <c r="X6" i="64"/>
  <c r="X9" i="64"/>
  <c r="C23" i="6"/>
  <c r="C24" i="6"/>
  <c r="E24" i="6" l="1"/>
  <c r="I24" i="6"/>
  <c r="H24" i="6" s="1"/>
  <c r="E23" i="6"/>
  <c r="I23" i="6"/>
  <c r="H23" i="6" s="1"/>
  <c r="X22" i="35"/>
  <c r="Y22" i="35"/>
  <c r="W21" i="35" l="1"/>
  <c r="W19" i="35"/>
  <c r="W20" i="35"/>
  <c r="AA2" i="35" l="1"/>
  <c r="W14" i="35" l="1"/>
  <c r="X14" i="35" s="1"/>
  <c r="Y4" i="35"/>
  <c r="Y5" i="35"/>
  <c r="Y14" i="35" l="1"/>
  <c r="Y2" i="64"/>
  <c r="W2" i="64"/>
  <c r="X2" i="64" l="1"/>
  <c r="Y2" i="35"/>
  <c r="Y6" i="35"/>
  <c r="Y7" i="35"/>
  <c r="Y8" i="35"/>
  <c r="Y9" i="35"/>
  <c r="Y10" i="35"/>
  <c r="Y12" i="35"/>
  <c r="Y13" i="35"/>
  <c r="Y15" i="35"/>
  <c r="Y16" i="35"/>
  <c r="Y17" i="35"/>
  <c r="Y18" i="35"/>
  <c r="Y19" i="35"/>
  <c r="Y20" i="35"/>
  <c r="Y21" i="35"/>
  <c r="K3" i="53" l="1"/>
  <c r="J3" i="53" s="1"/>
  <c r="K4" i="53"/>
  <c r="J4" i="53" s="1"/>
  <c r="K5" i="53"/>
  <c r="J5" i="53" s="1"/>
  <c r="K7" i="53"/>
  <c r="J7" i="53" s="1"/>
  <c r="K9" i="53"/>
  <c r="J9" i="53" s="1"/>
  <c r="K10" i="53"/>
  <c r="J10" i="53" s="1"/>
  <c r="K11" i="53"/>
  <c r="J11" i="53" s="1"/>
  <c r="K12" i="53"/>
  <c r="J12" i="53" s="1"/>
  <c r="K13" i="53"/>
  <c r="J13" i="53" s="1"/>
  <c r="K14" i="53"/>
  <c r="J14" i="53" s="1"/>
  <c r="K15" i="53"/>
  <c r="J15" i="53" s="1"/>
  <c r="K16" i="53"/>
  <c r="J16" i="53" s="1"/>
  <c r="K17" i="53"/>
  <c r="J17" i="53" s="1"/>
  <c r="K18" i="53"/>
  <c r="J18" i="53" s="1"/>
  <c r="K19" i="53"/>
  <c r="J19" i="53" s="1"/>
  <c r="K20" i="53"/>
  <c r="J20" i="53" s="1"/>
  <c r="K21" i="53"/>
  <c r="J21" i="53" s="1"/>
  <c r="K22" i="53"/>
  <c r="J22" i="53" s="1"/>
  <c r="K2" i="53"/>
  <c r="J2" i="53" s="1"/>
  <c r="W11" i="35" l="1"/>
  <c r="X11" i="35" s="1"/>
  <c r="W12" i="35"/>
  <c r="X12" i="35" s="1"/>
  <c r="W13" i="35"/>
  <c r="X13" i="35" s="1"/>
  <c r="W3" i="35"/>
  <c r="X3" i="35" s="1"/>
  <c r="W4" i="35"/>
  <c r="X4" i="35" s="1"/>
  <c r="W5" i="35"/>
  <c r="X5" i="35" s="1"/>
  <c r="W6" i="35"/>
  <c r="X6" i="35" s="1"/>
  <c r="W7" i="35"/>
  <c r="X7" i="35" s="1"/>
  <c r="W9" i="35"/>
  <c r="X9" i="35" s="1"/>
  <c r="W10" i="35"/>
  <c r="X10" i="35" s="1"/>
  <c r="W15" i="35"/>
  <c r="X15" i="35" s="1"/>
  <c r="W16" i="35"/>
  <c r="X16" i="35" s="1"/>
  <c r="W17" i="35"/>
  <c r="X17" i="35" s="1"/>
  <c r="W18" i="35"/>
  <c r="X18" i="35" s="1"/>
  <c r="X19" i="35"/>
  <c r="X20" i="35"/>
  <c r="X21" i="35"/>
  <c r="W2" i="35" l="1"/>
  <c r="X2" i="35" s="1"/>
  <c r="W8" i="35" l="1"/>
  <c r="X8" i="3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Azizaga Hagverdiyev</author>
  </authors>
  <commentList>
    <comment ref="U11" authorId="0" shapeId="0" xr:uid="{A9AEEF20-62FE-42EC-980D-2A6142782448}">
      <text>
        <r>
          <rPr>
            <b/>
            <sz val="9"/>
            <color indexed="81"/>
            <rFont val="Tahoma"/>
          </rPr>
          <t>Azizaga Hagverdiyev:</t>
        </r>
        <r>
          <rPr>
            <sz val="9"/>
            <color indexed="81"/>
            <rFont val="Tahoma"/>
          </rPr>
          <t xml:space="preserve">
ABA tərəfindən hesablanmışdır. </t>
        </r>
      </text>
    </comment>
  </commentList>
</comments>
</file>

<file path=xl/sharedStrings.xml><?xml version="1.0" encoding="utf-8"?>
<sst xmlns="http://schemas.openxmlformats.org/spreadsheetml/2006/main" count="785" uniqueCount="96">
  <si>
    <t>Sıra</t>
  </si>
  <si>
    <t>AccessBank QSC</t>
  </si>
  <si>
    <t>AFB Bank ASC</t>
  </si>
  <si>
    <t>Azər Türk Bank ASC</t>
  </si>
  <si>
    <t>Azərbaycan Sənaye Bankı ASC</t>
  </si>
  <si>
    <t>Bank Avrasiya ASC</t>
  </si>
  <si>
    <t>Bank BTB ASC</t>
  </si>
  <si>
    <t>Bank Melli İran Bakı filialı</t>
  </si>
  <si>
    <t>Bank Respublika ASC</t>
  </si>
  <si>
    <t>Bank VTB (Azərbaycan) ASC</t>
  </si>
  <si>
    <t>Expressbank ASC</t>
  </si>
  <si>
    <t>Kapital Bank ASC</t>
  </si>
  <si>
    <t>Muğanbank ASC</t>
  </si>
  <si>
    <t>Naxçıvanbank ASC</t>
  </si>
  <si>
    <t>PAŞA Bank ASC</t>
  </si>
  <si>
    <t>Rabitəbank ASC</t>
  </si>
  <si>
    <t>TuranBank ASC</t>
  </si>
  <si>
    <t>Unibank KB ASC</t>
  </si>
  <si>
    <t>Xalq Bank ASC</t>
  </si>
  <si>
    <t>Yapı Kredi Bank Azərbaycan QSC</t>
  </si>
  <si>
    <t>Günay Bank ASC</t>
  </si>
  <si>
    <t>Banklar</t>
  </si>
  <si>
    <t>Aktivlər 
(mln. manat)</t>
  </si>
  <si>
    <t xml:space="preserve">Cəmi Kreditlər 
(mln. manat) </t>
  </si>
  <si>
    <t>Depozit Portfeli 
(mln. manat)</t>
  </si>
  <si>
    <t>Balans Kapitalı 
(mln. manat)</t>
  </si>
  <si>
    <t>Xalis Mənfəət
 (mln. manat)</t>
  </si>
  <si>
    <t>Xalis Əməliyyat Mənfəəti 
(mln. manat)</t>
  </si>
  <si>
    <t>Faiz gəlirləri
 (mln. manat)</t>
  </si>
  <si>
    <t>Faiz xərcləri
 (mln. manat)</t>
  </si>
  <si>
    <t>Qeyri-faiz xərcləri 
(mln. manat)</t>
  </si>
  <si>
    <t>Ziraat Bank Azərbaycan ASC</t>
  </si>
  <si>
    <t>=</t>
  </si>
  <si>
    <t>Qeyri-faiz gəlirləri 
(mln. manat)</t>
  </si>
  <si>
    <t>Premium Bank ASC</t>
  </si>
  <si>
    <t>Bank of Baku ASC</t>
  </si>
  <si>
    <t>XM yoxlama</t>
  </si>
  <si>
    <t>Yelo Bank ASC</t>
  </si>
  <si>
    <t>Hesablanmış XƏM</t>
  </si>
  <si>
    <t>Hesablanmış XƏM ilə Faktikinin fərqi</t>
  </si>
  <si>
    <t>o cümlədən, Nizamnamə Kapitalı (mln. manat)</t>
  </si>
  <si>
    <t>Aktivlər üzrə mümkün zərərin 
ödənilməsi üçün ehtiyat ayırmaları (mln. manat)</t>
  </si>
  <si>
    <t>Mənfəət vergisi</t>
  </si>
  <si>
    <t>Mündəricat</t>
  </si>
  <si>
    <t>Dinamika - Aktivlər</t>
  </si>
  <si>
    <t>Kredit Portfeli</t>
  </si>
  <si>
    <t>Dinamika - Kredit Portfeli</t>
  </si>
  <si>
    <t>Depozit Portfeli</t>
  </si>
  <si>
    <t>Dinamika - Depozit Portfeli</t>
  </si>
  <si>
    <t>Balans Kapitalı</t>
  </si>
  <si>
    <t>Dinamika - Balans Kapitalı</t>
  </si>
  <si>
    <t>Nizamnamə Kapitalı</t>
  </si>
  <si>
    <t>Xalis Mənfəət</t>
  </si>
  <si>
    <t xml:space="preserve">Xalis Əməliyyat Mənfəəti </t>
  </si>
  <si>
    <t>Faiz gəlirləri</t>
  </si>
  <si>
    <t>Faiz xərcləri</t>
  </si>
  <si>
    <t xml:space="preserve">Qeyri-faiz gəlirləri </t>
  </si>
  <si>
    <t xml:space="preserve">Qeyri-faiz xərcləri </t>
  </si>
  <si>
    <t xml:space="preserve">Aktivlər üzrə mümkün zərərin ödənilməsi üçün ehtiyat ayırmaları </t>
  </si>
  <si>
    <t>Aktivlər</t>
  </si>
  <si>
    <t>ABB ASC</t>
  </si>
  <si>
    <t>Biznes Kreditləri (mln. manat)</t>
  </si>
  <si>
    <t>2023 IR
ROA,% 
(Xalis mənfəət/ Aktivlərin həcmi)</t>
  </si>
  <si>
    <t>2023 IR
ROE,% 
(Xalis mənfəət/ Balans kapitalı)</t>
  </si>
  <si>
    <t>İstehlak Kreditləri (mln. manat)</t>
  </si>
  <si>
    <t>Daşınmaz əmlak kreditləri (mln. manat)</t>
  </si>
  <si>
    <t>IIR/2023
Nisbi dinamika/Rüblük</t>
  </si>
  <si>
    <t xml:space="preserve">IIR/2023
Mütləq dinamika/Rüblük </t>
  </si>
  <si>
    <t>Dinamika, %</t>
  </si>
  <si>
    <t>Dinamika, mln . manat</t>
  </si>
  <si>
    <t>Daşınmaz əmlak kreditləri</t>
  </si>
  <si>
    <t>Biznes kreditləri</t>
  </si>
  <si>
    <t>İstehlak kreditləri</t>
  </si>
  <si>
    <t>ROA</t>
  </si>
  <si>
    <t>ROE</t>
  </si>
  <si>
    <t>Mənfəət vergisindən əvvəlki mənfəət (mln. manat)</t>
  </si>
  <si>
    <t>Fiziki şəxslərin əmanətləri (mln. manat)</t>
  </si>
  <si>
    <t>Gözlənilməz xərclər</t>
  </si>
  <si>
    <t>Faiz borcları üzrə yaradılmış məqsədli ehtiyatlar</t>
  </si>
  <si>
    <t>Hesablanma üsulu</t>
  </si>
  <si>
    <t>m/y</t>
  </si>
  <si>
    <t>Bank Sektoru - 2026 I RÜB</t>
  </si>
  <si>
    <t>IR/2026
Nisbi dinamika/Rüblük</t>
  </si>
  <si>
    <t xml:space="preserve">IR/2026
Mütləq dinamika/Rüblük </t>
  </si>
  <si>
    <t>IR/2026</t>
  </si>
  <si>
    <t>2026 IR Nizamnamə Kapitalı (mln. manat)</t>
  </si>
  <si>
    <t>2026 IR - Ümumi göstəricilər</t>
  </si>
  <si>
    <t>IIR/2026</t>
  </si>
  <si>
    <t>IIR/2026
Nisbi dinamika/Rüblük</t>
  </si>
  <si>
    <t xml:space="preserve">IIR/2026
Mütləq dinamika/Rüblük </t>
  </si>
  <si>
    <t>2026 IIR Nizamnamə Kapitalı (mln. manat)</t>
  </si>
  <si>
    <t xml:space="preserve">2026 IIR
ROA,% </t>
  </si>
  <si>
    <t>Xalis mənfəət * 2 / Aktivlərin həcmi</t>
  </si>
  <si>
    <t xml:space="preserve">2026 IIR
ROE,% </t>
  </si>
  <si>
    <t>Xalis mənfəət*2 / Balans Kapitalı</t>
  </si>
  <si>
    <t>2026 IIR - Ümumi göstəricilər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</si>
</sst>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0.0%"/>
    <numFmt numFmtId="167" formatCode="_-* #,##0.00\ _₽_-;\-* #,##0.00\ _₽_-;_-* &quot;-&quot;??\ _₽_-;_-@_-"/>
    <numFmt numFmtId="168" formatCode="_(* #,##0.0_);_(* \(#,##0.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Times New Roman"/>
      <family val="1"/>
    </font>
    <font>
      <sz val="11"/>
      <color theme="1"/>
      <name val="Times New Roman"/>
      <family val="1"/>
    </font>
    <font>
      <sz val="11"/>
      <color rgb="FF002060"/>
      <name val="Times New Roman"/>
      <family val="1"/>
    </font>
    <font>
      <b/>
      <sz val="11"/>
      <color theme="0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0"/>
      <name val="Times New Roman"/>
      <family val="1"/>
    </font>
    <font>
      <sz val="10"/>
      <name val="Times New Roman"/>
      <family val="1"/>
    </font>
    <font>
      <u/>
      <sz val="11"/>
      <color theme="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3" tint="-0.24997711111789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Times New Roman"/>
      <family val="1"/>
      <charset val="204"/>
    </font>
    <font>
      <sz val="11"/>
      <color rgb="FF002060"/>
      <name val="Times New Roman"/>
    </font>
    <font>
      <b/>
      <sz val="11"/>
      <color theme="3" tint="-0.249977111117893"/>
      <name val="Times New Roman"/>
      <family val="1"/>
    </font>
    <font>
      <sz val="9"/>
      <color indexed="81"/>
      <name val="Tahoma"/>
    </font>
    <font>
      <b/>
      <sz val="9"/>
      <color indexed="81"/>
      <name val="Tahoma"/>
    </font>
    <font>
      <b/>
      <sz val="11"/>
      <color rgb="FF00B05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2060"/>
        <bgColor indexed="64"/>
      </patternFill>
    </fill>
  </fills>
  <borders count="3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/>
      <right/>
      <top style="thin">
        <color rgb="FF00206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theme="1"/>
      </bottom>
      <diagonal/>
    </border>
    <border>
      <left style="thin">
        <color theme="1"/>
      </left>
      <right style="thin">
        <color rgb="FF002060"/>
      </right>
      <top style="thin">
        <color theme="1"/>
      </top>
      <bottom style="thin">
        <color rgb="FF002060"/>
      </bottom>
      <diagonal/>
    </border>
    <border>
      <left style="thin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rgb="FF002060"/>
      </left>
      <right style="thin">
        <color rgb="FF002060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2060"/>
      </right>
      <top style="thin">
        <color theme="1"/>
      </top>
      <bottom/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0" borderId="0"/>
    <xf numFmtId="0" fontId="5" fillId="0" borderId="0"/>
    <xf numFmtId="0" fontId="13" fillId="0" borderId="0" applyNumberForma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15" fillId="0" borderId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216">
    <xf numFmtId="0" fontId="0" fillId="0" borderId="0" xfId="0"/>
    <xf numFmtId="0" fontId="1" fillId="0" borderId="0" xfId="0" applyFont="1"/>
    <xf numFmtId="9" fontId="0" fillId="0" borderId="0" xfId="1" applyFont="1"/>
    <xf numFmtId="165" fontId="0" fillId="0" borderId="0" xfId="0" applyNumberFormat="1"/>
    <xf numFmtId="165" fontId="3" fillId="0" borderId="0" xfId="0" applyNumberFormat="1" applyFont="1"/>
    <xf numFmtId="10" fontId="0" fillId="0" borderId="0" xfId="0" applyNumberFormat="1"/>
    <xf numFmtId="0" fontId="7" fillId="0" borderId="1" xfId="0" applyFont="1" applyBorder="1"/>
    <xf numFmtId="0" fontId="0" fillId="0" borderId="0" xfId="0" applyAlignment="1">
      <alignment horizontal="center" vertical="center"/>
    </xf>
    <xf numFmtId="165" fontId="8" fillId="0" borderId="1" xfId="0" applyNumberFormat="1" applyFont="1" applyBorder="1"/>
    <xf numFmtId="0" fontId="10" fillId="0" borderId="0" xfId="0" applyFont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165" fontId="8" fillId="2" borderId="1" xfId="0" applyNumberFormat="1" applyFont="1" applyFill="1" applyBorder="1"/>
    <xf numFmtId="0" fontId="7" fillId="0" borderId="2" xfId="0" applyFont="1" applyBorder="1"/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9" fillId="0" borderId="3" xfId="0" applyFont="1" applyBorder="1"/>
    <xf numFmtId="0" fontId="9" fillId="0" borderId="1" xfId="0" applyFont="1" applyBorder="1"/>
    <xf numFmtId="0" fontId="9" fillId="0" borderId="2" xfId="0" applyFont="1" applyBorder="1"/>
    <xf numFmtId="0" fontId="11" fillId="5" borderId="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9" fillId="4" borderId="1" xfId="5" applyFont="1" applyFill="1" applyBorder="1" applyAlignment="1">
      <alignment wrapText="1"/>
    </xf>
    <xf numFmtId="0" fontId="9" fillId="3" borderId="1" xfId="5" applyFont="1" applyFill="1" applyBorder="1" applyAlignment="1">
      <alignment wrapText="1"/>
    </xf>
    <xf numFmtId="166" fontId="10" fillId="0" borderId="0" xfId="1" applyNumberFormat="1" applyFont="1"/>
    <xf numFmtId="0" fontId="10" fillId="0" borderId="0" xfId="0" applyFont="1"/>
    <xf numFmtId="0" fontId="12" fillId="6" borderId="0" xfId="5" applyFont="1" applyFill="1" applyAlignment="1">
      <alignment horizontal="center" vertical="center"/>
    </xf>
    <xf numFmtId="0" fontId="9" fillId="3" borderId="1" xfId="5" applyFont="1" applyFill="1" applyBorder="1" applyAlignment="1">
      <alignment horizontal="center" vertical="center" wrapText="1"/>
    </xf>
    <xf numFmtId="0" fontId="9" fillId="4" borderId="1" xfId="5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/>
    </xf>
    <xf numFmtId="0" fontId="10" fillId="0" borderId="0" xfId="1" applyNumberFormat="1" applyFont="1"/>
    <xf numFmtId="165" fontId="10" fillId="0" borderId="0" xfId="1" applyNumberFormat="1" applyFont="1"/>
    <xf numFmtId="10" fontId="10" fillId="0" borderId="0" xfId="0" applyNumberFormat="1" applyFont="1"/>
    <xf numFmtId="10" fontId="10" fillId="0" borderId="0" xfId="0" applyNumberFormat="1" applyFont="1" applyAlignment="1">
      <alignment horizontal="center" vertical="center"/>
    </xf>
    <xf numFmtId="9" fontId="10" fillId="0" borderId="0" xfId="0" applyNumberFormat="1" applyFont="1"/>
    <xf numFmtId="0" fontId="14" fillId="6" borderId="13" xfId="5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right" vertical="center" wrapText="1"/>
    </xf>
    <xf numFmtId="165" fontId="9" fillId="0" borderId="4" xfId="0" applyNumberFormat="1" applyFont="1" applyBorder="1"/>
    <xf numFmtId="0" fontId="9" fillId="2" borderId="1" xfId="0" applyFont="1" applyFill="1" applyBorder="1"/>
    <xf numFmtId="0" fontId="0" fillId="2" borderId="0" xfId="0" applyFill="1"/>
    <xf numFmtId="164" fontId="10" fillId="0" borderId="0" xfId="2" applyFont="1"/>
    <xf numFmtId="2" fontId="0" fillId="0" borderId="0" xfId="2" applyNumberFormat="1" applyFont="1"/>
    <xf numFmtId="166" fontId="0" fillId="0" borderId="0" xfId="1" applyNumberFormat="1" applyFont="1"/>
    <xf numFmtId="10" fontId="8" fillId="0" borderId="1" xfId="1" applyNumberFormat="1" applyFont="1" applyBorder="1" applyAlignment="1">
      <alignment horizontal="center" wrapText="1"/>
    </xf>
    <xf numFmtId="0" fontId="16" fillId="6" borderId="0" xfId="5" applyFont="1" applyFill="1" applyAlignment="1">
      <alignment horizontal="center" vertical="center"/>
    </xf>
    <xf numFmtId="9" fontId="0" fillId="0" borderId="0" xfId="1" applyFont="1" applyAlignment="1">
      <alignment horizontal="right"/>
    </xf>
    <xf numFmtId="2" fontId="0" fillId="0" borderId="0" xfId="2" applyNumberFormat="1" applyFont="1" applyAlignment="1">
      <alignment horizontal="right"/>
    </xf>
    <xf numFmtId="0" fontId="0" fillId="0" borderId="0" xfId="0" applyAlignment="1">
      <alignment wrapText="1"/>
    </xf>
    <xf numFmtId="10" fontId="11" fillId="0" borderId="1" xfId="1" applyNumberFormat="1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right" vertical="center" wrapText="1"/>
    </xf>
    <xf numFmtId="10" fontId="0" fillId="0" borderId="1" xfId="1" applyNumberFormat="1" applyFont="1" applyBorder="1"/>
    <xf numFmtId="2" fontId="11" fillId="0" borderId="1" xfId="0" applyNumberFormat="1" applyFont="1" applyBorder="1" applyAlignment="1">
      <alignment horizontal="right" vertical="center" wrapText="1"/>
    </xf>
    <xf numFmtId="2" fontId="0" fillId="0" borderId="1" xfId="0" applyNumberFormat="1" applyBorder="1"/>
    <xf numFmtId="0" fontId="1" fillId="0" borderId="0" xfId="0" applyFont="1" applyAlignment="1">
      <alignment wrapText="1"/>
    </xf>
    <xf numFmtId="165" fontId="8" fillId="0" borderId="2" xfId="0" applyNumberFormat="1" applyFont="1" applyBorder="1"/>
    <xf numFmtId="0" fontId="9" fillId="4" borderId="6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4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2" borderId="2" xfId="0" applyFont="1" applyFill="1" applyBorder="1"/>
    <xf numFmtId="165" fontId="8" fillId="0" borderId="8" xfId="0" applyNumberFormat="1" applyFont="1" applyBorder="1"/>
    <xf numFmtId="2" fontId="0" fillId="0" borderId="0" xfId="0" applyNumberFormat="1"/>
    <xf numFmtId="166" fontId="0" fillId="0" borderId="0" xfId="0" applyNumberFormat="1"/>
    <xf numFmtId="0" fontId="9" fillId="0" borderId="0" xfId="5" applyFont="1" applyFill="1" applyBorder="1" applyAlignment="1">
      <alignment horizontal="left" vertical="center" wrapText="1"/>
    </xf>
    <xf numFmtId="0" fontId="9" fillId="0" borderId="0" xfId="5" applyFont="1" applyFill="1" applyBorder="1" applyAlignment="1">
      <alignment horizontal="center" vertical="center" wrapText="1"/>
    </xf>
    <xf numFmtId="0" fontId="9" fillId="3" borderId="14" xfId="5" applyFont="1" applyFill="1" applyBorder="1" applyAlignment="1">
      <alignment horizontal="left" vertical="center" wrapText="1"/>
    </xf>
    <xf numFmtId="2" fontId="0" fillId="0" borderId="0" xfId="1" applyNumberFormat="1" applyFont="1" applyBorder="1"/>
    <xf numFmtId="165" fontId="8" fillId="0" borderId="1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/>
    </xf>
    <xf numFmtId="0" fontId="17" fillId="0" borderId="1" xfId="0" applyFont="1" applyBorder="1"/>
    <xf numFmtId="0" fontId="7" fillId="2" borderId="1" xfId="0" applyFont="1" applyFill="1" applyBorder="1"/>
    <xf numFmtId="165" fontId="8" fillId="2" borderId="1" xfId="0" applyNumberFormat="1" applyFont="1" applyFill="1" applyBorder="1" applyAlignment="1">
      <alignment horizontal="right"/>
    </xf>
    <xf numFmtId="165" fontId="8" fillId="2" borderId="9" xfId="0" applyNumberFormat="1" applyFont="1" applyFill="1" applyBorder="1" applyAlignment="1">
      <alignment horizontal="right"/>
    </xf>
    <xf numFmtId="9" fontId="8" fillId="0" borderId="1" xfId="1" applyFont="1" applyBorder="1"/>
    <xf numFmtId="9" fontId="11" fillId="0" borderId="1" xfId="1" applyFont="1" applyBorder="1" applyAlignment="1">
      <alignment horizontal="right" vertical="center" wrapText="1"/>
    </xf>
    <xf numFmtId="166" fontId="8" fillId="0" borderId="0" xfId="1" applyNumberFormat="1" applyFont="1"/>
    <xf numFmtId="165" fontId="8" fillId="0" borderId="0" xfId="0" applyNumberFormat="1" applyFont="1" applyAlignment="1">
      <alignment horizontal="right"/>
    </xf>
    <xf numFmtId="165" fontId="8" fillId="2" borderId="0" xfId="0" applyNumberFormat="1" applyFont="1" applyFill="1" applyAlignment="1">
      <alignment horizontal="right"/>
    </xf>
    <xf numFmtId="0" fontId="17" fillId="3" borderId="17" xfId="0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right" vertical="center"/>
    </xf>
    <xf numFmtId="166" fontId="11" fillId="2" borderId="19" xfId="8" applyNumberFormat="1" applyFont="1" applyFill="1" applyBorder="1" applyAlignment="1">
      <alignment horizontal="center" wrapText="1"/>
    </xf>
    <xf numFmtId="0" fontId="9" fillId="3" borderId="1" xfId="5" applyFont="1" applyFill="1" applyBorder="1" applyAlignment="1">
      <alignment horizontal="left" vertical="center" wrapText="1"/>
    </xf>
    <xf numFmtId="165" fontId="8" fillId="0" borderId="14" xfId="0" applyNumberFormat="1" applyFont="1" applyBorder="1"/>
    <xf numFmtId="0" fontId="18" fillId="3" borderId="15" xfId="0" applyFont="1" applyFill="1" applyBorder="1" applyAlignment="1">
      <alignment horizontal="center" vertical="center" wrapText="1"/>
    </xf>
    <xf numFmtId="0" fontId="17" fillId="2" borderId="1" xfId="0" applyFont="1" applyFill="1" applyBorder="1"/>
    <xf numFmtId="165" fontId="8" fillId="2" borderId="20" xfId="0" applyNumberFormat="1" applyFont="1" applyFill="1" applyBorder="1"/>
    <xf numFmtId="166" fontId="8" fillId="2" borderId="0" xfId="1" applyNumberFormat="1" applyFont="1" applyFill="1" applyBorder="1" applyAlignment="1">
      <alignment horizontal="right" wrapText="1"/>
    </xf>
    <xf numFmtId="0" fontId="19" fillId="5" borderId="2" xfId="0" applyFont="1" applyFill="1" applyBorder="1" applyAlignment="1">
      <alignment horizontal="center" vertical="center" wrapText="1"/>
    </xf>
    <xf numFmtId="0" fontId="19" fillId="5" borderId="21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165" fontId="8" fillId="2" borderId="15" xfId="0" applyNumberFormat="1" applyFont="1" applyFill="1" applyBorder="1"/>
    <xf numFmtId="165" fontId="8" fillId="0" borderId="15" xfId="0" applyNumberFormat="1" applyFont="1" applyBorder="1"/>
    <xf numFmtId="2" fontId="0" fillId="0" borderId="15" xfId="1" applyNumberFormat="1" applyFont="1" applyFill="1" applyBorder="1"/>
    <xf numFmtId="0" fontId="17" fillId="3" borderId="15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right" vertical="center"/>
    </xf>
    <xf numFmtId="166" fontId="18" fillId="0" borderId="15" xfId="1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right"/>
    </xf>
    <xf numFmtId="165" fontId="8" fillId="2" borderId="2" xfId="0" applyNumberFormat="1" applyFont="1" applyFill="1" applyBorder="1" applyAlignment="1">
      <alignment horizontal="right"/>
    </xf>
    <xf numFmtId="165" fontId="8" fillId="2" borderId="23" xfId="0" applyNumberFormat="1" applyFont="1" applyFill="1" applyBorder="1"/>
    <xf numFmtId="165" fontId="8" fillId="0" borderId="23" xfId="0" applyNumberFormat="1" applyFont="1" applyBorder="1"/>
    <xf numFmtId="0" fontId="7" fillId="0" borderId="0" xfId="0" applyFont="1" applyAlignment="1">
      <alignment horizontal="center"/>
    </xf>
    <xf numFmtId="0" fontId="7" fillId="2" borderId="0" xfId="0" applyFont="1" applyFill="1"/>
    <xf numFmtId="165" fontId="11" fillId="0" borderId="0" xfId="0" applyNumberFormat="1" applyFont="1" applyAlignment="1">
      <alignment horizontal="right" vertical="center" wrapText="1"/>
    </xf>
    <xf numFmtId="165" fontId="8" fillId="0" borderId="0" xfId="0" applyNumberFormat="1" applyFont="1"/>
    <xf numFmtId="165" fontId="8" fillId="2" borderId="0" xfId="0" applyNumberFormat="1" applyFont="1" applyFill="1"/>
    <xf numFmtId="2" fontId="0" fillId="0" borderId="0" xfId="1" applyNumberFormat="1" applyFont="1" applyFill="1" applyBorder="1"/>
    <xf numFmtId="165" fontId="8" fillId="2" borderId="22" xfId="0" applyNumberFormat="1" applyFont="1" applyFill="1" applyBorder="1"/>
    <xf numFmtId="165" fontId="8" fillId="0" borderId="2" xfId="0" applyNumberFormat="1" applyFont="1" applyBorder="1" applyAlignment="1">
      <alignment horizontal="right" vertical="center" wrapText="1"/>
    </xf>
    <xf numFmtId="2" fontId="8" fillId="2" borderId="15" xfId="0" applyNumberFormat="1" applyFont="1" applyFill="1" applyBorder="1"/>
    <xf numFmtId="164" fontId="10" fillId="0" borderId="14" xfId="2" applyFont="1" applyBorder="1"/>
    <xf numFmtId="9" fontId="0" fillId="0" borderId="14" xfId="1" applyFont="1" applyBorder="1"/>
    <xf numFmtId="165" fontId="0" fillId="0" borderId="14" xfId="0" applyNumberFormat="1" applyBorder="1"/>
    <xf numFmtId="164" fontId="10" fillId="0" borderId="0" xfId="2" applyFont="1" applyBorder="1"/>
    <xf numFmtId="9" fontId="0" fillId="0" borderId="0" xfId="1" applyFont="1" applyBorder="1" applyAlignment="1">
      <alignment horizontal="right"/>
    </xf>
    <xf numFmtId="166" fontId="8" fillId="0" borderId="0" xfId="1" applyNumberFormat="1" applyFont="1" applyBorder="1"/>
    <xf numFmtId="9" fontId="0" fillId="0" borderId="0" xfId="1" applyFont="1" applyBorder="1"/>
    <xf numFmtId="166" fontId="11" fillId="0" borderId="0" xfId="1" applyNumberFormat="1" applyFont="1"/>
    <xf numFmtId="165" fontId="8" fillId="4" borderId="1" xfId="0" applyNumberFormat="1" applyFont="1" applyFill="1" applyBorder="1" applyAlignment="1">
      <alignment horizontal="right"/>
    </xf>
    <xf numFmtId="165" fontId="8" fillId="2" borderId="14" xfId="0" applyNumberFormat="1" applyFont="1" applyFill="1" applyBorder="1" applyAlignment="1">
      <alignment horizontal="right"/>
    </xf>
    <xf numFmtId="165" fontId="0" fillId="0" borderId="0" xfId="2" applyNumberFormat="1" applyFont="1"/>
    <xf numFmtId="165" fontId="0" fillId="0" borderId="0" xfId="2" applyNumberFormat="1" applyFont="1" applyBorder="1" applyAlignment="1">
      <alignment horizontal="right"/>
    </xf>
    <xf numFmtId="165" fontId="0" fillId="0" borderId="0" xfId="2" applyNumberFormat="1" applyFont="1" applyAlignment="1">
      <alignment horizontal="right"/>
    </xf>
    <xf numFmtId="165" fontId="0" fillId="0" borderId="0" xfId="2" applyNumberFormat="1" applyFont="1" applyBorder="1"/>
    <xf numFmtId="165" fontId="8" fillId="2" borderId="8" xfId="0" applyNumberFormat="1" applyFont="1" applyFill="1" applyBorder="1"/>
    <xf numFmtId="3" fontId="0" fillId="0" borderId="0" xfId="0" applyNumberFormat="1"/>
    <xf numFmtId="0" fontId="7" fillId="2" borderId="3" xfId="0" applyFont="1" applyFill="1" applyBorder="1" applyAlignment="1">
      <alignment horizontal="center"/>
    </xf>
    <xf numFmtId="2" fontId="8" fillId="2" borderId="0" xfId="0" applyNumberFormat="1" applyFont="1" applyFill="1"/>
    <xf numFmtId="2" fontId="8" fillId="2" borderId="15" xfId="1" applyNumberFormat="1" applyFont="1" applyFill="1" applyBorder="1"/>
    <xf numFmtId="0" fontId="8" fillId="2" borderId="0" xfId="0" applyFont="1" applyFill="1"/>
    <xf numFmtId="165" fontId="8" fillId="2" borderId="2" xfId="0" applyNumberFormat="1" applyFont="1" applyFill="1" applyBorder="1" applyAlignment="1">
      <alignment horizontal="right" vertical="center" wrapText="1"/>
    </xf>
    <xf numFmtId="165" fontId="8" fillId="2" borderId="2" xfId="0" applyNumberFormat="1" applyFont="1" applyFill="1" applyBorder="1"/>
    <xf numFmtId="165" fontId="0" fillId="2" borderId="0" xfId="0" applyNumberFormat="1" applyFill="1"/>
    <xf numFmtId="4" fontId="8" fillId="2" borderId="0" xfId="0" applyNumberFormat="1" applyFont="1" applyFill="1"/>
    <xf numFmtId="164" fontId="0" fillId="0" borderId="0" xfId="2" applyFont="1"/>
    <xf numFmtId="165" fontId="8" fillId="0" borderId="15" xfId="0" applyNumberFormat="1" applyFont="1" applyBorder="1" applyAlignment="1">
      <alignment horizontal="right"/>
    </xf>
    <xf numFmtId="0" fontId="8" fillId="0" borderId="0" xfId="0" applyFont="1"/>
    <xf numFmtId="2" fontId="8" fillId="0" borderId="15" xfId="1" applyNumberFormat="1" applyFont="1" applyFill="1" applyBorder="1"/>
    <xf numFmtId="2" fontId="8" fillId="0" borderId="23" xfId="1" applyNumberFormat="1" applyFont="1" applyFill="1" applyBorder="1"/>
    <xf numFmtId="9" fontId="11" fillId="0" borderId="14" xfId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9" fillId="5" borderId="4" xfId="0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7" xfId="0" applyNumberFormat="1" applyFont="1" applyFill="1" applyBorder="1" applyAlignment="1">
      <alignment horizontal="center"/>
    </xf>
    <xf numFmtId="1" fontId="8" fillId="2" borderId="28" xfId="0" applyNumberFormat="1" applyFont="1" applyFill="1" applyBorder="1" applyAlignment="1">
      <alignment horizontal="center"/>
    </xf>
    <xf numFmtId="0" fontId="7" fillId="5" borderId="25" xfId="0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20" fillId="5" borderId="5" xfId="0" applyFont="1" applyFill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20" fillId="5" borderId="5" xfId="0" applyFont="1" applyFill="1" applyBorder="1" applyAlignment="1">
      <alignment horizontal="center" vertical="center" wrapText="1"/>
    </xf>
    <xf numFmtId="10" fontId="0" fillId="0" borderId="14" xfId="1" applyNumberFormat="1" applyFont="1" applyBorder="1"/>
    <xf numFmtId="2" fontId="0" fillId="0" borderId="14" xfId="0" applyNumberFormat="1" applyBorder="1"/>
    <xf numFmtId="0" fontId="23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5" borderId="5" xfId="0" applyFont="1" applyFill="1" applyBorder="1" applyAlignment="1">
      <alignment horizontal="center" vertical="center"/>
    </xf>
    <xf numFmtId="0" fontId="7" fillId="2" borderId="4" xfId="0" applyFont="1" applyFill="1" applyBorder="1"/>
    <xf numFmtId="0" fontId="9" fillId="5" borderId="30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165" fontId="8" fillId="0" borderId="6" xfId="0" applyNumberFormat="1" applyFont="1" applyBorder="1"/>
    <xf numFmtId="10" fontId="0" fillId="0" borderId="0" xfId="1" applyNumberFormat="1" applyFont="1"/>
    <xf numFmtId="0" fontId="7" fillId="0" borderId="4" xfId="0" applyFont="1" applyBorder="1"/>
    <xf numFmtId="0" fontId="24" fillId="5" borderId="6" xfId="0" applyFont="1" applyFill="1" applyBorder="1" applyAlignment="1">
      <alignment horizontal="center" vertical="center"/>
    </xf>
    <xf numFmtId="0" fontId="17" fillId="0" borderId="4" xfId="0" applyFont="1" applyBorder="1"/>
    <xf numFmtId="0" fontId="17" fillId="2" borderId="4" xfId="0" applyFont="1" applyFill="1" applyBorder="1"/>
    <xf numFmtId="0" fontId="7" fillId="2" borderId="8" xfId="0" applyFont="1" applyFill="1" applyBorder="1"/>
    <xf numFmtId="0" fontId="11" fillId="5" borderId="12" xfId="0" applyFont="1" applyFill="1" applyBorder="1" applyAlignment="1">
      <alignment horizontal="center" vertical="center"/>
    </xf>
    <xf numFmtId="165" fontId="8" fillId="2" borderId="15" xfId="0" applyNumberFormat="1" applyFont="1" applyFill="1" applyBorder="1" applyAlignment="1">
      <alignment horizontal="right"/>
    </xf>
    <xf numFmtId="165" fontId="8" fillId="2" borderId="15" xfId="0" applyNumberFormat="1" applyFont="1" applyFill="1" applyBorder="1" applyAlignment="1">
      <alignment horizontal="right" vertical="center" wrapText="1"/>
    </xf>
    <xf numFmtId="0" fontId="25" fillId="0" borderId="18" xfId="0" applyFont="1" applyBorder="1" applyAlignment="1">
      <alignment horizontal="right" vertical="center"/>
    </xf>
    <xf numFmtId="0" fontId="25" fillId="0" borderId="32" xfId="0" applyFont="1" applyBorder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7" fillId="0" borderId="3" xfId="0" applyFont="1" applyBorder="1"/>
    <xf numFmtId="0" fontId="7" fillId="2" borderId="3" xfId="0" applyFont="1" applyFill="1" applyBorder="1"/>
    <xf numFmtId="0" fontId="7" fillId="2" borderId="31" xfId="0" applyFont="1" applyFill="1" applyBorder="1"/>
    <xf numFmtId="0" fontId="20" fillId="5" borderId="21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168" fontId="10" fillId="0" borderId="0" xfId="2" applyNumberFormat="1" applyFont="1"/>
    <xf numFmtId="165" fontId="8" fillId="0" borderId="34" xfId="0" applyNumberFormat="1" applyFont="1" applyBorder="1"/>
    <xf numFmtId="165" fontId="28" fillId="0" borderId="4" xfId="0" applyNumberFormat="1" applyFont="1" applyBorder="1"/>
    <xf numFmtId="165" fontId="0" fillId="0" borderId="1" xfId="0" applyNumberFormat="1" applyBorder="1"/>
    <xf numFmtId="0" fontId="7" fillId="0" borderId="24" xfId="0" applyFont="1" applyBorder="1"/>
    <xf numFmtId="0" fontId="17" fillId="2" borderId="2" xfId="0" applyFont="1" applyFill="1" applyBorder="1"/>
    <xf numFmtId="4" fontId="8" fillId="2" borderId="1" xfId="0" applyNumberFormat="1" applyFont="1" applyFill="1" applyBorder="1"/>
    <xf numFmtId="165" fontId="8" fillId="0" borderId="9" xfId="0" applyNumberFormat="1" applyFont="1" applyBorder="1" applyAlignment="1">
      <alignment horizontal="right"/>
    </xf>
    <xf numFmtId="9" fontId="10" fillId="0" borderId="0" xfId="1" applyFont="1"/>
    <xf numFmtId="165" fontId="0" fillId="0" borderId="14" xfId="2" applyNumberFormat="1" applyFont="1" applyBorder="1"/>
    <xf numFmtId="166" fontId="3" fillId="0" borderId="0" xfId="1" applyNumberFormat="1" applyFont="1"/>
    <xf numFmtId="165" fontId="8" fillId="4" borderId="2" xfId="0" applyNumberFormat="1" applyFont="1" applyFill="1" applyBorder="1" applyAlignment="1">
      <alignment horizontal="right"/>
    </xf>
    <xf numFmtId="165" fontId="8" fillId="4" borderId="0" xfId="0" applyNumberFormat="1" applyFont="1" applyFill="1" applyAlignment="1">
      <alignment horizontal="right"/>
    </xf>
    <xf numFmtId="166" fontId="11" fillId="0" borderId="33" xfId="1" applyNumberFormat="1" applyFont="1" applyBorder="1"/>
    <xf numFmtId="0" fontId="12" fillId="6" borderId="4" xfId="0" applyFont="1" applyFill="1" applyBorder="1" applyAlignment="1">
      <alignment horizontal="center" wrapText="1"/>
    </xf>
    <xf numFmtId="0" fontId="12" fillId="6" borderId="11" xfId="0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 vertical="center"/>
    </xf>
    <xf numFmtId="165" fontId="8" fillId="2" borderId="15" xfId="0" applyNumberFormat="1" applyFont="1" applyFill="1" applyBorder="1" applyAlignment="1">
      <alignment horizontal="right" wrapText="1"/>
    </xf>
    <xf numFmtId="165" fontId="8" fillId="2" borderId="1" xfId="0" applyNumberFormat="1" applyFont="1" applyFill="1" applyBorder="1" applyAlignment="1">
      <alignment horizontal="right" wrapText="1"/>
    </xf>
    <xf numFmtId="2" fontId="11" fillId="2" borderId="1" xfId="0" applyNumberFormat="1" applyFont="1" applyFill="1" applyBorder="1" applyAlignment="1">
      <alignment horizontal="right" vertical="center" wrapText="1"/>
    </xf>
    <xf numFmtId="166" fontId="18" fillId="2" borderId="15" xfId="1" applyNumberFormat="1" applyFont="1" applyFill="1" applyBorder="1" applyAlignment="1">
      <alignment horizontal="center" vertical="center"/>
    </xf>
  </cellXfs>
  <cellStyles count="14">
    <cellStyle name="Comma" xfId="2" builtinId="3"/>
    <cellStyle name="Comma 2" xfId="7" xr:uid="{00000000-0005-0000-0000-000001000000}"/>
    <cellStyle name="Comma 3" xfId="11" xr:uid="{8C8EC6B5-96BB-46E9-8C80-E9C8CD4E9DC7}"/>
    <cellStyle name="Comma 3 2" xfId="12" xr:uid="{4A8AC0DF-C45D-44AE-AA39-2F0F8BFA9877}"/>
    <cellStyle name="Comma 4" xfId="13" xr:uid="{0FC0F7B2-DEC9-4E35-9564-FFB3C79D5846}"/>
    <cellStyle name="Hyperlink" xfId="5" builtinId="8"/>
    <cellStyle name="Hyperlink 2" xfId="9" xr:uid="{00000000-0005-0000-0000-000003000000}"/>
    <cellStyle name="Normal" xfId="0" builtinId="0"/>
    <cellStyle name="Normal 2" xfId="4" xr:uid="{00000000-0005-0000-0000-000005000000}"/>
    <cellStyle name="Normal 3" xfId="6" xr:uid="{00000000-0005-0000-0000-000006000000}"/>
    <cellStyle name="Normal 4" xfId="10" xr:uid="{00000000-0005-0000-0000-000007000000}"/>
    <cellStyle name="Percent" xfId="1" builtinId="5"/>
    <cellStyle name="Percent 2" xfId="8" xr:uid="{00000000-0005-0000-0000-000009000000}"/>
    <cellStyle name="Обычный 2" xfId="3" xr:uid="{00000000-0005-0000-0000-00000A000000}"/>
  </cellStyles>
  <dxfs count="225">
    <dxf>
      <font>
        <color rgb="FF002060"/>
        <name val="Times New Roman"/>
        <family val="1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/>
        <color rgb="FF002060"/>
        <name val="Times New Roman"/>
        <scheme val="none"/>
      </font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 outline="0">
        <bottom style="thin">
          <color rgb="FF002060"/>
        </bottom>
      </border>
    </dxf>
    <dxf>
      <fill>
        <patternFill patternType="solid">
          <fgColor indexed="64"/>
          <bgColor theme="9" tint="0.79998168889431442"/>
        </patternFill>
      </fill>
    </dxf>
    <dxf>
      <font>
        <color rgb="FF002060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/>
        <color rgb="FF002060"/>
        <name val="Times New Roman"/>
        <scheme val="none"/>
      </font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 outline="0">
        <bottom style="thin">
          <color rgb="FF002060"/>
        </bottom>
      </border>
    </dxf>
    <dxf>
      <fill>
        <patternFill patternType="solid">
          <fgColor indexed="64"/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6" formatCode="0.0%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3" tint="-0.249977111117893"/>
        <name val="Calibri"/>
        <family val="2"/>
        <scheme val="minor"/>
      </font>
    </dxf>
    <dxf>
      <fill>
        <patternFill>
          <fgColor indexed="64"/>
          <bgColor theme="9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family val="2"/>
        <scheme val="minor"/>
      </font>
      <numFmt numFmtId="166" formatCode="0.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3" tint="-0.249977111117893"/>
        <name val="Calibri"/>
        <family val="2"/>
        <scheme val="minor"/>
      </font>
    </dxf>
    <dxf>
      <fill>
        <patternFill>
          <fgColor indexed="64"/>
          <bgColor theme="9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indexed="64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color rgb="FF002060"/>
        <name val="Times New Roman"/>
        <scheme val="none"/>
      </font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 outline="0">
        <bottom style="thin">
          <color rgb="FF002060"/>
        </bottom>
      </border>
    </dxf>
    <dxf>
      <fill>
        <patternFill patternType="solid">
          <fgColor indexed="64"/>
          <bgColor theme="9" tint="0.79998168889431442"/>
        </patternFill>
      </fill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color rgb="FF002060"/>
        <name val="Times New Roman"/>
        <scheme val="none"/>
      </font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 outline="0">
        <bottom style="thin">
          <color rgb="FF002060"/>
        </bottom>
      </border>
    </dxf>
    <dxf>
      <fill>
        <patternFill patternType="solid">
          <fgColor indexed="64"/>
          <bgColor theme="9" tint="0.79998168889431442"/>
        </patternFill>
      </fill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color rgb="FF002060"/>
        <name val="Times New Roman"/>
        <scheme val="none"/>
      </font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 outline="0">
        <bottom style="thin">
          <color rgb="FF002060"/>
        </bottom>
      </border>
    </dxf>
    <dxf>
      <fill>
        <patternFill patternType="solid">
          <fgColor indexed="64"/>
          <bgColor theme="9" tint="0.79998168889431442"/>
        </patternFill>
      </fill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color rgb="FF002060"/>
        <name val="Times New Roman"/>
        <scheme val="none"/>
      </font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 outline="0">
        <bottom style="thin">
          <color rgb="FF002060"/>
        </bottom>
      </border>
    </dxf>
    <dxf>
      <fill>
        <patternFill patternType="solid">
          <fgColor indexed="64"/>
          <bgColor theme="9" tint="0.79998168889431442"/>
        </patternFill>
      </fill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color rgb="FF002060"/>
        <name val="Times New Roman"/>
        <scheme val="none"/>
      </font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 outline="0">
        <bottom style="thin">
          <color rgb="FF002060"/>
        </bottom>
      </border>
    </dxf>
    <dxf>
      <fill>
        <patternFill patternType="solid">
          <fgColor indexed="64"/>
          <bgColor theme="9" tint="0.79998168889431442"/>
        </patternFill>
      </fill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relativeIndent="-1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color rgb="FF002060"/>
        <name val="Times New Roman"/>
        <scheme val="none"/>
      </font>
      <border diagonalUp="0" diagonalDown="0" outline="0">
        <left style="thin">
          <color rgb="FF002060"/>
        </left>
        <right/>
        <top style="thin">
          <color rgb="FF002060"/>
        </top>
        <bottom style="thin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rgb="FF002060"/>
        </bottom>
      </border>
    </dxf>
    <dxf>
      <fill>
        <patternFill patternType="solid">
          <fgColor indexed="64"/>
          <bgColor theme="9" tint="0.79998168889431442"/>
        </patternFill>
      </fill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color rgb="FF002060"/>
        <name val="Times New Roman"/>
        <family val="1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rgb="FF002060"/>
        </bottom>
      </border>
    </dxf>
    <dxf>
      <fill>
        <patternFill patternType="solid">
          <fgColor indexed="64"/>
          <bgColor theme="9" tint="0.79998168889431442"/>
        </patternFill>
      </fill>
    </dxf>
    <dxf>
      <font>
        <b/>
        <color rgb="FF002060"/>
        <name val="Times New Roman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/>
        <top style="thin">
          <color rgb="FF002060"/>
        </top>
        <bottom style="thin">
          <color rgb="FF002060"/>
        </bottom>
      </border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 style="thin">
          <color rgb="FF002060"/>
        </vertical>
        <horizontal style="thin">
          <color rgb="FF002060"/>
        </horizontal>
      </border>
    </dxf>
    <dxf>
      <border>
        <top style="thin">
          <color rgb="FF002060"/>
        </top>
      </border>
    </dxf>
    <dxf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/>
        <bottom/>
        <vertical style="thin">
          <color rgb="FF002060"/>
        </vertical>
        <horizontal style="thin">
          <color rgb="FF00206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002060"/>
        </left>
        <right/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theme="1"/>
        </left>
        <top style="thin">
          <color theme="1"/>
        </top>
        <bottom style="thin">
          <color theme="1"/>
        </bottom>
      </border>
    </dxf>
    <dxf>
      <border outline="0"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color rgb="FF002060"/>
        <name val="Times New Roman"/>
        <scheme val="none"/>
      </font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 style="thin">
          <color rgb="FF002060"/>
        </vertical>
        <horizontal style="thin">
          <color rgb="FF00206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rgb="FF002060"/>
        </top>
      </border>
    </dxf>
    <dxf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/>
        <bottom/>
        <vertical style="thin">
          <color rgb="FF002060"/>
        </vertical>
        <horizontal style="thin">
          <color rgb="FF002060"/>
        </horizontal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  <numFmt numFmtId="166" formatCode="0.0%"/>
    </dxf>
    <dxf>
      <font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rgb="FF002060"/>
        <name val="Calibri"/>
        <scheme val="minor"/>
      </font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>
        <top style="thin">
          <color rgb="FF002060"/>
        </top>
      </border>
    </dxf>
    <dxf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none"/>
      </font>
    </dxf>
    <dxf>
      <border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002060"/>
        </left>
        <right/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scheme val="none"/>
      </font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 outline="0">
        <left style="thin">
          <color theme="1"/>
        </left>
        <top style="thin">
          <color theme="1"/>
        </top>
        <bottom style="thin">
          <color theme="1"/>
        </bottom>
      </border>
    </dxf>
    <dxf>
      <border outline="0"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color rgb="FF002060"/>
      </font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 outline="0"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6" formatCode="0.0%"/>
    </dxf>
    <dxf>
      <font>
        <strike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>
        <top style="thin">
          <color rgb="FF002060"/>
        </top>
      </border>
    </dxf>
    <dxf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</dxf>
    <dxf>
      <border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  <numFmt numFmtId="166" formatCode="0.0%"/>
    </dxf>
    <dxf>
      <font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rgb="FF002060"/>
        <name val="Calibri"/>
        <scheme val="minor"/>
      </font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>
        <top style="thin">
          <color rgb="FF002060"/>
        </top>
      </border>
    </dxf>
    <dxf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</dxf>
    <dxf>
      <border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numFmt numFmtId="166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rgb="FF002060"/>
        </left>
        <right/>
        <top style="thin">
          <color rgb="FF002060"/>
        </top>
        <bottom style="thin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border diagonalUp="0" diagonalDown="0" outline="0">
        <left style="thin">
          <color rgb="FF002060"/>
        </left>
        <right/>
        <top style="thin">
          <color rgb="FF002060"/>
        </top>
        <bottom style="thin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 outline="0">
        <left style="thin">
          <color theme="1"/>
        </left>
        <top style="thin">
          <color theme="1"/>
        </top>
        <bottom style="thin">
          <color theme="1"/>
        </bottom>
      </border>
    </dxf>
    <dxf>
      <border outline="0"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  <numFmt numFmtId="166" formatCode="0.0%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rgb="FF002060"/>
        <name val="Calibri"/>
        <scheme val="minor"/>
      </font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>
        <top style="thin">
          <color rgb="FF002060"/>
        </top>
      </border>
    </dxf>
    <dxf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</dxf>
    <dxf>
      <border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numFmt numFmtId="166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rgb="FF002060"/>
        </left>
        <right/>
        <top style="thin">
          <color rgb="FF002060"/>
        </top>
        <bottom style="thin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border diagonalUp="0" diagonalDown="0" outline="0">
        <left style="thin">
          <color rgb="FF002060"/>
        </left>
        <right/>
        <top style="thin">
          <color rgb="FF002060"/>
        </top>
        <bottom style="thin">
          <color rgb="FF002060"/>
        </bottom>
      </border>
    </dxf>
    <dxf>
      <border outline="0">
        <left style="thin">
          <color theme="1"/>
        </left>
        <top style="thin">
          <color theme="1"/>
        </top>
        <bottom style="thin">
          <color theme="1"/>
        </bottom>
      </border>
    </dxf>
    <dxf>
      <border outline="0"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rgb="FF002060"/>
        <name val="Calibri"/>
        <scheme val="minor"/>
      </font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>
        <top style="thin">
          <color rgb="FF002060"/>
        </top>
      </border>
    </dxf>
    <dxf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</dxf>
    <dxf>
      <border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rgb="FF002060"/>
        </left>
        <right/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alignment vertical="bottom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 outline="0">
        <left style="thin">
          <color theme="1"/>
        </left>
        <top style="thin">
          <color theme="1"/>
        </top>
        <bottom style="thin">
          <color theme="1"/>
        </bottom>
      </border>
    </dxf>
    <dxf>
      <alignment vertical="bottom" textRotation="0" wrapText="1" indent="0" justifyLastLine="0" shrinkToFit="0" readingOrder="0"/>
    </dxf>
    <dxf>
      <border outline="0"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rgb="FF002060"/>
        <name val="Times New Roman"/>
        <scheme val="none"/>
      </font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2060"/>
        <name val="Times New Roman"/>
        <scheme val="none"/>
      </font>
    </dxf>
    <dxf>
      <border outline="0"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solid">
          <fgColor indexed="64"/>
          <bgColor theme="0"/>
        </patternFill>
      </fill>
      <border diagonalUp="0" diagonalDown="0">
        <left/>
        <right/>
        <top style="thin">
          <color rgb="FF00206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/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none"/>
      </font>
      <fill>
        <patternFill patternType="none">
          <fgColor rgb="FF000000"/>
          <bgColor rgb="FFFFFFFF"/>
        </patternFill>
      </fill>
    </dxf>
    <dxf>
      <border outline="0">
        <bottom style="thin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numFmt numFmtId="2" formatCode="0.00"/>
      <border diagonalUp="0" diagonalDown="0">
        <left style="thin">
          <color rgb="FF002060"/>
        </left>
        <right/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numFmt numFmtId="165" formatCode="0.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numFmt numFmtId="165" formatCode="0.0"/>
      <border diagonalUp="0" diagonalDown="0">
        <left/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 outline="0">
        <top style="thin">
          <color rgb="FF002060"/>
        </top>
      </border>
    </dxf>
    <dxf>
      <border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 outline="0"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solid">
          <fgColor indexed="64"/>
          <bgColor theme="0"/>
        </patternFill>
      </fill>
      <border diagonalUp="0" diagonalDown="0">
        <left/>
        <right/>
        <top style="thin">
          <color rgb="FF00206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/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border outline="0">
        <bottom style="thin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numFmt numFmtId="2" formatCode="0.00"/>
      <border diagonalUp="0" diagonalDown="0">
        <left style="thin">
          <color rgb="FF002060"/>
        </left>
        <right/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numFmt numFmtId="165" formatCode="0.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numFmt numFmtId="165" formatCode="0.0"/>
      <border diagonalUp="0" diagonalDown="0">
        <left/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 outline="0">
        <top style="thin">
          <color rgb="FF002060"/>
        </top>
      </border>
    </dxf>
    <dxf>
      <border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 outline="0"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W1:Y22" totalsRowShown="0" headerRowDxfId="224" headerRowBorderDxfId="223" tableBorderDxfId="222" totalsRowBorderDxfId="221">
  <autoFilter ref="W1:Y22" xr:uid="{00000000-0009-0000-0100-000002000000}"/>
  <tableColumns count="3">
    <tableColumn id="1" xr3:uid="{00000000-0010-0000-0100-000001000000}" name="Hesablanmış XƏM" dataDxfId="220">
      <calculatedColumnFormula>O2-P2+Q2-R2</calculatedColumnFormula>
    </tableColumn>
    <tableColumn id="2" xr3:uid="{00000000-0010-0000-0100-000002000000}" name="Hesablanmış XƏM ilə Faktikinin fərqi" dataDxfId="219">
      <calculatedColumnFormula>N2-W2</calculatedColumnFormula>
    </tableColumn>
    <tableColumn id="3" xr3:uid="{00000000-0010-0000-0100-000003000000}" name="XM yoxlama" dataDxfId="218">
      <calculatedColumnFormula>L2+S2-N2+V2</calculatedColumnFormula>
    </tableColumn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F608B04-3B44-46FA-956D-705FBE28D9AB}" name="Table3010" displayName="Table3010" ref="A1:D25" totalsRowShown="0" headerRowDxfId="122" headerRowBorderDxfId="121" tableBorderDxfId="120">
  <autoFilter ref="A1:D25" xr:uid="{DF608B04-3B44-46FA-956D-705FBE28D9AB}"/>
  <sortState xmlns:xlrd2="http://schemas.microsoft.com/office/spreadsheetml/2017/richdata2" ref="A2:D25">
    <sortCondition descending="1" ref="D1:D25"/>
  </sortState>
  <tableColumns count="4">
    <tableColumn id="1" xr3:uid="{30E37088-32A9-4ECE-A005-9076F6E8D7FD}" name="Sıra" dataDxfId="119"/>
    <tableColumn id="2" xr3:uid="{D811AEFE-FEDA-4CF5-BD93-A6F927A9BCB8}" name="Banklar" dataDxfId="118"/>
    <tableColumn id="3" xr3:uid="{6906E337-2206-4389-AFBF-10FA7A6CA13D}" name="IIR/2023_x000a_Nisbi dinamika/Rüblük" dataDxfId="117"/>
    <tableColumn id="4" xr3:uid="{A896BE36-4E24-4FB3-AAFF-B1B59B7B948B}" name="IIR/2023_x000a_Mütləq dinamika/Rüblük " dataDxfId="116"/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ECA0287-0DDC-48B9-9089-963184590FA4}" name="Table4111314151618192786" displayName="Table4111314151618192786" ref="B1:E22" totalsRowShown="0" headerRowDxfId="115" dataDxfId="113" headerRowBorderDxfId="114" tableBorderDxfId="112" totalsRowBorderDxfId="111">
  <autoFilter ref="B1:E22" xr:uid="{9ECA0287-0DDC-48B9-9089-963184590FA4}"/>
  <sortState xmlns:xlrd2="http://schemas.microsoft.com/office/spreadsheetml/2017/richdata2" ref="B2:E22">
    <sortCondition descending="1" ref="D1:D22"/>
  </sortState>
  <tableColumns count="4">
    <tableColumn id="2" xr3:uid="{FD70E56F-3444-40BA-A342-1780A2F72BCE}" name="Banklar" dataDxfId="110"/>
    <tableColumn id="3" xr3:uid="{E36E8D94-F68A-4EC0-88F6-703CF03D1C2C}" name="IR/2026" dataDxfId="109"/>
    <tableColumn id="7" xr3:uid="{4D94244E-3407-420F-9E36-8C2A01C2F770}" name="IIR/2026" dataDxfId="108"/>
    <tableColumn id="4" xr3:uid="{772BE850-4257-4BC2-8EFE-310A70A34082}" name="Dinamika, %" dataDxfId="107">
      <calculatedColumnFormula>Table4111314151618192786[[#This Row],[IIR/2026]]/Table4111314151618192786[[#This Row],[IR/2026]]-1</calculatedColumnFormula>
    </tableColumn>
  </tableColumns>
  <tableStyleInfo name="TableStyleLight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769A2C3-AEAB-49A0-ACBC-E750F0A343EF}" name="Table411131415161819278612" displayName="Table411131415161819278612" ref="B1:E22" totalsRowShown="0" headerRowDxfId="106" dataDxfId="104" headerRowBorderDxfId="105" tableBorderDxfId="103" totalsRowBorderDxfId="102">
  <autoFilter ref="B1:E22" xr:uid="{F769A2C3-AEAB-49A0-ACBC-E750F0A343EF}"/>
  <sortState xmlns:xlrd2="http://schemas.microsoft.com/office/spreadsheetml/2017/richdata2" ref="B2:E22">
    <sortCondition descending="1" ref="D1:D22"/>
  </sortState>
  <tableColumns count="4">
    <tableColumn id="2" xr3:uid="{78A8684C-BDCA-4D65-B349-8E4A2B296187}" name="Banklar" dataDxfId="101"/>
    <tableColumn id="3" xr3:uid="{E13B9350-4104-49DD-9753-248321592C1B}" name="IR/2026" dataDxfId="100"/>
    <tableColumn id="7" xr3:uid="{0FF52099-8DF0-4398-8E55-61792BF29A92}" name="IIR/2026" dataDxfId="99"/>
    <tableColumn id="4" xr3:uid="{E0897CF5-1884-45E6-AE6F-54A5176B33CA}" name="Dinamika, %" dataDxfId="98">
      <calculatedColumnFormula>Table411131415161819278612[[#This Row],[IIR/2026]]/Table411131415161819278612[[#This Row],[IR/2026]]-1</calculatedColumnFormula>
    </tableColumn>
  </tableColumns>
  <tableStyleInfo name="TableStyleLight8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6000000}" name="Table41113141516181926" displayName="Table41113141516181926" ref="B1:D22" totalsRowShown="0" headerRowDxfId="97" headerRowBorderDxfId="96">
  <autoFilter ref="B1:D22" xr:uid="{00000000-0009-0000-0100-000019000000}"/>
  <sortState xmlns:xlrd2="http://schemas.microsoft.com/office/spreadsheetml/2017/richdata2" ref="B2:D22">
    <sortCondition ref="B1:B22"/>
  </sortState>
  <tableColumns count="3">
    <tableColumn id="2" xr3:uid="{00000000-0010-0000-0600-000002000000}" name="Banklar" dataDxfId="95"/>
    <tableColumn id="7" xr3:uid="{00000000-0010-0000-0600-000007000000}" name="IR/2026" dataDxfId="94"/>
    <tableColumn id="4" xr3:uid="{00000000-0010-0000-0600-000004000000}" name="IIR/2026" dataDxfId="93"/>
  </tableColumns>
  <tableStyleInfo name="TableStyleLight8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7000000}" name="Table31" displayName="Table31" ref="B1:D22" totalsRowShown="0" headerRowDxfId="92" headerRowBorderDxfId="91" tableBorderDxfId="90">
  <autoFilter ref="B1:D22" xr:uid="{00000000-0009-0000-0100-00001F000000}"/>
  <sortState xmlns:xlrd2="http://schemas.microsoft.com/office/spreadsheetml/2017/richdata2" ref="B2:D22">
    <sortCondition descending="1" ref="D1:D22"/>
  </sortState>
  <tableColumns count="3">
    <tableColumn id="2" xr3:uid="{00000000-0010-0000-0700-000002000000}" name="Banklar" dataDxfId="89"/>
    <tableColumn id="5" xr3:uid="{00000000-0010-0000-0700-000005000000}" name="IIR/2026_x000a_Nisbi dinamika/Rüblük" dataDxfId="88"/>
    <tableColumn id="6" xr3:uid="{00000000-0010-0000-0700-000006000000}" name="IIR/2026_x000a_Mütləq dinamika/Rüblük " dataDxfId="87"/>
  </tableColumns>
  <tableStyleInfo name="TableStyleLight8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2BE6B97-4BCC-4FF5-A05B-746F80AE070E}" name="Table411131415161819278616" displayName="Table411131415161819278616" ref="B1:E22" totalsRowShown="0" headerRowDxfId="86" dataDxfId="84" headerRowBorderDxfId="85" tableBorderDxfId="83" totalsRowBorderDxfId="82">
  <autoFilter ref="B1:E22" xr:uid="{9ECA0287-0DDC-48B9-9089-963184590FA4}"/>
  <sortState xmlns:xlrd2="http://schemas.microsoft.com/office/spreadsheetml/2017/richdata2" ref="B2:E22">
    <sortCondition descending="1" ref="D1:D22"/>
  </sortState>
  <tableColumns count="4">
    <tableColumn id="2" xr3:uid="{99C8E986-3B31-42C7-9C27-0EE6FF717AEB}" name="Banklar" dataDxfId="81"/>
    <tableColumn id="3" xr3:uid="{1FC0A7B9-A4DB-437C-BF0B-C54E5DEF0BC1}" name="IR/2026" dataDxfId="80"/>
    <tableColumn id="7" xr3:uid="{E629B895-ABDA-4D7D-BEDF-4FBF382F8A52}" name="IIR/2026" dataDxfId="79"/>
    <tableColumn id="4" xr3:uid="{F4DB3B8D-4992-4DEE-96A4-D0938C56CB60}" name="Dinamika, %" dataDxfId="78">
      <calculatedColumnFormula>Table411131415161819278616[[#This Row],[IIR/2026]]/Table411131415161819278616[[#This Row],[IR/2026]]-1</calculatedColumnFormula>
    </tableColumn>
  </tableColumns>
  <tableStyleInfo name="TableStyleLight8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8000000}" name="Table41113141516181924" displayName="Table41113141516181924" ref="A1:D22" totalsRowShown="0" headerRowDxfId="77" headerRowBorderDxfId="76" tableBorderDxfId="75" totalsRowBorderDxfId="74">
  <autoFilter ref="A1:D22" xr:uid="{00000000-0009-0000-0100-000017000000}"/>
  <sortState xmlns:xlrd2="http://schemas.microsoft.com/office/spreadsheetml/2017/richdata2" ref="A2:D22">
    <sortCondition descending="1" ref="D1:D22"/>
  </sortState>
  <tableColumns count="4">
    <tableColumn id="1" xr3:uid="{00000000-0010-0000-0800-000001000000}" name="Sıra" dataDxfId="73"/>
    <tableColumn id="2" xr3:uid="{00000000-0010-0000-0800-000002000000}" name="Banklar" dataDxfId="72"/>
    <tableColumn id="7" xr3:uid="{00000000-0010-0000-0800-000007000000}" name="IR/2026" dataDxfId="71"/>
    <tableColumn id="4" xr3:uid="{00000000-0010-0000-0800-000004000000}" name="IIR/2026" dataDxfId="70"/>
  </tableColumns>
  <tableStyleInfo name="TableStyleLight8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09000000}" name="Table28" displayName="Table28" ref="A1:D22" totalsRowShown="0" headerRowDxfId="69" headerRowBorderDxfId="68" tableBorderDxfId="67">
  <autoFilter ref="A1:D22" xr:uid="{00000000-0009-0000-0100-00001C000000}"/>
  <sortState xmlns:xlrd2="http://schemas.microsoft.com/office/spreadsheetml/2017/richdata2" ref="A2:D22">
    <sortCondition descending="1" ref="D1:D22"/>
  </sortState>
  <tableColumns count="4">
    <tableColumn id="1" xr3:uid="{00000000-0010-0000-0900-000001000000}" name="Sıra" dataDxfId="66"/>
    <tableColumn id="2" xr3:uid="{00000000-0010-0000-0900-000002000000}" name="Banklar" dataDxfId="65"/>
    <tableColumn id="5" xr3:uid="{00000000-0010-0000-0900-000005000000}" name="IIR/2026_x000a_Nisbi dinamika/Rüblük" dataDxfId="64"/>
    <tableColumn id="6" xr3:uid="{00000000-0010-0000-0900-000006000000}" name="IIR/2026_x000a_Mütləq dinamika/Rüblük " dataDxfId="63"/>
  </tableColumns>
  <tableStyleInfo name="TableStyleLight8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A000000}" name="Table8" displayName="Table8" ref="B1:E22" totalsRowShown="0" headerRowDxfId="62" headerRowBorderDxfId="61" tableBorderDxfId="60" totalsRowBorderDxfId="59">
  <autoFilter ref="B1:E22" xr:uid="{00000000-0009-0000-0100-000008000000}"/>
  <sortState xmlns:xlrd2="http://schemas.microsoft.com/office/spreadsheetml/2017/richdata2" ref="B2:E22">
    <sortCondition descending="1" ref="D1:D22"/>
  </sortState>
  <tableColumns count="4">
    <tableColumn id="2" xr3:uid="{00000000-0010-0000-0A00-000002000000}" name="Banklar" dataDxfId="58"/>
    <tableColumn id="4" xr3:uid="{00000000-0010-0000-0A00-000004000000}" name="2026 IR Nizamnamə Kapitalı (mln. manat)" dataDxfId="57"/>
    <tableColumn id="5" xr3:uid="{00000000-0010-0000-0A00-000005000000}" name="2026 IIR Nizamnamə Kapitalı (mln. manat)" dataDxfId="56"/>
    <tableColumn id="6" xr3:uid="{00000000-0010-0000-0A00-000006000000}" name="Dinamika, mln . manat" dataDxfId="55">
      <calculatedColumnFormula>Table8[[#This Row],[2026 IIR Nizamnamə Kapitalı (mln. manat)]]-Table8[[#This Row],[2026 IR Nizamnamə Kapitalı (mln. manat)]]</calculatedColumnFormula>
    </tableColumn>
  </tableColumns>
  <tableStyleInfo name="TableStyleLight8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B000000}" name="Table4111314151618192238" displayName="Table4111314151618192238" ref="A1:D22" totalsRowShown="0" headerRowDxfId="54" headerRowBorderDxfId="53">
  <autoFilter ref="A1:D22" xr:uid="{00000000-0009-0000-0100-000025000000}"/>
  <sortState xmlns:xlrd2="http://schemas.microsoft.com/office/spreadsheetml/2017/richdata2" ref="A2:D22">
    <sortCondition descending="1" ref="D1:D22"/>
  </sortState>
  <tableColumns count="4">
    <tableColumn id="1" xr3:uid="{00000000-0010-0000-0B00-000001000000}" name="Sıra" dataDxfId="52"/>
    <tableColumn id="2" xr3:uid="{00000000-0010-0000-0B00-000002000000}" name="Banklar" dataDxfId="51"/>
    <tableColumn id="7" xr3:uid="{00000000-0010-0000-0B00-000007000000}" name="IR/2026" dataDxfId="50"/>
    <tableColumn id="5" xr3:uid="{00000000-0010-0000-0B00-000005000000}" name="IIR/2026" dataDxfId="49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EF6AB6B-734B-4658-9BF0-B884E0E0EBD6}" name="Table6" displayName="Table6" ref="A1:U22" totalsRowShown="0" headerRowDxfId="217" dataDxfId="215" headerRowBorderDxfId="216" tableBorderDxfId="214">
  <autoFilter ref="A1:U22" xr:uid="{EEF6AB6B-734B-4658-9BF0-B884E0E0EBD6}"/>
  <sortState xmlns:xlrd2="http://schemas.microsoft.com/office/spreadsheetml/2017/richdata2" ref="A2:U23">
    <sortCondition ref="B1:B24"/>
  </sortState>
  <tableColumns count="21">
    <tableColumn id="1" xr3:uid="{7C546EE7-DECE-486C-8E68-0ADC76B35709}" name="Sıra" dataDxfId="213"/>
    <tableColumn id="2" xr3:uid="{E9FCB8FB-F0D1-4CB7-8C57-2D2CB81510DC}" name="Banklar" dataDxfId="212"/>
    <tableColumn id="3" xr3:uid="{FE877C1A-4A79-4111-B88B-5481D65FA64B}" name="Aktivlər _x000a_(mln. manat)" dataDxfId="211"/>
    <tableColumn id="4" xr3:uid="{E6E72CB1-921C-47EC-98BF-658AE7E9621E}" name="Cəmi Kreditlər _x000a_(mln. manat) " dataDxfId="210"/>
    <tableColumn id="5" xr3:uid="{5114340C-DFF6-439C-8593-908055A8BC5C}" name="Biznes Kreditləri (mln. manat)" dataDxfId="209"/>
    <tableColumn id="16" xr3:uid="{088CA525-1D62-4372-ACE7-526FAF70F269}" name="İstehlak Kreditləri (mln. manat)" dataDxfId="208"/>
    <tableColumn id="17" xr3:uid="{A3601E4F-7001-4037-ADEB-F1979B08B150}" name="Daşınmaz əmlak kreditləri (mln. manat)" dataDxfId="207"/>
    <tableColumn id="6" xr3:uid="{4B5D7920-3401-4548-A3B6-95B354984DD7}" name="Depozit Portfeli _x000a_(mln. manat)" dataDxfId="206"/>
    <tableColumn id="18" xr3:uid="{B870EAFE-B3CD-442F-99A1-1D0C2AEC4229}" name="Fiziki şəxslərin əmanətləri (mln. manat)" dataDxfId="205"/>
    <tableColumn id="7" xr3:uid="{F334C1F6-7133-4625-95F6-D64BB2FA10B8}" name="Balans Kapitalı _x000a_(mln. manat)" dataDxfId="204"/>
    <tableColumn id="8" xr3:uid="{2EAB8291-1F6D-43E4-96DA-B10FAC73E3FB}" name="o cümlədən, Nizamnamə Kapitalı (mln. manat)" dataDxfId="203"/>
    <tableColumn id="9" xr3:uid="{CFECEAF7-A010-4D77-805F-E8178F38BCBF}" name="Xalis Mənfəət_x000a_ (mln. manat)" dataDxfId="202"/>
    <tableColumn id="19" xr3:uid="{34E86F01-57B4-4BBD-AAA7-53F7FD3DC010}" name="Mənfəət vergisindən əvvəlki mənfəət (mln. manat)" dataDxfId="201"/>
    <tableColumn id="10" xr3:uid="{BC77C4EC-EA0B-4969-9AB5-DE3A10CC3669}" name="Xalis Əməliyyat Mənfəəti _x000a_(mln. manat)" dataDxfId="200">
      <calculatedColumnFormula>Table6[[#This Row],[Faiz gəlirləri
 (mln. manat)]]-Table6[[#This Row],[Faiz xərcləri
 (mln. manat)]]+Table6[[#This Row],[Qeyri-faiz gəlirləri 
(mln. manat)]]-Table6[[#This Row],[Qeyri-faiz xərcləri 
(mln. manat)]]</calculatedColumnFormula>
    </tableColumn>
    <tableColumn id="11" xr3:uid="{34C1076E-CC0C-4B9F-8311-B9D6B63D669C}" name="Faiz gəlirləri_x000a_ (mln. manat)" dataDxfId="199"/>
    <tableColumn id="12" xr3:uid="{DE7DEB67-4DC1-4F17-95A4-705BE5C35CCF}" name="Faiz xərcləri_x000a_ (mln. manat)" dataDxfId="198"/>
    <tableColumn id="13" xr3:uid="{5BAC82BD-798C-4370-9E40-EBF10A990908}" name="Qeyri-faiz gəlirləri _x000a_(mln. manat)" dataDxfId="197"/>
    <tableColumn id="14" xr3:uid="{0C61A2C8-280A-40D6-A24F-9784917D0298}" name="Qeyri-faiz xərcləri _x000a_(mln. manat)" dataDxfId="196"/>
    <tableColumn id="15" xr3:uid="{E8C10E4F-E137-45D1-BE8A-5FE08F47F60B}" name="Aktivlər üzrə mümkün zərərin _x000a_ödənilməsi üçün ehtiyat ayırmaları (mln. manat)" dataDxfId="195"/>
    <tableColumn id="21" xr3:uid="{AF53E672-97CA-4854-980A-2F4F3E93948E}" name="Gözlənilməz xərclər" dataDxfId="194"/>
    <tableColumn id="20" xr3:uid="{9FBC58B1-E4A4-4938-A22E-2EA882D77F97}" name="Faiz borcları üzrə yaradılmış məqsədli ehtiyatlar" dataDxfId="193"/>
  </tableColumns>
  <tableStyleInfo name="TableStyleLight8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C000000}" name="Table41113141516181922" displayName="Table41113141516181922" ref="A1:D22" totalsRowShown="0" headerRowDxfId="48" headerRowBorderDxfId="47">
  <autoFilter ref="A1:D22" xr:uid="{00000000-000C-0000-FFFF-FFFF0C000000}"/>
  <sortState xmlns:xlrd2="http://schemas.microsoft.com/office/spreadsheetml/2017/richdata2" ref="A2:D22">
    <sortCondition descending="1" ref="D1:D22"/>
  </sortState>
  <tableColumns count="4">
    <tableColumn id="1" xr3:uid="{00000000-0010-0000-0C00-000001000000}" name="Sıra" dataDxfId="46"/>
    <tableColumn id="2" xr3:uid="{00000000-0010-0000-0C00-000002000000}" name="Banklar" dataDxfId="45"/>
    <tableColumn id="7" xr3:uid="{00000000-0010-0000-0C00-000007000000}" name="IR/2026" dataDxfId="44"/>
    <tableColumn id="5" xr3:uid="{00000000-0010-0000-0C00-000005000000}" name="IIR/2026" dataDxfId="43"/>
  </tableColumns>
  <tableStyleInfo name="TableStyleLight8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D000000}" name="Table41113141516181921" displayName="Table41113141516181921" ref="B1:D22" totalsRowShown="0" headerRowDxfId="42" headerRowBorderDxfId="41">
  <autoFilter ref="B1:D22" xr:uid="{00000000-0009-0000-0100-000014000000}"/>
  <sortState xmlns:xlrd2="http://schemas.microsoft.com/office/spreadsheetml/2017/richdata2" ref="B2:D22">
    <sortCondition descending="1" ref="D1:D22"/>
  </sortState>
  <tableColumns count="3">
    <tableColumn id="2" xr3:uid="{00000000-0010-0000-0D00-000002000000}" name="Banklar" dataDxfId="40"/>
    <tableColumn id="3" xr3:uid="{00000000-0010-0000-0D00-000003000000}" name="IR/2026" dataDxfId="39"/>
    <tableColumn id="7" xr3:uid="{00000000-0010-0000-0D00-000007000000}" name="IIR/2026" dataDxfId="38"/>
  </tableColumns>
  <tableStyleInfo name="TableStyleLight8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E000000}" name="Table41113141516181919" displayName="Table41113141516181919" ref="B1:D22" totalsRowShown="0" headerRowDxfId="37" headerRowBorderDxfId="36">
  <autoFilter ref="B1:D22" xr:uid="{00000000-0009-0000-0100-000012000000}"/>
  <sortState xmlns:xlrd2="http://schemas.microsoft.com/office/spreadsheetml/2017/richdata2" ref="B2:D22">
    <sortCondition descending="1" ref="D1:D22"/>
  </sortState>
  <tableColumns count="3">
    <tableColumn id="2" xr3:uid="{00000000-0010-0000-0E00-000002000000}" name="Banklar" dataDxfId="35"/>
    <tableColumn id="7" xr3:uid="{00000000-0010-0000-0E00-000007000000}" name="IR/2026" dataDxfId="34"/>
    <tableColumn id="4" xr3:uid="{00000000-0010-0000-0E00-000004000000}" name="IIR/2026" dataDxfId="33"/>
  </tableColumns>
  <tableStyleInfo name="TableStyleLight8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F000000}" name="Table41113141516181913" displayName="Table41113141516181913" ref="B1:D22" totalsRowShown="0" headerRowDxfId="32" headerRowBorderDxfId="31">
  <autoFilter ref="B1:D22" xr:uid="{00000000-0009-0000-0100-00000C000000}"/>
  <sortState xmlns:xlrd2="http://schemas.microsoft.com/office/spreadsheetml/2017/richdata2" ref="B2:D22">
    <sortCondition descending="1" ref="D1:D22"/>
  </sortState>
  <tableColumns count="3">
    <tableColumn id="2" xr3:uid="{00000000-0010-0000-0F00-000002000000}" name="Banklar" dataDxfId="30"/>
    <tableColumn id="3" xr3:uid="{00000000-0010-0000-0F00-000003000000}" name="IR/2026" dataDxfId="29"/>
    <tableColumn id="7" xr3:uid="{00000000-0010-0000-0F00-000007000000}" name="IIR/2026" dataDxfId="28"/>
  </tableColumns>
  <tableStyleInfo name="TableStyleLight8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0000000}" name="Table41113141516181911" displayName="Table41113141516181911" ref="B1:D22" totalsRowShown="0" headerRowDxfId="27" headerRowBorderDxfId="26">
  <autoFilter ref="B1:D22" xr:uid="{00000000-0009-0000-0100-00000A000000}"/>
  <sortState xmlns:xlrd2="http://schemas.microsoft.com/office/spreadsheetml/2017/richdata2" ref="B2:D22">
    <sortCondition descending="1" ref="D1:D22"/>
  </sortState>
  <tableColumns count="3">
    <tableColumn id="2" xr3:uid="{00000000-0010-0000-1000-000002000000}" name="Banklar" dataDxfId="25"/>
    <tableColumn id="7" xr3:uid="{00000000-0010-0000-1000-000007000000}" name="IR/2026" dataDxfId="24"/>
    <tableColumn id="4" xr3:uid="{00000000-0010-0000-1000-000004000000}" name="IIR/2026" dataDxfId="23"/>
  </tableColumns>
  <tableStyleInfo name="TableStyleLight8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1000000}" name="Table411131415161819" displayName="Table411131415161819" ref="B1:D22" totalsRowShown="0" headerRowDxfId="22" headerRowBorderDxfId="21">
  <autoFilter ref="B1:D22" xr:uid="{00000000-0009-0000-0100-000013000000}"/>
  <sortState xmlns:xlrd2="http://schemas.microsoft.com/office/spreadsheetml/2017/richdata2" ref="B2:D22">
    <sortCondition descending="1" ref="D1:D22"/>
  </sortState>
  <tableColumns count="3">
    <tableColumn id="2" xr3:uid="{00000000-0010-0000-1100-000002000000}" name="Banklar" dataDxfId="20"/>
    <tableColumn id="7" xr3:uid="{00000000-0010-0000-1100-000007000000}" name="IR/2026" dataDxfId="19"/>
    <tableColumn id="4" xr3:uid="{00000000-0010-0000-1100-000004000000}" name="IIR/2026" dataDxfId="18"/>
  </tableColumns>
  <tableStyleInfo name="TableStyleLight8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7915E3A6-A156-4C35-BA9D-2A697836EEA3}" name="Table3" displayName="Table3" ref="B1:C22" totalsRowShown="0" headerRowDxfId="17" dataDxfId="16">
  <autoFilter ref="B1:C22" xr:uid="{7915E3A6-A156-4C35-BA9D-2A697836EEA3}"/>
  <sortState xmlns:xlrd2="http://schemas.microsoft.com/office/spreadsheetml/2017/richdata2" ref="B2:C22">
    <sortCondition descending="1" ref="C1:C22"/>
  </sortState>
  <tableColumns count="2">
    <tableColumn id="1" xr3:uid="{460DC918-9A41-44E0-92F2-96840A1086FC}" name="Banklar" dataDxfId="15"/>
    <tableColumn id="2" xr3:uid="{6FB2FD31-89D0-4499-A905-D2FF63FEB4C1}" name="2026 IIR_x000a_ROA,% " dataDxfId="14"/>
  </tableColumns>
  <tableStyleInfo name="TableStyleLight9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C1627DD1-02BC-409A-8E64-16C646EFF3B5}" name="Table315" displayName="Table315" ref="B1:C22" totalsRowShown="0" headerRowDxfId="13" dataDxfId="12">
  <autoFilter ref="B1:C22" xr:uid="{C1627DD1-02BC-409A-8E64-16C646EFF3B5}"/>
  <sortState xmlns:xlrd2="http://schemas.microsoft.com/office/spreadsheetml/2017/richdata2" ref="B2:C22">
    <sortCondition descending="1" ref="C1:C22"/>
  </sortState>
  <tableColumns count="2">
    <tableColumn id="1" xr3:uid="{354862A7-EC94-4542-AE92-D68F9F4CEFA5}" name="Banklar" dataDxfId="11"/>
    <tableColumn id="2" xr3:uid="{C9D23080-69DF-4A66-A2CC-DE3C8E23BA01}" name="2026 IIR_x000a_ROE,% " dataDxfId="10" dataCellStyle="Percent 2"/>
  </tableColumns>
  <tableStyleInfo name="TableStyleLight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12000000}" name="Table4111314151618192" displayName="Table4111314151618192" ref="A1:C26" totalsRowShown="0" headerRowDxfId="9" headerRowBorderDxfId="8">
  <autoFilter ref="A1:C26" xr:uid="{00000000-0009-0000-0100-000001000000}"/>
  <sortState xmlns:xlrd2="http://schemas.microsoft.com/office/spreadsheetml/2017/richdata2" ref="A2:C26">
    <sortCondition ref="B1:B26"/>
  </sortState>
  <tableColumns count="3">
    <tableColumn id="1" xr3:uid="{00000000-0010-0000-1200-000001000000}" name="Sıra" dataDxfId="7"/>
    <tableColumn id="2" xr3:uid="{00000000-0010-0000-1200-000002000000}" name="Banklar" dataDxfId="6"/>
    <tableColumn id="7" xr3:uid="{00000000-0010-0000-1200-000007000000}" name="2023 IR_x000a_ROA,% _x000a_(Xalis mənfəət/ Aktivlərin həcmi)" dataDxfId="5"/>
  </tableColumns>
  <tableStyleInfo name="TableStyleLight8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3000000}" name="Table41113141516181925" displayName="Table41113141516181925" ref="A1:C26" totalsRowShown="0" headerRowDxfId="4" headerRowBorderDxfId="3">
  <autoFilter ref="A1:C26" xr:uid="{00000000-0009-0000-0100-000003000000}"/>
  <sortState xmlns:xlrd2="http://schemas.microsoft.com/office/spreadsheetml/2017/richdata2" ref="A2:C26">
    <sortCondition ref="B1:B26"/>
  </sortState>
  <tableColumns count="3">
    <tableColumn id="1" xr3:uid="{00000000-0010-0000-1300-000001000000}" name="Sıra" dataDxfId="2"/>
    <tableColumn id="2" xr3:uid="{00000000-0010-0000-1300-000002000000}" name="Banklar" dataDxfId="1"/>
    <tableColumn id="4" xr3:uid="{00000000-0010-0000-1300-000004000000}" name="2023 IR_x000a_ROE,% _x000a_(Xalis mənfəət/ Balans kapitalı)" dataDxfId="0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76B83F1-3A4B-41E5-B3AC-4258EB4D1CA4}" name="Table218" displayName="Table218" ref="W1:Y22" totalsRowShown="0" headerRowDxfId="192" headerRowBorderDxfId="191" tableBorderDxfId="190" totalsRowBorderDxfId="189">
  <autoFilter ref="W1:Y22" xr:uid="{00000000-0009-0000-0100-000002000000}"/>
  <tableColumns count="3">
    <tableColumn id="1" xr3:uid="{D7EB194E-AC92-4A48-B99C-159511EB01D9}" name="Hesablanmış XƏM" dataDxfId="188">
      <calculatedColumnFormula>O2-P2+Q2-R2</calculatedColumnFormula>
    </tableColumn>
    <tableColumn id="2" xr3:uid="{8609B082-9A71-4CC2-8B73-C54CD93244A0}" name="Hesablanmış XƏM ilə Faktikinin fərqi" dataDxfId="187">
      <calculatedColumnFormula>Table218[[#This Row],[Hesablanmış XƏM]]-N2</calculatedColumnFormula>
    </tableColumn>
    <tableColumn id="3" xr3:uid="{F63F6090-EC5C-4602-AECF-33B0D7B052D7}" name="XM yoxlama" dataDxfId="186">
      <calculatedColumnFormula>Table623[[#This Row],[Xalis Mənfəət
 (mln. manat)]]-Table623[[#This Row],[Xalis Əməliyyat Mənfəəti 
(mln. manat)]]+V2+Table623[[#This Row],[Faiz borcları üzrə yaradılmış məqsədli ehtiyatlar]]+Table623[[#This Row],[Gözlənilməz xərclər]]+Table623[[#This Row],[Aktivlər üzrə mümkün zərərin 
ödənilməsi üçün ehtiyat ayırmaları (mln. manat)]]</calculatedColumnFormula>
    </tableColumn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77F2A7A8-4613-4333-822B-32EBA7D766AC}" name="Table623" displayName="Table623" ref="A1:U22" totalsRowShown="0" headerRowDxfId="185" dataDxfId="183" headerRowBorderDxfId="184" tableBorderDxfId="182">
  <autoFilter ref="A1:U22" xr:uid="{EEF6AB6B-734B-4658-9BF0-B884E0E0EBD6}"/>
  <sortState xmlns:xlrd2="http://schemas.microsoft.com/office/spreadsheetml/2017/richdata2" ref="A2:U23">
    <sortCondition ref="B1:B24"/>
  </sortState>
  <tableColumns count="21">
    <tableColumn id="1" xr3:uid="{75050E18-4186-4A9E-8692-ED4C60565F31}" name="Sıra" dataDxfId="181"/>
    <tableColumn id="2" xr3:uid="{98D53448-7D8C-4F7A-B7B2-25B1F2DE9267}" name="Banklar" dataDxfId="180"/>
    <tableColumn id="3" xr3:uid="{B8CE4A16-0FB5-466E-9353-FF56F7BC2774}" name="Aktivlər _x000a_(mln. manat)" dataDxfId="179"/>
    <tableColumn id="4" xr3:uid="{7ADFD979-4340-4841-8790-876CEEAE61F6}" name="Cəmi Kreditlər _x000a_(mln. manat) " dataDxfId="178"/>
    <tableColumn id="5" xr3:uid="{049B44C4-5926-4CB4-BAA8-FCB382ED6248}" name="Biznes Kreditləri (mln. manat)" dataDxfId="177"/>
    <tableColumn id="16" xr3:uid="{EFE7FB05-98ED-433A-84A3-30F35C133D55}" name="İstehlak Kreditləri (mln. manat)" dataDxfId="176"/>
    <tableColumn id="17" xr3:uid="{C0E2EEDD-5192-4EF0-A32D-EA38A146E614}" name="Daşınmaz əmlak kreditləri (mln. manat)" dataDxfId="175"/>
    <tableColumn id="6" xr3:uid="{D0E3C62C-7456-41F7-BB2B-5C8B49EB64EC}" name="Depozit Portfeli _x000a_(mln. manat)" dataDxfId="174"/>
    <tableColumn id="18" xr3:uid="{5F8FCCFD-518F-441D-873E-C3C4440A21E7}" name="Fiziki şəxslərin əmanətləri (mln. manat)" dataDxfId="173"/>
    <tableColumn id="7" xr3:uid="{96F3FEC0-6B10-4CD1-9646-55F79534E39F}" name="Balans Kapitalı _x000a_(mln. manat)" dataDxfId="172"/>
    <tableColumn id="8" xr3:uid="{50C92C75-0868-49DE-B83B-2CBEE6311E7F}" name="o cümlədən, Nizamnamə Kapitalı (mln. manat)" dataDxfId="171"/>
    <tableColumn id="9" xr3:uid="{A0887154-4401-4C64-8E85-AC1531BE0CD4}" name="Xalis Mənfəət_x000a_ (mln. manat)" dataDxfId="170"/>
    <tableColumn id="19" xr3:uid="{6D97C92D-290D-42EB-A7E8-A2805F910092}" name="Mənfəət vergisindən əvvəlki mənfəət (mln. manat)" dataDxfId="169"/>
    <tableColumn id="10" xr3:uid="{4780D583-F618-44C1-B6F9-83B89DB9DF2B}" name="Xalis Əməliyyat Mənfəəti _x000a_(mln. manat)" dataDxfId="168">
      <calculatedColumnFormula>Table623[[#This Row],[Faiz gəlirləri
 (mln. manat)]]-Table623[[#This Row],[Faiz xərcləri
 (mln. manat)]]+Table623[[#This Row],[Qeyri-faiz gəlirləri 
(mln. manat)]]-Table623[[#This Row],[Qeyri-faiz xərcləri 
(mln. manat)]]</calculatedColumnFormula>
    </tableColumn>
    <tableColumn id="11" xr3:uid="{926F44F2-F8AD-4CB7-833B-FB1145088C0A}" name="Faiz gəlirləri_x000a_ (mln. manat)" dataDxfId="167"/>
    <tableColumn id="12" xr3:uid="{6806D961-E490-4FB9-9347-4F87BAC0CE9D}" name="Faiz xərcləri_x000a_ (mln. manat)" dataDxfId="166"/>
    <tableColumn id="13" xr3:uid="{EC21BD8C-48BD-4A25-B795-FA79586B7749}" name="Qeyri-faiz gəlirləri _x000a_(mln. manat)" dataDxfId="165"/>
    <tableColumn id="14" xr3:uid="{FB6F599D-B3E5-43AC-A7D0-02EEF0E80520}" name="Qeyri-faiz xərcləri _x000a_(mln. manat)" dataDxfId="164"/>
    <tableColumn id="15" xr3:uid="{6385DCF0-6B9C-4B40-92D7-FF4D0CC2D23E}" name="Aktivlər üzrə mümkün zərərin _x000a_ödənilməsi üçün ehtiyat ayırmaları (mln. manat)" dataDxfId="163"/>
    <tableColumn id="21" xr3:uid="{5EC6CFB3-E880-49BB-82D6-7A624D4637B8}" name="Gözlənilməz xərclər" dataDxfId="162"/>
    <tableColumn id="20" xr3:uid="{4B3816AA-FCF4-4C6F-811A-233663E7CBBC}" name="Faiz borcları üzrə yaradılmış məqsədli ehtiyatlar" dataDxfId="161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02000000}" name="Table41113141516181928" displayName="Table41113141516181928" ref="B1:D24" totalsRowShown="0" headerRowDxfId="160" dataDxfId="158" headerRowBorderDxfId="159" tableBorderDxfId="157" totalsRowBorderDxfId="156">
  <autoFilter ref="B1:D24" xr:uid="{00000000-0009-0000-0100-00001B000000}"/>
  <sortState xmlns:xlrd2="http://schemas.microsoft.com/office/spreadsheetml/2017/richdata2" ref="B2:D22">
    <sortCondition ref="B1:B24"/>
  </sortState>
  <tableColumns count="3">
    <tableColumn id="2" xr3:uid="{00000000-0010-0000-0200-000002000000}" name="Banklar" dataDxfId="155"/>
    <tableColumn id="3" xr3:uid="{00000000-0010-0000-0200-000003000000}" name="IR/2026" dataDxfId="154"/>
    <tableColumn id="7" xr3:uid="{00000000-0010-0000-0200-000007000000}" name="IIR/2026" dataDxfId="153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3000000}" name="Table29" displayName="Table29" ref="B1:D22" totalsRowShown="0" headerRowDxfId="152" dataDxfId="150" headerRowBorderDxfId="151" tableBorderDxfId="149">
  <autoFilter ref="B1:D22" xr:uid="{00000000-0009-0000-0100-00001D000000}"/>
  <sortState xmlns:xlrd2="http://schemas.microsoft.com/office/spreadsheetml/2017/richdata2" ref="B2:D22">
    <sortCondition descending="1" ref="D1:D22"/>
  </sortState>
  <tableColumns count="3">
    <tableColumn id="2" xr3:uid="{00000000-0010-0000-0300-000002000000}" name="Banklar" dataDxfId="148"/>
    <tableColumn id="3" xr3:uid="{00000000-0010-0000-0300-000003000000}" name="IR/2026_x000a_Nisbi dinamika/Rüblük" dataDxfId="147"/>
    <tableColumn id="4" xr3:uid="{00000000-0010-0000-0300-000004000000}" name="IR/2026_x000a_Mütləq dinamika/Rüblük " dataDxfId="146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04000000}" name="Table41113141516181927" displayName="Table41113141516181927" ref="B1:D22" totalsRowShown="0" headerRowDxfId="145" dataDxfId="143" headerRowBorderDxfId="144" tableBorderDxfId="142" totalsRowBorderDxfId="141">
  <autoFilter ref="B1:D22" xr:uid="{00000000-0009-0000-0100-00001A000000}"/>
  <sortState xmlns:xlrd2="http://schemas.microsoft.com/office/spreadsheetml/2017/richdata2" ref="B2:D22">
    <sortCondition ref="B1:B22"/>
  </sortState>
  <tableColumns count="3">
    <tableColumn id="2" xr3:uid="{00000000-0010-0000-0400-000002000000}" name="Banklar" dataDxfId="140"/>
    <tableColumn id="3" xr3:uid="{00000000-0010-0000-0400-000003000000}" name="IR/2026" dataDxfId="139"/>
    <tableColumn id="7" xr3:uid="{00000000-0010-0000-0400-000007000000}" name="IIR/2026" dataDxfId="138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5000000}" name="Table30" displayName="Table30" ref="B1:D22" totalsRowShown="0" headerRowDxfId="137" headerRowBorderDxfId="136" tableBorderDxfId="135">
  <autoFilter ref="B1:D22" xr:uid="{00000000-0009-0000-0100-00001E000000}"/>
  <sortState xmlns:xlrd2="http://schemas.microsoft.com/office/spreadsheetml/2017/richdata2" ref="B2:D22">
    <sortCondition descending="1" ref="D1:D22"/>
  </sortState>
  <tableColumns count="3">
    <tableColumn id="2" xr3:uid="{00000000-0010-0000-0500-000002000000}" name="Banklar" dataDxfId="134"/>
    <tableColumn id="3" xr3:uid="{00000000-0010-0000-0500-000003000000}" name="IIR/2026_x000a_Nisbi dinamika/Rüblük" dataDxfId="133"/>
    <tableColumn id="4" xr3:uid="{00000000-0010-0000-0500-000004000000}" name="IIR/2026_x000a_Mütləq dinamika/Rüblük " dataDxfId="132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86D3CC1-90DA-45D8-9D35-5EE176280B15}" name="Table411131415161819278" displayName="Table411131415161819278" ref="B1:E22" totalsRowShown="0" headerRowDxfId="131" dataDxfId="129" headerRowBorderDxfId="130" tableBorderDxfId="128" totalsRowBorderDxfId="127">
  <autoFilter ref="B1:E22" xr:uid="{686D3CC1-90DA-45D8-9D35-5EE176280B15}"/>
  <sortState xmlns:xlrd2="http://schemas.microsoft.com/office/spreadsheetml/2017/richdata2" ref="B2:E22">
    <sortCondition descending="1" ref="D1:D22"/>
  </sortState>
  <tableColumns count="4">
    <tableColumn id="2" xr3:uid="{1CFE0632-9C62-47EB-A4CD-58BB437089C0}" name="Banklar" dataDxfId="126"/>
    <tableColumn id="3" xr3:uid="{F1E571FD-509C-4251-A360-6435BE13460F}" name="IR/2026" dataDxfId="125"/>
    <tableColumn id="7" xr3:uid="{41142715-3E58-48E2-9FA2-09F8AFB022E6}" name="IIR/2026" dataDxfId="124"/>
    <tableColumn id="4" xr3:uid="{BCD4A710-1501-4D26-A311-075FDC0965A8}" name="Dinamika, %" dataDxfId="123">
      <calculatedColumnFormula>Table411131415161819278[[#This Row],[IIR/2026]]/Table411131415161819278[[#This Row],[IR/2026]]-1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workbookViewId="0">
      <selection sqref="A1:B1"/>
    </sheetView>
  </sheetViews>
  <sheetFormatPr defaultRowHeight="15" x14ac:dyDescent="0.25"/>
  <cols>
    <col min="1" max="1" width="4.42578125" style="7" customWidth="1"/>
    <col min="2" max="2" width="44.5703125" customWidth="1"/>
  </cols>
  <sheetData>
    <row r="1" spans="1:2" ht="24.75" customHeight="1" x14ac:dyDescent="0.25">
      <c r="A1" s="211" t="s">
        <v>81</v>
      </c>
      <c r="B1" s="211"/>
    </row>
    <row r="2" spans="1:2" x14ac:dyDescent="0.25">
      <c r="A2" s="209" t="s">
        <v>43</v>
      </c>
      <c r="B2" s="210"/>
    </row>
    <row r="3" spans="1:2" ht="16.5" customHeight="1" x14ac:dyDescent="0.25">
      <c r="A3" s="38">
        <v>1</v>
      </c>
      <c r="B3" s="32" t="s">
        <v>95</v>
      </c>
    </row>
    <row r="4" spans="1:2" ht="16.5" customHeight="1" x14ac:dyDescent="0.25">
      <c r="A4" s="38">
        <v>2</v>
      </c>
      <c r="B4" s="32" t="s">
        <v>86</v>
      </c>
    </row>
    <row r="5" spans="1:2" x14ac:dyDescent="0.25">
      <c r="A5" s="38">
        <v>3</v>
      </c>
      <c r="B5" s="32" t="s">
        <v>59</v>
      </c>
    </row>
    <row r="6" spans="1:2" x14ac:dyDescent="0.25">
      <c r="A6" s="38">
        <v>4</v>
      </c>
      <c r="B6" s="32" t="s">
        <v>44</v>
      </c>
    </row>
    <row r="7" spans="1:2" x14ac:dyDescent="0.25">
      <c r="A7" s="38">
        <v>5</v>
      </c>
      <c r="B7" s="32" t="s">
        <v>45</v>
      </c>
    </row>
    <row r="8" spans="1:2" x14ac:dyDescent="0.25">
      <c r="A8" s="38">
        <v>6</v>
      </c>
      <c r="B8" s="32" t="s">
        <v>46</v>
      </c>
    </row>
    <row r="9" spans="1:2" x14ac:dyDescent="0.25">
      <c r="A9" s="38">
        <v>7</v>
      </c>
      <c r="B9" s="32" t="s">
        <v>71</v>
      </c>
    </row>
    <row r="10" spans="1:2" x14ac:dyDescent="0.25">
      <c r="A10" s="38">
        <v>8</v>
      </c>
      <c r="B10" s="32" t="s">
        <v>72</v>
      </c>
    </row>
    <row r="11" spans="1:2" x14ac:dyDescent="0.25">
      <c r="A11" s="38">
        <v>9</v>
      </c>
      <c r="B11" s="32" t="s">
        <v>70</v>
      </c>
    </row>
    <row r="12" spans="1:2" ht="17.25" customHeight="1" x14ac:dyDescent="0.25">
      <c r="A12" s="38">
        <v>10</v>
      </c>
      <c r="B12" s="32" t="s">
        <v>47</v>
      </c>
    </row>
    <row r="13" spans="1:2" ht="17.25" customHeight="1" x14ac:dyDescent="0.25">
      <c r="A13" s="38">
        <v>11</v>
      </c>
      <c r="B13" s="32" t="s">
        <v>48</v>
      </c>
    </row>
    <row r="14" spans="1:2" x14ac:dyDescent="0.25">
      <c r="A14" s="38">
        <v>12</v>
      </c>
      <c r="B14" s="32" t="s">
        <v>49</v>
      </c>
    </row>
    <row r="15" spans="1:2" x14ac:dyDescent="0.25">
      <c r="A15" s="38">
        <v>13</v>
      </c>
      <c r="B15" s="32" t="s">
        <v>50</v>
      </c>
    </row>
    <row r="16" spans="1:2" x14ac:dyDescent="0.25">
      <c r="A16" s="38">
        <v>14</v>
      </c>
      <c r="B16" s="32" t="s">
        <v>51</v>
      </c>
    </row>
    <row r="17" spans="1:2" x14ac:dyDescent="0.25">
      <c r="A17" s="37">
        <v>15</v>
      </c>
      <c r="B17" s="33" t="s">
        <v>52</v>
      </c>
    </row>
    <row r="18" spans="1:2" x14ac:dyDescent="0.25">
      <c r="A18" s="37">
        <v>16</v>
      </c>
      <c r="B18" s="33" t="s">
        <v>53</v>
      </c>
    </row>
    <row r="19" spans="1:2" x14ac:dyDescent="0.25">
      <c r="A19" s="37">
        <v>17</v>
      </c>
      <c r="B19" s="33" t="s">
        <v>54</v>
      </c>
    </row>
    <row r="20" spans="1:2" x14ac:dyDescent="0.25">
      <c r="A20" s="37">
        <v>18</v>
      </c>
      <c r="B20" s="33" t="s">
        <v>55</v>
      </c>
    </row>
    <row r="21" spans="1:2" x14ac:dyDescent="0.25">
      <c r="A21" s="37">
        <v>19</v>
      </c>
      <c r="B21" s="33" t="s">
        <v>56</v>
      </c>
    </row>
    <row r="22" spans="1:2" x14ac:dyDescent="0.25">
      <c r="A22" s="37">
        <v>20</v>
      </c>
      <c r="B22" s="33" t="s">
        <v>57</v>
      </c>
    </row>
    <row r="23" spans="1:2" ht="28.5" x14ac:dyDescent="0.25">
      <c r="A23" s="37">
        <v>21</v>
      </c>
      <c r="B23" s="77" t="s">
        <v>58</v>
      </c>
    </row>
    <row r="24" spans="1:2" x14ac:dyDescent="0.25">
      <c r="A24" s="37">
        <v>22</v>
      </c>
      <c r="B24" s="94" t="s">
        <v>73</v>
      </c>
    </row>
    <row r="25" spans="1:2" x14ac:dyDescent="0.25">
      <c r="A25" s="37">
        <v>23</v>
      </c>
      <c r="B25" s="94" t="s">
        <v>74</v>
      </c>
    </row>
    <row r="26" spans="1:2" ht="32.25" customHeight="1" x14ac:dyDescent="0.25"/>
    <row r="27" spans="1:2" x14ac:dyDescent="0.25">
      <c r="A27" s="76"/>
      <c r="B27" s="75"/>
    </row>
    <row r="28" spans="1:2" x14ac:dyDescent="0.25">
      <c r="A28" s="76"/>
      <c r="B28" s="75"/>
    </row>
    <row r="29" spans="1:2" x14ac:dyDescent="0.25">
      <c r="A29"/>
    </row>
  </sheetData>
  <mergeCells count="2">
    <mergeCell ref="A2:B2"/>
    <mergeCell ref="A1:B1"/>
  </mergeCells>
  <hyperlinks>
    <hyperlink ref="B16" location="'Nizamnamə Kapitalı'!A1" display="Nizamnamə Kapitalı" xr:uid="{00000000-0004-0000-0000-000000000000}"/>
    <hyperlink ref="B15" location="'Dinamika  - Balans Kapitalı'!A1" display="Dinamika - Balans Kapitalı" xr:uid="{00000000-0004-0000-0000-000001000000}"/>
    <hyperlink ref="B14" location="'Balans Kapitalı'!A1" display="Balans Kapitalı" xr:uid="{00000000-0004-0000-0000-000002000000}"/>
    <hyperlink ref="B13" location="'Dinamika - Depozit Portfeli'!A1" display="Dinamika - Depozit Portfeli" xr:uid="{00000000-0004-0000-0000-000003000000}"/>
    <hyperlink ref="B12" location="'Depozit Portfeli'!A1" display="Depozit Portfeli" xr:uid="{00000000-0004-0000-0000-000004000000}"/>
    <hyperlink ref="B8" location="'Dinamika - Kredit Portfeli'!A1" display="Dinamika - Kredit Portfeli" xr:uid="{00000000-0004-0000-0000-000005000000}"/>
    <hyperlink ref="B7" location="'Kredit Portfeli'!A1" display="Kredit Portfeli" xr:uid="{00000000-0004-0000-0000-000006000000}"/>
    <hyperlink ref="B6" location="'Dinamika  - Aktivlər'!A1" display="Dinamika - Aktivlər" xr:uid="{00000000-0004-0000-0000-000007000000}"/>
    <hyperlink ref="B5" location="Aktivlər!A1" display="Aktivlər" xr:uid="{00000000-0004-0000-0000-000008000000}"/>
    <hyperlink ref="B22" location="'Qeyri-Faiz Xərcləri'!A1" display="Qeyri-faiz xərcləri " xr:uid="{00000000-0004-0000-0000-000009000000}"/>
    <hyperlink ref="B21" location="'Qeyri-Faiz Gəlirləri'!A1" display="Qeyri-faiz gəlirləri " xr:uid="{00000000-0004-0000-0000-00000A000000}"/>
    <hyperlink ref="B20" location="'Faiz Xərcləri'!A1" display="Faiz xərcləri" xr:uid="{00000000-0004-0000-0000-00000B000000}"/>
    <hyperlink ref="B19" location="'Faiz Gəlirləri'!A1" display="Faiz gəlirləri" xr:uid="{00000000-0004-0000-0000-00000C000000}"/>
    <hyperlink ref="B18" location="'Xalis Əməliyyat Mənfəəti'!A1" display="Xalis Əməliyyat Mənfəəti " xr:uid="{00000000-0004-0000-0000-00000D000000}"/>
    <hyperlink ref="B17" location="'Xalis Mənfəəti'!A1" display="Xalis Mənfəət" xr:uid="{00000000-0004-0000-0000-00000E000000}"/>
    <hyperlink ref="B4" location="'2025 IIIR- Ümumi göstəricilər'!A1" display="2025 IIIR - Ümumi göstəricilər" xr:uid="{00000000-0004-0000-0000-00000F000000}"/>
    <hyperlink ref="B3" location="'2026 IIR- Ümumi göstəricilər'!A1" display="2026 IIR - Ümumi göstəricilər" xr:uid="{00000000-0004-0000-0000-000010000000}"/>
    <hyperlink ref="B23" location="'Ehtiyat ayırmaları'!A1" display="Aktivlər üzrə mümkün zərərin ödənilməsi üçün ehtiyat ayırmaları " xr:uid="{00000000-0004-0000-0000-000011000000}"/>
    <hyperlink ref="B9" location="'Biznes Kreditləri'!A1" display="Biznes Kreditləri" xr:uid="{59A5DCB2-2954-4D5D-93DB-3ACFF70FED65}"/>
    <hyperlink ref="B10" location="'İstehlak Kreditləri'!A1" display="İstehlak kreditləri" xr:uid="{91463C5F-7169-495B-A741-489BC5F688F0}"/>
    <hyperlink ref="B11" location="'Daşınmaz Əmlak Kreditləri'!A1" display="Daşınmaz əmlak kreditləri" xr:uid="{72DED85A-B3D5-4D0A-8FE4-77EAB289B4C8}"/>
    <hyperlink ref="B24" location="'ROA '!A1" display="ROA" xr:uid="{D4A21837-4C52-4515-8458-BE0807DA090F}"/>
    <hyperlink ref="B25" location="'ROE '!A1" display="ROE" xr:uid="{C737D2A2-1E55-493B-AC86-1E529389DC26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50118-D7AC-4352-B3EE-ECB7DF0014B5}">
  <dimension ref="A1:G22"/>
  <sheetViews>
    <sheetView workbookViewId="0">
      <selection activeCell="C14" sqref="C14:D14"/>
    </sheetView>
  </sheetViews>
  <sheetFormatPr defaultRowHeight="15" x14ac:dyDescent="0.25"/>
  <cols>
    <col min="2" max="2" width="33" customWidth="1"/>
    <col min="3" max="5" width="21.28515625" customWidth="1"/>
    <col min="7" max="7" width="13.28515625" customWidth="1"/>
  </cols>
  <sheetData>
    <row r="1" spans="1:7" x14ac:dyDescent="0.25">
      <c r="A1" s="165" t="s">
        <v>0</v>
      </c>
      <c r="B1" s="17" t="s">
        <v>21</v>
      </c>
      <c r="C1" s="23" t="s">
        <v>84</v>
      </c>
      <c r="D1" s="23" t="s">
        <v>87</v>
      </c>
      <c r="E1" s="17" t="s">
        <v>68</v>
      </c>
      <c r="G1" s="45" t="s">
        <v>43</v>
      </c>
    </row>
    <row r="2" spans="1:7" x14ac:dyDescent="0.25">
      <c r="A2" s="166">
        <v>1</v>
      </c>
      <c r="B2" s="82" t="s">
        <v>11</v>
      </c>
      <c r="C2" s="83">
        <v>3155.7370000000001</v>
      </c>
      <c r="D2" s="83">
        <v>3323.2150000000001</v>
      </c>
      <c r="E2" s="87">
        <f>Table4111314151618192786[[#This Row],[IIR/2026]]/Table4111314151618192786[[#This Row],[IR/2026]]-1</f>
        <v>5.3070962504162988E-2</v>
      </c>
    </row>
    <row r="3" spans="1:7" x14ac:dyDescent="0.25">
      <c r="A3" s="166">
        <v>2</v>
      </c>
      <c r="B3" s="6" t="s">
        <v>60</v>
      </c>
      <c r="C3" s="80">
        <v>2064.20244</v>
      </c>
      <c r="D3" s="83">
        <v>2159.6945599999999</v>
      </c>
      <c r="E3" s="87">
        <f>Table4111314151618192786[[#This Row],[IIR/2026]]/Table4111314151618192786[[#This Row],[IR/2026]]-1</f>
        <v>4.6261024669653983E-2</v>
      </c>
    </row>
    <row r="4" spans="1:7" x14ac:dyDescent="0.25">
      <c r="A4" s="166">
        <v>3</v>
      </c>
      <c r="B4" s="97" t="s">
        <v>35</v>
      </c>
      <c r="C4" s="80">
        <v>745.82268999999997</v>
      </c>
      <c r="D4" s="83">
        <v>819.79917999999998</v>
      </c>
      <c r="E4" s="87">
        <f>Table4111314151618192786[[#This Row],[IIR/2026]]/Table4111314151618192786[[#This Row],[IR/2026]]-1</f>
        <v>9.918777075553975E-2</v>
      </c>
    </row>
    <row r="5" spans="1:7" x14ac:dyDescent="0.25">
      <c r="A5" s="166">
        <v>4</v>
      </c>
      <c r="B5" s="97" t="s">
        <v>17</v>
      </c>
      <c r="C5" s="80">
        <v>650.02127508831404</v>
      </c>
      <c r="D5" s="83">
        <v>659.81205807199899</v>
      </c>
      <c r="E5" s="87">
        <f>Table4111314151618192786[[#This Row],[IIR/2026]]/Table4111314151618192786[[#This Row],[IR/2026]]-1</f>
        <v>1.5062250050746018E-2</v>
      </c>
    </row>
    <row r="6" spans="1:7" x14ac:dyDescent="0.25">
      <c r="A6" s="166">
        <v>5</v>
      </c>
      <c r="B6" s="97" t="s">
        <v>8</v>
      </c>
      <c r="C6" s="83">
        <v>382.31927798259699</v>
      </c>
      <c r="D6" s="83">
        <v>395.22830267539598</v>
      </c>
      <c r="E6" s="87">
        <f>Table4111314151618192786[[#This Row],[IIR/2026]]/Table4111314151618192786[[#This Row],[IR/2026]]-1</f>
        <v>3.3765037329314573E-2</v>
      </c>
    </row>
    <row r="7" spans="1:7" x14ac:dyDescent="0.25">
      <c r="A7" s="166">
        <v>6</v>
      </c>
      <c r="B7" s="82" t="s">
        <v>15</v>
      </c>
      <c r="C7" s="80">
        <v>340.54500000000002</v>
      </c>
      <c r="D7" s="83">
        <v>360.709</v>
      </c>
      <c r="E7" s="87">
        <f>Table4111314151618192786[[#This Row],[IIR/2026]]/Table4111314151618192786[[#This Row],[IR/2026]]-1</f>
        <v>5.9210970649987482E-2</v>
      </c>
    </row>
    <row r="8" spans="1:7" x14ac:dyDescent="0.25">
      <c r="A8" s="166">
        <v>7</v>
      </c>
      <c r="B8" s="6" t="s">
        <v>3</v>
      </c>
      <c r="C8" s="83">
        <v>328.6</v>
      </c>
      <c r="D8" s="83">
        <v>351.28500000000003</v>
      </c>
      <c r="E8" s="87">
        <f>Table4111314151618192786[[#This Row],[IIR/2026]]/Table4111314151618192786[[#This Row],[IR/2026]]-1</f>
        <v>6.9035301278149719E-2</v>
      </c>
    </row>
    <row r="9" spans="1:7" x14ac:dyDescent="0.25">
      <c r="A9" s="166">
        <v>8</v>
      </c>
      <c r="B9" s="6" t="s">
        <v>37</v>
      </c>
      <c r="C9" s="80">
        <v>311.58517999999998</v>
      </c>
      <c r="D9" s="83">
        <v>313.99497000000002</v>
      </c>
      <c r="E9" s="87">
        <f>Table4111314151618192786[[#This Row],[IIR/2026]]/Table4111314151618192786[[#This Row],[IR/2026]]-1</f>
        <v>7.7339686053106149E-3</v>
      </c>
    </row>
    <row r="10" spans="1:7" x14ac:dyDescent="0.25">
      <c r="A10" s="166">
        <v>9</v>
      </c>
      <c r="B10" s="6" t="s">
        <v>1</v>
      </c>
      <c r="C10" s="80">
        <v>298.654</v>
      </c>
      <c r="D10" s="83">
        <v>311.447</v>
      </c>
      <c r="E10" s="87">
        <f>Table4111314151618192786[[#This Row],[IIR/2026]]/Table4111314151618192786[[#This Row],[IR/2026]]-1</f>
        <v>4.2835522042229401E-2</v>
      </c>
    </row>
    <row r="11" spans="1:7" x14ac:dyDescent="0.25">
      <c r="A11" s="166">
        <v>10</v>
      </c>
      <c r="B11" s="82" t="s">
        <v>18</v>
      </c>
      <c r="C11" s="83">
        <v>251.756</v>
      </c>
      <c r="D11" s="83">
        <v>241.05799999999999</v>
      </c>
      <c r="E11" s="87">
        <f>Table4111314151618192786[[#This Row],[IIR/2026]]/Table4111314151618192786[[#This Row],[IR/2026]]-1</f>
        <v>-4.249352547704921E-2</v>
      </c>
    </row>
    <row r="12" spans="1:7" x14ac:dyDescent="0.25">
      <c r="A12" s="166">
        <v>11</v>
      </c>
      <c r="B12" s="82" t="s">
        <v>10</v>
      </c>
      <c r="C12" s="83">
        <v>225.42400000000001</v>
      </c>
      <c r="D12" s="83">
        <v>231.74600000000001</v>
      </c>
      <c r="E12" s="87">
        <f>Table4111314151618192786[[#This Row],[IIR/2026]]/Table4111314151618192786[[#This Row],[IR/2026]]-1</f>
        <v>2.8044928667755098E-2</v>
      </c>
    </row>
    <row r="13" spans="1:7" x14ac:dyDescent="0.25">
      <c r="A13" s="166">
        <v>12</v>
      </c>
      <c r="B13" s="97" t="s">
        <v>16</v>
      </c>
      <c r="C13" s="80">
        <v>221.08</v>
      </c>
      <c r="D13" s="83">
        <v>221.50200000000001</v>
      </c>
      <c r="E13" s="87">
        <f>Table4111314151618192786[[#This Row],[IIR/2026]]/Table4111314151618192786[[#This Row],[IR/2026]]-1</f>
        <v>1.9088112900307319E-3</v>
      </c>
    </row>
    <row r="14" spans="1:7" x14ac:dyDescent="0.25">
      <c r="A14" s="166">
        <v>13</v>
      </c>
      <c r="B14" s="82" t="s">
        <v>9</v>
      </c>
      <c r="C14" s="83">
        <v>117.62909999999999</v>
      </c>
      <c r="D14" s="83">
        <v>141.31978000000001</v>
      </c>
      <c r="E14" s="87">
        <f>Table4111314151618192786[[#This Row],[IIR/2026]]/Table4111314151618192786[[#This Row],[IR/2026]]-1</f>
        <v>0.20140152394262989</v>
      </c>
    </row>
    <row r="15" spans="1:7" x14ac:dyDescent="0.25">
      <c r="A15" s="166">
        <v>14</v>
      </c>
      <c r="B15" s="81" t="s">
        <v>19</v>
      </c>
      <c r="C15" s="83">
        <v>95.376760000000004</v>
      </c>
      <c r="D15" s="83">
        <v>94.602999999999994</v>
      </c>
      <c r="E15" s="87">
        <f>Table4111314151618192786[[#This Row],[IIR/2026]]/Table4111314151618192786[[#This Row],[IR/2026]]-1</f>
        <v>-8.1126681174744641E-3</v>
      </c>
    </row>
    <row r="16" spans="1:7" x14ac:dyDescent="0.25">
      <c r="A16" s="166">
        <v>15</v>
      </c>
      <c r="B16" s="6" t="s">
        <v>2</v>
      </c>
      <c r="C16" s="83">
        <v>74.50318</v>
      </c>
      <c r="D16" s="83">
        <v>88.469229999999996</v>
      </c>
      <c r="E16" s="87">
        <f>Table4111314151618192786[[#This Row],[IIR/2026]]/Table4111314151618192786[[#This Row],[IR/2026]]-1</f>
        <v>0.18745575692205341</v>
      </c>
    </row>
    <row r="17" spans="1:5" x14ac:dyDescent="0.25">
      <c r="A17" s="166">
        <v>16</v>
      </c>
      <c r="B17" s="82" t="s">
        <v>34</v>
      </c>
      <c r="C17" s="83">
        <v>64.103999999999999</v>
      </c>
      <c r="D17" s="83">
        <v>65.585999999999999</v>
      </c>
      <c r="E17" s="87">
        <f>Table4111314151618192786[[#This Row],[IIR/2026]]/Table4111314151618192786[[#This Row],[IR/2026]]-1</f>
        <v>2.311868214152013E-2</v>
      </c>
    </row>
    <row r="18" spans="1:5" x14ac:dyDescent="0.25">
      <c r="A18" s="166">
        <v>17</v>
      </c>
      <c r="B18" s="82" t="s">
        <v>14</v>
      </c>
      <c r="C18" s="83">
        <v>71.751000000000005</v>
      </c>
      <c r="D18" s="83">
        <v>60.357999999999997</v>
      </c>
      <c r="E18" s="87">
        <f>Table4111314151618192786[[#This Row],[IIR/2026]]/Table4111314151618192786[[#This Row],[IR/2026]]-1</f>
        <v>-0.15878524341124178</v>
      </c>
    </row>
    <row r="19" spans="1:5" x14ac:dyDescent="0.25">
      <c r="A19" s="166">
        <v>18</v>
      </c>
      <c r="B19" s="82" t="s">
        <v>31</v>
      </c>
      <c r="C19" s="84">
        <v>28.265000000000001</v>
      </c>
      <c r="D19" s="83">
        <v>44.286099999999998</v>
      </c>
      <c r="E19" s="87">
        <f>Table4111314151618192786[[#This Row],[IIR/2026]]/Table4111314151618192786[[#This Row],[IR/2026]]-1</f>
        <v>0.56681761896338223</v>
      </c>
    </row>
    <row r="20" spans="1:5" x14ac:dyDescent="0.25">
      <c r="A20" s="166">
        <v>19</v>
      </c>
      <c r="B20" s="81" t="s">
        <v>5</v>
      </c>
      <c r="C20" s="80">
        <v>24.321639999999999</v>
      </c>
      <c r="D20" s="83">
        <v>25.979520000000001</v>
      </c>
      <c r="E20" s="87">
        <f>Table4111314151618192786[[#This Row],[IIR/2026]]/Table4111314151618192786[[#This Row],[IR/2026]]-1</f>
        <v>6.8164811254504354E-2</v>
      </c>
    </row>
    <row r="21" spans="1:5" x14ac:dyDescent="0.25">
      <c r="A21" s="166">
        <v>20</v>
      </c>
      <c r="B21" s="81" t="s">
        <v>4</v>
      </c>
      <c r="C21" s="83">
        <v>6.1269999999999998</v>
      </c>
      <c r="D21" s="83">
        <v>6.0890000000000004</v>
      </c>
      <c r="E21" s="87">
        <f>Table4111314151618192786[[#This Row],[IIR/2026]]/Table4111314151618192786[[#This Row],[IR/2026]]-1</f>
        <v>-6.2020564713561877E-3</v>
      </c>
    </row>
    <row r="22" spans="1:5" x14ac:dyDescent="0.25">
      <c r="A22" s="166">
        <v>21</v>
      </c>
      <c r="B22" s="71" t="s">
        <v>7</v>
      </c>
      <c r="C22" s="111">
        <v>1.2724200000000001</v>
      </c>
      <c r="D22" s="83">
        <v>1.1060000000000001</v>
      </c>
      <c r="E22" s="87">
        <f>Table4111314151618192786[[#This Row],[IIR/2026]]/Table4111314151618192786[[#This Row],[IR/2026]]-1</f>
        <v>-0.13079014790713761</v>
      </c>
    </row>
  </sheetData>
  <hyperlinks>
    <hyperlink ref="G1" location="Mündəricat!A1" display="Mündəricat" xr:uid="{14A0379E-447E-447F-894A-AEA02B932729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939BB-E1CB-4B18-9823-4465322EF6B3}">
  <dimension ref="A1:G22"/>
  <sheetViews>
    <sheetView workbookViewId="0">
      <selection activeCell="C13" sqref="C13:D13"/>
    </sheetView>
  </sheetViews>
  <sheetFormatPr defaultRowHeight="15" x14ac:dyDescent="0.25"/>
  <cols>
    <col min="1" max="1" width="8.42578125" style="153" customWidth="1"/>
    <col min="2" max="2" width="16.7109375" customWidth="1"/>
    <col min="3" max="5" width="18.140625" customWidth="1"/>
    <col min="7" max="7" width="15.7109375" customWidth="1"/>
  </cols>
  <sheetData>
    <row r="1" spans="1:7" x14ac:dyDescent="0.25">
      <c r="A1" s="162" t="s">
        <v>0</v>
      </c>
      <c r="B1" s="17" t="s">
        <v>21</v>
      </c>
      <c r="C1" s="23" t="s">
        <v>84</v>
      </c>
      <c r="D1" s="23" t="s">
        <v>87</v>
      </c>
      <c r="E1" s="17" t="s">
        <v>68</v>
      </c>
      <c r="G1" s="45" t="s">
        <v>43</v>
      </c>
    </row>
    <row r="2" spans="1:7" x14ac:dyDescent="0.25">
      <c r="A2" s="161">
        <v>1</v>
      </c>
      <c r="B2" s="6" t="s">
        <v>60</v>
      </c>
      <c r="C2" s="80">
        <v>1567.1573599999999</v>
      </c>
      <c r="D2" s="80">
        <v>1777.5421100000001</v>
      </c>
      <c r="E2" s="128">
        <f>Table411131415161819278612[[#This Row],[IIR/2026]]/Table411131415161819278612[[#This Row],[IR/2026]]-1</f>
        <v>0.13424609127956377</v>
      </c>
    </row>
    <row r="3" spans="1:7" x14ac:dyDescent="0.25">
      <c r="A3" s="161">
        <v>2</v>
      </c>
      <c r="B3" s="82" t="s">
        <v>11</v>
      </c>
      <c r="C3" s="83">
        <v>579.93399999999997</v>
      </c>
      <c r="D3" s="83">
        <v>586.09900000000005</v>
      </c>
      <c r="E3" s="128">
        <f>Table411131415161819278612[[#This Row],[IIR/2026]]/Table411131415161819278612[[#This Row],[IR/2026]]-1</f>
        <v>1.0630520024692558E-2</v>
      </c>
    </row>
    <row r="4" spans="1:7" x14ac:dyDescent="0.25">
      <c r="A4" s="161">
        <v>3</v>
      </c>
      <c r="B4" s="82" t="s">
        <v>18</v>
      </c>
      <c r="C4" s="83">
        <v>524.99199999999996</v>
      </c>
      <c r="D4" s="83">
        <v>525.12199999999996</v>
      </c>
      <c r="E4" s="128">
        <f>Table411131415161819278612[[#This Row],[IIR/2026]]/Table411131415161819278612[[#This Row],[IR/2026]]-1</f>
        <v>2.4762282091916887E-4</v>
      </c>
    </row>
    <row r="5" spans="1:7" x14ac:dyDescent="0.25">
      <c r="A5" s="161">
        <v>4</v>
      </c>
      <c r="B5" s="82" t="s">
        <v>14</v>
      </c>
      <c r="C5" s="83">
        <v>239.416</v>
      </c>
      <c r="D5" s="80">
        <v>254.548</v>
      </c>
      <c r="E5" s="128">
        <f>Table411131415161819278612[[#This Row],[IIR/2026]]/Table411131415161819278612[[#This Row],[IR/2026]]-1</f>
        <v>6.320379590336489E-2</v>
      </c>
    </row>
    <row r="6" spans="1:7" x14ac:dyDescent="0.25">
      <c r="A6" s="161">
        <v>5</v>
      </c>
      <c r="B6" s="6" t="s">
        <v>3</v>
      </c>
      <c r="C6" s="83">
        <v>209.69399999999999</v>
      </c>
      <c r="D6" s="80">
        <v>213.71299999999999</v>
      </c>
      <c r="E6" s="128">
        <f>Table411131415161819278612[[#This Row],[IIR/2026]]/Table411131415161819278612[[#This Row],[IR/2026]]-1</f>
        <v>1.9166022871422106E-2</v>
      </c>
    </row>
    <row r="7" spans="1:7" x14ac:dyDescent="0.25">
      <c r="A7" s="161">
        <v>6</v>
      </c>
      <c r="B7" s="82" t="s">
        <v>15</v>
      </c>
      <c r="C7" s="80">
        <v>186.14699999999999</v>
      </c>
      <c r="D7" s="80">
        <v>198.14699999999999</v>
      </c>
      <c r="E7" s="128">
        <f>Table411131415161819278612[[#This Row],[IIR/2026]]/Table411131415161819278612[[#This Row],[IR/2026]]-1</f>
        <v>6.446518074425045E-2</v>
      </c>
    </row>
    <row r="8" spans="1:7" x14ac:dyDescent="0.25">
      <c r="A8" s="161">
        <v>7</v>
      </c>
      <c r="B8" s="82" t="s">
        <v>8</v>
      </c>
      <c r="C8" s="83">
        <v>165.64540804000001</v>
      </c>
      <c r="D8" s="83">
        <v>175.46145227</v>
      </c>
      <c r="E8" s="128">
        <f>Table411131415161819278612[[#This Row],[IIR/2026]]/Table411131415161819278612[[#This Row],[IR/2026]]-1</f>
        <v>5.9259380300054065E-2</v>
      </c>
    </row>
    <row r="9" spans="1:7" x14ac:dyDescent="0.25">
      <c r="A9" s="161">
        <v>8</v>
      </c>
      <c r="B9" s="82" t="s">
        <v>16</v>
      </c>
      <c r="C9" s="80">
        <v>135.95099999999999</v>
      </c>
      <c r="D9" s="80">
        <v>135.297</v>
      </c>
      <c r="E9" s="128">
        <f>Table411131415161819278612[[#This Row],[IIR/2026]]/Table411131415161819278612[[#This Row],[IR/2026]]-1</f>
        <v>-4.8105567447094266E-3</v>
      </c>
    </row>
    <row r="10" spans="1:7" x14ac:dyDescent="0.25">
      <c r="A10" s="161">
        <v>9</v>
      </c>
      <c r="B10" s="82" t="s">
        <v>10</v>
      </c>
      <c r="C10" s="83">
        <v>120.117</v>
      </c>
      <c r="D10" s="83">
        <v>126.688</v>
      </c>
      <c r="E10" s="128">
        <f>Table411131415161819278612[[#This Row],[IIR/2026]]/Table411131415161819278612[[#This Row],[IR/2026]]-1</f>
        <v>5.4704995962270075E-2</v>
      </c>
    </row>
    <row r="11" spans="1:7" x14ac:dyDescent="0.25">
      <c r="A11" s="161">
        <v>10</v>
      </c>
      <c r="B11" s="82" t="s">
        <v>17</v>
      </c>
      <c r="C11" s="80">
        <v>101.26008606000001</v>
      </c>
      <c r="D11" s="80">
        <v>110.96967426000001</v>
      </c>
      <c r="E11" s="128">
        <f>Table411131415161819278612[[#This Row],[IIR/2026]]/Table411131415161819278612[[#This Row],[IR/2026]]-1</f>
        <v>9.5887615523521763E-2</v>
      </c>
    </row>
    <row r="12" spans="1:7" x14ac:dyDescent="0.25">
      <c r="A12" s="161">
        <v>11</v>
      </c>
      <c r="B12" s="6" t="s">
        <v>37</v>
      </c>
      <c r="C12" s="80">
        <v>98.516099999999994</v>
      </c>
      <c r="D12" s="83">
        <v>106.11830999999999</v>
      </c>
      <c r="E12" s="128">
        <f>Table411131415161819278612[[#This Row],[IIR/2026]]/Table411131415161819278612[[#This Row],[IR/2026]]-1</f>
        <v>7.716718384101684E-2</v>
      </c>
    </row>
    <row r="13" spans="1:7" x14ac:dyDescent="0.25">
      <c r="A13" s="161">
        <v>12</v>
      </c>
      <c r="B13" s="82" t="s">
        <v>9</v>
      </c>
      <c r="C13" s="89">
        <v>63.978110000000001</v>
      </c>
      <c r="D13" s="89">
        <v>68.345060000000004</v>
      </c>
      <c r="E13" s="128">
        <f>Table411131415161819278612[[#This Row],[IIR/2026]]/Table411131415161819278612[[#This Row],[IR/2026]]-1</f>
        <v>6.8256939756426105E-2</v>
      </c>
    </row>
    <row r="14" spans="1:7" x14ac:dyDescent="0.25">
      <c r="A14" s="161">
        <v>13</v>
      </c>
      <c r="B14" s="82" t="s">
        <v>34</v>
      </c>
      <c r="C14" s="83">
        <v>72.930999999999997</v>
      </c>
      <c r="D14" s="80">
        <v>73.149000000000001</v>
      </c>
      <c r="E14" s="128">
        <f>Table411131415161819278612[[#This Row],[IIR/2026]]/Table411131415161819278612[[#This Row],[IR/2026]]-1</f>
        <v>2.9891267088069107E-3</v>
      </c>
    </row>
    <row r="15" spans="1:7" x14ac:dyDescent="0.25">
      <c r="A15" s="161">
        <v>14</v>
      </c>
      <c r="B15" s="6" t="s">
        <v>2</v>
      </c>
      <c r="C15" s="83">
        <v>66.944469999999995</v>
      </c>
      <c r="D15" s="83">
        <v>69.019390000000001</v>
      </c>
      <c r="E15" s="128">
        <f>Table411131415161819278612[[#This Row],[IIR/2026]]/Table411131415161819278612[[#This Row],[IR/2026]]-1</f>
        <v>3.0994643769679753E-2</v>
      </c>
    </row>
    <row r="16" spans="1:7" x14ac:dyDescent="0.25">
      <c r="A16" s="161">
        <v>15</v>
      </c>
      <c r="B16" s="82" t="s">
        <v>35</v>
      </c>
      <c r="C16" s="80">
        <v>61.856259999999999</v>
      </c>
      <c r="D16" s="83">
        <v>68.240340000000003</v>
      </c>
      <c r="E16" s="128">
        <f>Table411131415161819278612[[#This Row],[IIR/2026]]/Table411131415161819278612[[#This Row],[IR/2026]]-1</f>
        <v>0.1032083090700926</v>
      </c>
    </row>
    <row r="17" spans="1:5" x14ac:dyDescent="0.25">
      <c r="A17" s="161">
        <v>16</v>
      </c>
      <c r="B17" s="6" t="s">
        <v>19</v>
      </c>
      <c r="C17" s="83">
        <v>61.269010000000002</v>
      </c>
      <c r="D17" s="83">
        <v>67.135559999999998</v>
      </c>
      <c r="E17" s="128">
        <f>Table411131415161819278612[[#This Row],[IIR/2026]]/Table411131415161819278612[[#This Row],[IR/2026]]-1</f>
        <v>9.5750690275556938E-2</v>
      </c>
    </row>
    <row r="18" spans="1:5" x14ac:dyDescent="0.25">
      <c r="A18" s="161">
        <v>17</v>
      </c>
      <c r="B18" s="6" t="s">
        <v>5</v>
      </c>
      <c r="C18" s="80">
        <v>57.3217</v>
      </c>
      <c r="D18" s="80">
        <v>59.971060000000001</v>
      </c>
      <c r="E18" s="128">
        <f>Table411131415161819278612[[#This Row],[IIR/2026]]/Table411131415161819278612[[#This Row],[IR/2026]]-1</f>
        <v>4.6219145628967784E-2</v>
      </c>
    </row>
    <row r="19" spans="1:5" x14ac:dyDescent="0.25">
      <c r="A19" s="161">
        <v>18</v>
      </c>
      <c r="B19" s="82" t="s">
        <v>31</v>
      </c>
      <c r="C19" s="84">
        <v>43.844299999999997</v>
      </c>
      <c r="D19" s="84">
        <v>52.493899999999996</v>
      </c>
      <c r="E19" s="128">
        <f>Table411131415161819278612[[#This Row],[IIR/2026]]/Table411131415161819278612[[#This Row],[IR/2026]]-1</f>
        <v>0.19727992008083151</v>
      </c>
    </row>
    <row r="20" spans="1:5" x14ac:dyDescent="0.25">
      <c r="A20" s="161">
        <v>19</v>
      </c>
      <c r="B20" s="6" t="s">
        <v>1</v>
      </c>
      <c r="C20" s="80">
        <v>23.135999999999999</v>
      </c>
      <c r="D20" s="80">
        <v>27.8</v>
      </c>
      <c r="E20" s="128">
        <f>Table411131415161819278612[[#This Row],[IIR/2026]]/Table411131415161819278612[[#This Row],[IR/2026]]-1</f>
        <v>0.20159059474412189</v>
      </c>
    </row>
    <row r="21" spans="1:5" x14ac:dyDescent="0.25">
      <c r="A21" s="161">
        <v>20</v>
      </c>
      <c r="B21" s="6" t="s">
        <v>4</v>
      </c>
      <c r="C21" s="83">
        <v>24.760999999999999</v>
      </c>
      <c r="D21" s="8">
        <v>27.24</v>
      </c>
      <c r="E21" s="128">
        <f>Table411131415161819278612[[#This Row],[IIR/2026]]/Table411131415161819278612[[#This Row],[IR/2026]]-1</f>
        <v>0.10011711966398762</v>
      </c>
    </row>
    <row r="22" spans="1:5" x14ac:dyDescent="0.25">
      <c r="A22" s="161">
        <v>21</v>
      </c>
      <c r="B22" s="71" t="s">
        <v>7</v>
      </c>
      <c r="C22" s="111">
        <v>0.12637000000000001</v>
      </c>
      <c r="D22" s="111">
        <v>9.9150000000000002E-2</v>
      </c>
      <c r="E22" s="128">
        <f>Table411131415161819278612[[#This Row],[IIR/2026]]/Table411131415161819278612[[#This Row],[IR/2026]]-1</f>
        <v>-0.21539922449948568</v>
      </c>
    </row>
  </sheetData>
  <hyperlinks>
    <hyperlink ref="G1" location="Mündəricat!A1" display="Mündəricat" xr:uid="{296187F0-F9F5-41EF-A7B5-5C07FB6D2090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J24"/>
  <sheetViews>
    <sheetView workbookViewId="0">
      <selection activeCell="C11" sqref="C11:D11"/>
    </sheetView>
  </sheetViews>
  <sheetFormatPr defaultColWidth="9.28515625" defaultRowHeight="15" x14ac:dyDescent="0.25"/>
  <cols>
    <col min="1" max="1" width="9.28515625" style="7" customWidth="1"/>
    <col min="2" max="2" width="33" customWidth="1"/>
    <col min="3" max="4" width="21" customWidth="1"/>
    <col min="5" max="5" width="9.140625" customWidth="1"/>
    <col min="6" max="6" width="14" customWidth="1"/>
    <col min="7" max="7" width="9.140625" style="5" customWidth="1"/>
    <col min="8" max="8" width="9" customWidth="1"/>
    <col min="9" max="9" width="12.42578125" customWidth="1"/>
    <col min="10" max="11" width="9.140625" customWidth="1"/>
    <col min="12" max="12" width="9.28515625" customWidth="1"/>
  </cols>
  <sheetData>
    <row r="1" spans="1:10" x14ac:dyDescent="0.25">
      <c r="A1" s="16" t="s">
        <v>0</v>
      </c>
      <c r="B1" s="17" t="s">
        <v>21</v>
      </c>
      <c r="C1" s="23" t="s">
        <v>84</v>
      </c>
      <c r="D1" s="23" t="s">
        <v>87</v>
      </c>
      <c r="F1" s="36" t="s">
        <v>43</v>
      </c>
    </row>
    <row r="2" spans="1:10" x14ac:dyDescent="0.25">
      <c r="A2" s="161">
        <v>1</v>
      </c>
      <c r="B2" s="6" t="s">
        <v>60</v>
      </c>
      <c r="C2" s="80">
        <v>9009.7213200000006</v>
      </c>
      <c r="D2" s="80">
        <v>9257.0942799999993</v>
      </c>
      <c r="H2" s="205"/>
      <c r="I2" s="147"/>
      <c r="J2" s="3"/>
    </row>
    <row r="3" spans="1:10" x14ac:dyDescent="0.25">
      <c r="A3" s="161">
        <v>2</v>
      </c>
      <c r="B3" s="6" t="s">
        <v>1</v>
      </c>
      <c r="C3" s="80">
        <v>1096.54</v>
      </c>
      <c r="D3" s="80">
        <v>1084.6279999999999</v>
      </c>
      <c r="H3" s="205"/>
      <c r="I3" s="147"/>
      <c r="J3" s="3"/>
    </row>
    <row r="4" spans="1:10" x14ac:dyDescent="0.25">
      <c r="A4" s="161">
        <v>3</v>
      </c>
      <c r="B4" s="6" t="s">
        <v>2</v>
      </c>
      <c r="C4" s="83">
        <v>274.29964000000001</v>
      </c>
      <c r="D4" s="83">
        <v>342.28894000000003</v>
      </c>
      <c r="H4" s="205"/>
      <c r="I4" s="147"/>
      <c r="J4" s="3"/>
    </row>
    <row r="5" spans="1:10" x14ac:dyDescent="0.25">
      <c r="A5" s="161">
        <v>4</v>
      </c>
      <c r="B5" s="6" t="s">
        <v>3</v>
      </c>
      <c r="C5" s="83">
        <v>1563.3430000000001</v>
      </c>
      <c r="D5" s="83">
        <v>1489.575</v>
      </c>
      <c r="H5" s="205"/>
      <c r="I5" s="147"/>
      <c r="J5" s="3"/>
    </row>
    <row r="6" spans="1:10" x14ac:dyDescent="0.25">
      <c r="A6" s="161">
        <v>5</v>
      </c>
      <c r="B6" s="81" t="s">
        <v>4</v>
      </c>
      <c r="C6" s="83">
        <v>520.47901000000002</v>
      </c>
      <c r="D6" s="83">
        <v>513.62603000000001</v>
      </c>
      <c r="H6" s="205"/>
      <c r="I6" s="147"/>
      <c r="J6" s="3"/>
    </row>
    <row r="7" spans="1:10" x14ac:dyDescent="0.25">
      <c r="A7" s="161">
        <v>6</v>
      </c>
      <c r="B7" s="81" t="s">
        <v>5</v>
      </c>
      <c r="C7" s="80">
        <v>72.753839999999997</v>
      </c>
      <c r="D7" s="80">
        <v>75.297229999999999</v>
      </c>
      <c r="H7" s="205"/>
      <c r="I7" s="147"/>
      <c r="J7" s="3"/>
    </row>
    <row r="8" spans="1:10" x14ac:dyDescent="0.25">
      <c r="A8" s="161">
        <v>7</v>
      </c>
      <c r="B8" s="82" t="s">
        <v>7</v>
      </c>
      <c r="C8" s="83">
        <v>37.401157499999997</v>
      </c>
      <c r="D8" s="83">
        <v>36.308688549999999</v>
      </c>
      <c r="H8" s="205"/>
      <c r="I8" s="147"/>
      <c r="J8" s="3"/>
    </row>
    <row r="9" spans="1:10" x14ac:dyDescent="0.25">
      <c r="A9" s="161">
        <v>8</v>
      </c>
      <c r="B9" s="97" t="s">
        <v>35</v>
      </c>
      <c r="C9" s="80">
        <v>813.24505999999997</v>
      </c>
      <c r="D9" s="80">
        <v>948.88944000000004</v>
      </c>
      <c r="H9" s="205"/>
      <c r="I9" s="147"/>
      <c r="J9" s="3"/>
    </row>
    <row r="10" spans="1:10" x14ac:dyDescent="0.25">
      <c r="A10" s="161">
        <v>9</v>
      </c>
      <c r="B10" s="97" t="s">
        <v>8</v>
      </c>
      <c r="C10" s="80">
        <v>1154.1841999999999</v>
      </c>
      <c r="D10" s="80">
        <v>1099.72064946</v>
      </c>
      <c r="H10" s="205"/>
      <c r="I10" s="147"/>
      <c r="J10" s="3"/>
    </row>
    <row r="11" spans="1:10" x14ac:dyDescent="0.25">
      <c r="A11" s="161">
        <v>10</v>
      </c>
      <c r="B11" s="82" t="s">
        <v>9</v>
      </c>
      <c r="C11" s="83">
        <v>108.63491999999999</v>
      </c>
      <c r="D11" s="83">
        <v>121.77799</v>
      </c>
      <c r="H11" s="205"/>
      <c r="I11" s="147"/>
      <c r="J11" s="3"/>
    </row>
    <row r="12" spans="1:10" x14ac:dyDescent="0.25">
      <c r="A12" s="161">
        <v>11</v>
      </c>
      <c r="B12" s="82" t="s">
        <v>10</v>
      </c>
      <c r="C12" s="80">
        <v>307.89499999999998</v>
      </c>
      <c r="D12" s="80">
        <v>352.06200000000001</v>
      </c>
      <c r="H12" s="205"/>
      <c r="I12" s="147"/>
      <c r="J12" s="3"/>
    </row>
    <row r="13" spans="1:10" x14ac:dyDescent="0.25">
      <c r="A13" s="161">
        <v>12</v>
      </c>
      <c r="B13" s="82" t="s">
        <v>11</v>
      </c>
      <c r="C13" s="80">
        <v>8495.2160000000003</v>
      </c>
      <c r="D13" s="80">
        <v>9951.241</v>
      </c>
      <c r="H13" s="205"/>
      <c r="I13" s="147"/>
      <c r="J13" s="3"/>
    </row>
    <row r="14" spans="1:10" x14ac:dyDescent="0.25">
      <c r="A14" s="161">
        <v>13</v>
      </c>
      <c r="B14" s="82" t="s">
        <v>14</v>
      </c>
      <c r="C14" s="83">
        <v>6910.7120000000004</v>
      </c>
      <c r="D14" s="83">
        <v>7216.1610000000001</v>
      </c>
      <c r="H14" s="205"/>
      <c r="I14" s="147"/>
      <c r="J14" s="3"/>
    </row>
    <row r="15" spans="1:10" x14ac:dyDescent="0.25">
      <c r="A15" s="161">
        <v>14</v>
      </c>
      <c r="B15" s="82" t="s">
        <v>34</v>
      </c>
      <c r="C15" s="83">
        <f>310.218+63.885</f>
        <v>374.10300000000001</v>
      </c>
      <c r="D15" s="83">
        <v>392.35899999999998</v>
      </c>
      <c r="H15" s="205"/>
      <c r="I15" s="147"/>
      <c r="J15" s="3"/>
    </row>
    <row r="16" spans="1:10" x14ac:dyDescent="0.25">
      <c r="A16" s="161">
        <v>15</v>
      </c>
      <c r="B16" s="82" t="s">
        <v>15</v>
      </c>
      <c r="C16" s="80">
        <v>836.29300000000001</v>
      </c>
      <c r="D16" s="80">
        <v>840.72699999999998</v>
      </c>
      <c r="H16" s="205"/>
      <c r="I16" s="147"/>
      <c r="J16" s="3"/>
    </row>
    <row r="17" spans="1:10" x14ac:dyDescent="0.25">
      <c r="A17" s="161">
        <v>16</v>
      </c>
      <c r="B17" s="97" t="s">
        <v>16</v>
      </c>
      <c r="C17" s="80">
        <v>446.791</v>
      </c>
      <c r="D17" s="80">
        <v>462.86900000000003</v>
      </c>
      <c r="H17" s="205"/>
      <c r="I17" s="147"/>
      <c r="J17" s="3"/>
    </row>
    <row r="18" spans="1:10" x14ac:dyDescent="0.25">
      <c r="A18" s="161">
        <v>17</v>
      </c>
      <c r="B18" s="97" t="s">
        <v>17</v>
      </c>
      <c r="C18" s="80">
        <v>1378.499</v>
      </c>
      <c r="D18" s="80">
        <v>1379.07512172</v>
      </c>
      <c r="H18" s="205"/>
      <c r="I18" s="147"/>
      <c r="J18" s="3"/>
    </row>
    <row r="19" spans="1:10" x14ac:dyDescent="0.25">
      <c r="A19" s="161">
        <v>18</v>
      </c>
      <c r="B19" s="82" t="s">
        <v>18</v>
      </c>
      <c r="C19" s="83">
        <v>1893.7727</v>
      </c>
      <c r="D19" s="83">
        <v>1700.78052</v>
      </c>
      <c r="F19" s="52"/>
      <c r="G19" s="147"/>
      <c r="H19" s="205"/>
      <c r="I19" s="147"/>
      <c r="J19" s="3"/>
    </row>
    <row r="20" spans="1:10" x14ac:dyDescent="0.25">
      <c r="A20" s="161">
        <v>19</v>
      </c>
      <c r="B20" s="81" t="s">
        <v>19</v>
      </c>
      <c r="C20" s="83">
        <v>503.22548999999998</v>
      </c>
      <c r="D20" s="83">
        <v>572.96789999999999</v>
      </c>
      <c r="H20" s="205"/>
      <c r="I20" s="147"/>
      <c r="J20" s="3"/>
    </row>
    <row r="21" spans="1:10" x14ac:dyDescent="0.25">
      <c r="A21" s="161">
        <v>20</v>
      </c>
      <c r="B21" s="6" t="s">
        <v>37</v>
      </c>
      <c r="C21" s="80">
        <v>1064.2063499999999</v>
      </c>
      <c r="D21" s="80">
        <v>1039.1614300000001</v>
      </c>
      <c r="H21" s="205"/>
      <c r="I21" s="147"/>
      <c r="J21" s="3"/>
    </row>
    <row r="22" spans="1:10" x14ac:dyDescent="0.25">
      <c r="A22" s="161">
        <v>21</v>
      </c>
      <c r="B22" s="71" t="s">
        <v>31</v>
      </c>
      <c r="C22" s="111">
        <v>706.77427999999998</v>
      </c>
      <c r="D22" s="111">
        <v>866.63196000000005</v>
      </c>
      <c r="H22" s="205"/>
      <c r="I22" s="147"/>
      <c r="J22" s="3"/>
    </row>
    <row r="23" spans="1:10" x14ac:dyDescent="0.25">
      <c r="H23" s="4"/>
    </row>
    <row r="24" spans="1:10" x14ac:dyDescent="0.25">
      <c r="H24" s="4"/>
    </row>
  </sheetData>
  <hyperlinks>
    <hyperlink ref="F1" location="Mündəricat!A1" display="Mündəricat" xr:uid="{00000000-0004-0000-0700-000000000000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:F23"/>
  <sheetViews>
    <sheetView workbookViewId="0">
      <selection activeCell="B16" sqref="B16"/>
    </sheetView>
  </sheetViews>
  <sheetFormatPr defaultRowHeight="15" x14ac:dyDescent="0.25"/>
  <cols>
    <col min="1" max="1" width="8.7109375" style="164" customWidth="1"/>
    <col min="2" max="4" width="30.7109375" customWidth="1"/>
    <col min="6" max="6" width="19.5703125" customWidth="1"/>
  </cols>
  <sheetData>
    <row r="1" spans="1:6" ht="30" x14ac:dyDescent="0.25">
      <c r="A1" s="167" t="s">
        <v>0</v>
      </c>
      <c r="B1" s="19" t="s">
        <v>21</v>
      </c>
      <c r="C1" s="19" t="s">
        <v>88</v>
      </c>
      <c r="D1" s="20" t="s">
        <v>89</v>
      </c>
      <c r="F1" s="36" t="s">
        <v>43</v>
      </c>
    </row>
    <row r="2" spans="1:6" x14ac:dyDescent="0.25">
      <c r="A2" s="163">
        <v>1</v>
      </c>
      <c r="B2" s="6" t="s">
        <v>11</v>
      </c>
      <c r="C2" s="129">
        <v>0.17139352313113632</v>
      </c>
      <c r="D2" s="3">
        <v>1456.0249999999996</v>
      </c>
    </row>
    <row r="3" spans="1:6" x14ac:dyDescent="0.25">
      <c r="A3" s="163">
        <v>2</v>
      </c>
      <c r="B3" s="6" t="s">
        <v>14</v>
      </c>
      <c r="C3" s="129">
        <v>4.4199353120199403E-2</v>
      </c>
      <c r="D3" s="3">
        <v>305.44899999999961</v>
      </c>
    </row>
    <row r="4" spans="1:6" x14ac:dyDescent="0.25">
      <c r="A4" s="163">
        <v>3</v>
      </c>
      <c r="B4" s="6" t="s">
        <v>60</v>
      </c>
      <c r="C4" s="129">
        <v>2.7456227691623925E-2</v>
      </c>
      <c r="D4" s="3">
        <v>247.37295999999878</v>
      </c>
    </row>
    <row r="5" spans="1:6" x14ac:dyDescent="0.25">
      <c r="A5" s="163">
        <v>4</v>
      </c>
      <c r="B5" s="6" t="s">
        <v>31</v>
      </c>
      <c r="C5" s="129">
        <v>0.22617925485347334</v>
      </c>
      <c r="D5" s="3">
        <v>159.85768000000007</v>
      </c>
    </row>
    <row r="6" spans="1:6" x14ac:dyDescent="0.25">
      <c r="A6" s="163">
        <v>5</v>
      </c>
      <c r="B6" s="6" t="s">
        <v>35</v>
      </c>
      <c r="C6" s="2">
        <v>0.16679397966462917</v>
      </c>
      <c r="D6" s="3">
        <v>135.64438000000007</v>
      </c>
    </row>
    <row r="7" spans="1:6" x14ac:dyDescent="0.25">
      <c r="A7" s="163">
        <v>6</v>
      </c>
      <c r="B7" s="6" t="s">
        <v>19</v>
      </c>
      <c r="C7" s="129">
        <v>0.13859077369073658</v>
      </c>
      <c r="D7" s="3">
        <v>69.742410000000007</v>
      </c>
    </row>
    <row r="8" spans="1:6" x14ac:dyDescent="0.25">
      <c r="A8" s="163">
        <v>7</v>
      </c>
      <c r="B8" s="6" t="s">
        <v>2</v>
      </c>
      <c r="C8" s="2">
        <v>0.24786507193374363</v>
      </c>
      <c r="D8" s="3">
        <v>67.989300000000014</v>
      </c>
    </row>
    <row r="9" spans="1:6" x14ac:dyDescent="0.25">
      <c r="A9" s="163">
        <v>8</v>
      </c>
      <c r="B9" s="6" t="s">
        <v>10</v>
      </c>
      <c r="C9" s="2">
        <v>0.14344825346303125</v>
      </c>
      <c r="D9" s="3">
        <v>44.16700000000003</v>
      </c>
    </row>
    <row r="10" spans="1:6" x14ac:dyDescent="0.25">
      <c r="A10" s="163">
        <v>9</v>
      </c>
      <c r="B10" s="6" t="s">
        <v>34</v>
      </c>
      <c r="C10" s="2">
        <v>4.8799394819073916E-2</v>
      </c>
      <c r="D10" s="3">
        <v>18.255999999999972</v>
      </c>
    </row>
    <row r="11" spans="1:6" x14ac:dyDescent="0.25">
      <c r="A11" s="163">
        <v>10</v>
      </c>
      <c r="B11" s="6" t="s">
        <v>16</v>
      </c>
      <c r="C11" s="2">
        <v>3.5985505527192929E-2</v>
      </c>
      <c r="D11" s="3">
        <v>16.078000000000031</v>
      </c>
    </row>
    <row r="12" spans="1:6" x14ac:dyDescent="0.25">
      <c r="A12" s="163">
        <v>11</v>
      </c>
      <c r="B12" s="6" t="s">
        <v>9</v>
      </c>
      <c r="C12" s="2">
        <v>0.12098384202795942</v>
      </c>
      <c r="D12" s="3">
        <v>13.143070000000009</v>
      </c>
    </row>
    <row r="13" spans="1:6" x14ac:dyDescent="0.25">
      <c r="A13" s="163">
        <v>12</v>
      </c>
      <c r="B13" s="6" t="s">
        <v>15</v>
      </c>
      <c r="C13" s="2">
        <v>5.3019695250349219E-3</v>
      </c>
      <c r="D13" s="3">
        <v>4.4339999999999691</v>
      </c>
    </row>
    <row r="14" spans="1:6" x14ac:dyDescent="0.25">
      <c r="A14" s="163">
        <v>13</v>
      </c>
      <c r="B14" s="6" t="s">
        <v>5</v>
      </c>
      <c r="C14" s="2">
        <v>3.4958842035004656E-2</v>
      </c>
      <c r="D14" s="3">
        <v>2.5433900000000023</v>
      </c>
    </row>
    <row r="15" spans="1:6" x14ac:dyDescent="0.25">
      <c r="A15" s="163">
        <v>14</v>
      </c>
      <c r="B15" s="6" t="s">
        <v>17</v>
      </c>
      <c r="C15" s="2">
        <v>4.179340862777714E-4</v>
      </c>
      <c r="D15" s="3">
        <v>0.57612171999994644</v>
      </c>
    </row>
    <row r="16" spans="1:6" x14ac:dyDescent="0.25">
      <c r="A16" s="163">
        <v>15</v>
      </c>
      <c r="B16" s="6" t="s">
        <v>7</v>
      </c>
      <c r="C16" s="2">
        <v>-2.9209495722157697E-2</v>
      </c>
      <c r="D16" s="3">
        <v>-1.0924689499999971</v>
      </c>
    </row>
    <row r="17" spans="1:4" x14ac:dyDescent="0.25">
      <c r="A17" s="163">
        <v>16</v>
      </c>
      <c r="B17" s="6" t="s">
        <v>4</v>
      </c>
      <c r="C17" s="2">
        <v>-1.3166678902190476E-2</v>
      </c>
      <c r="D17" s="3">
        <v>-6.8529800000000023</v>
      </c>
    </row>
    <row r="18" spans="1:4" x14ac:dyDescent="0.25">
      <c r="A18" s="163">
        <v>17</v>
      </c>
      <c r="B18" s="6" t="s">
        <v>1</v>
      </c>
      <c r="C18" s="2">
        <v>-1.0863260802159602E-2</v>
      </c>
      <c r="D18" s="3">
        <v>-11.912000000000035</v>
      </c>
    </row>
    <row r="19" spans="1:4" x14ac:dyDescent="0.25">
      <c r="A19" s="163">
        <v>18</v>
      </c>
      <c r="B19" s="6" t="s">
        <v>37</v>
      </c>
      <c r="C19" s="2">
        <v>-2.3533894530886612E-2</v>
      </c>
      <c r="D19" s="3">
        <v>-25.04491999999982</v>
      </c>
    </row>
    <row r="20" spans="1:4" x14ac:dyDescent="0.25">
      <c r="A20" s="163">
        <v>19</v>
      </c>
      <c r="B20" s="6" t="s">
        <v>8</v>
      </c>
      <c r="C20" s="2">
        <v>-4.7187918999410994E-2</v>
      </c>
      <c r="D20" s="3">
        <v>-54.463550539999915</v>
      </c>
    </row>
    <row r="21" spans="1:4" x14ac:dyDescent="0.25">
      <c r="A21" s="163">
        <v>20</v>
      </c>
      <c r="B21" s="6" t="s">
        <v>3</v>
      </c>
      <c r="C21" s="2">
        <v>-4.7186062175734955E-2</v>
      </c>
      <c r="D21" s="3">
        <v>-73.768000000000029</v>
      </c>
    </row>
    <row r="22" spans="1:4" x14ac:dyDescent="0.25">
      <c r="A22" s="163">
        <v>21</v>
      </c>
      <c r="B22" s="13" t="s">
        <v>18</v>
      </c>
      <c r="C22" s="124">
        <v>-0.10190884048545001</v>
      </c>
      <c r="D22" s="125">
        <v>-192.99217999999996</v>
      </c>
    </row>
    <row r="23" spans="1:4" x14ac:dyDescent="0.25">
      <c r="A23"/>
    </row>
  </sheetData>
  <conditionalFormatting sqref="C2:C13">
    <cfRule type="dataBar" priority="3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{59C805C9-AAF7-4ED6-92EE-4F81BE90AE1C}</x14:id>
        </ext>
      </extLst>
    </cfRule>
    <cfRule type="dataBar" priority="3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{08CECFE5-4DDB-4071-8848-722C2A60CFCE}</x14:id>
        </ext>
      </extLst>
    </cfRule>
    <cfRule type="dataBar" priority="39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{F0DA324D-2A42-4EAF-B6F6-46CA3FD48BB0}</x14:id>
        </ext>
      </extLst>
    </cfRule>
    <cfRule type="dataBar" priority="39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{31006D51-E1CB-4953-B004-231CA24123CD}</x14:id>
        </ext>
      </extLst>
    </cfRule>
  </conditionalFormatting>
  <conditionalFormatting sqref="C2:C18">
    <cfRule type="dataBar" priority="40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{F6E1A79C-2070-4855-B87F-890ABCCCC475}</x14:id>
        </ext>
      </extLst>
    </cfRule>
  </conditionalFormatting>
  <conditionalFormatting sqref="C2:C2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{5108FE77-9FBB-4CB2-999B-E4C1E7527139}</x14:id>
        </ext>
      </extLst>
    </cfRule>
  </conditionalFormatting>
  <conditionalFormatting sqref="C2:D13">
    <cfRule type="dataBar" priority="40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{0F9503D7-D048-478A-A52B-9AA27FE2D8DE}</x14:id>
        </ext>
      </extLst>
    </cfRule>
  </conditionalFormatting>
  <conditionalFormatting sqref="C2:D22">
    <cfRule type="dataBar" priority="40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{D1C5CB26-442E-41F4-A496-96CC8593FAC7}</x14:id>
        </ext>
      </extLst>
    </cfRule>
  </conditionalFormatting>
  <conditionalFormatting sqref="D2:D13">
    <cfRule type="dataBar" priority="4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{7A9B8E62-8257-4C44-93F8-7E2E2814F202}</x14:id>
        </ext>
      </extLst>
    </cfRule>
    <cfRule type="dataBar" priority="4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{5D41D887-9A38-4806-93FA-102314FCA9E9}</x14:id>
        </ext>
      </extLst>
    </cfRule>
  </conditionalFormatting>
  <conditionalFormatting sqref="D2:D18">
    <cfRule type="dataBar" priority="4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{A76EC67C-92BD-4F28-AD70-85EE7BDB2AB4}</x14:id>
        </ext>
      </extLst>
    </cfRule>
  </conditionalFormatting>
  <conditionalFormatting sqref="D2:D22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{E5D26B80-0C71-444D-8A95-E8C57963BAA0}</x14:id>
        </ext>
      </extLst>
    </cfRule>
  </conditionalFormatting>
  <conditionalFormatting sqref="D3:D22">
    <cfRule type="dataBar" priority="4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{23A92DD7-2875-4CDD-BA81-787E6B2151FA}</x14:id>
        </ext>
      </extLst>
    </cfRule>
  </conditionalFormatting>
  <hyperlinks>
    <hyperlink ref="F1" location="Mündəricat!A1" display="Mündəricat" xr:uid="{00000000-0004-0000-0800-000000000000}"/>
  </hyperlinks>
  <pageMargins left="0.7" right="0.7" top="0.75" bottom="0.75" header="0.3" footer="0.3"/>
  <pageSetup paperSize="9" orientation="portrait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9C805C9-AAF7-4ED6-92EE-4F81BE90AE1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08CECFE5-4DDB-4071-8848-722C2A60CFC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F0DA324D-2A42-4EAF-B6F6-46CA3FD48BB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31006D51-E1CB-4953-B004-231CA24123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C2:C13</xm:sqref>
        </x14:conditionalFormatting>
        <x14:conditionalFormatting xmlns:xm="http://schemas.microsoft.com/office/excel/2006/main">
          <x14:cfRule type="dataBar" id="{F6E1A79C-2070-4855-B87F-890ABCCCC47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C2:C18</xm:sqref>
        </x14:conditionalFormatting>
        <x14:conditionalFormatting xmlns:xm="http://schemas.microsoft.com/office/excel/2006/main">
          <x14:cfRule type="dataBar" id="{5108FE77-9FBB-4CB2-999B-E4C1E752713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C2:C22</xm:sqref>
        </x14:conditionalFormatting>
        <x14:conditionalFormatting xmlns:xm="http://schemas.microsoft.com/office/excel/2006/main">
          <x14:cfRule type="dataBar" id="{0F9503D7-D048-478A-A52B-9AA27FE2D8D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C2:D13</xm:sqref>
        </x14:conditionalFormatting>
        <x14:conditionalFormatting xmlns:xm="http://schemas.microsoft.com/office/excel/2006/main">
          <x14:cfRule type="dataBar" id="{D1C5CB26-442E-41F4-A496-96CC8593FAC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C2:D22</xm:sqref>
        </x14:conditionalFormatting>
        <x14:conditionalFormatting xmlns:xm="http://schemas.microsoft.com/office/excel/2006/main">
          <x14:cfRule type="dataBar" id="{7A9B8E62-8257-4C44-93F8-7E2E2814F20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5D41D887-9A38-4806-93FA-102314FCA9E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D2:D13</xm:sqref>
        </x14:conditionalFormatting>
        <x14:conditionalFormatting xmlns:xm="http://schemas.microsoft.com/office/excel/2006/main">
          <x14:cfRule type="dataBar" id="{A76EC67C-92BD-4F28-AD70-85EE7BDB2AB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D2:D18</xm:sqref>
        </x14:conditionalFormatting>
        <x14:conditionalFormatting xmlns:xm="http://schemas.microsoft.com/office/excel/2006/main">
          <x14:cfRule type="dataBar" id="{E5D26B80-0C71-444D-8A95-E8C57963BAA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D2:D22</xm:sqref>
        </x14:conditionalFormatting>
        <x14:conditionalFormatting xmlns:xm="http://schemas.microsoft.com/office/excel/2006/main">
          <x14:cfRule type="dataBar" id="{23A92DD7-2875-4CDD-BA81-787E6B2151F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D3:D22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98A9E-D073-455A-8DC3-14761F0F6BF1}">
  <dimension ref="A1:G23"/>
  <sheetViews>
    <sheetView topLeftCell="A4" workbookViewId="0">
      <selection activeCell="C20" sqref="C20:D20"/>
    </sheetView>
  </sheetViews>
  <sheetFormatPr defaultRowHeight="15" x14ac:dyDescent="0.25"/>
  <cols>
    <col min="1" max="1" width="8.7109375" style="164" customWidth="1"/>
    <col min="2" max="2" width="31.5703125" customWidth="1"/>
    <col min="3" max="5" width="16.85546875" customWidth="1"/>
    <col min="7" max="7" width="13.28515625" customWidth="1"/>
  </cols>
  <sheetData>
    <row r="1" spans="1:7" x14ac:dyDescent="0.25">
      <c r="A1" s="193" t="s">
        <v>0</v>
      </c>
      <c r="B1" s="17" t="s">
        <v>21</v>
      </c>
      <c r="C1" s="23" t="s">
        <v>84</v>
      </c>
      <c r="D1" s="23" t="s">
        <v>87</v>
      </c>
      <c r="E1" s="17" t="s">
        <v>68</v>
      </c>
      <c r="G1" s="45" t="s">
        <v>43</v>
      </c>
    </row>
    <row r="2" spans="1:7" x14ac:dyDescent="0.25">
      <c r="A2" s="194">
        <v>1</v>
      </c>
      <c r="B2" s="190" t="s">
        <v>60</v>
      </c>
      <c r="C2" s="80">
        <v>3562.3233300000002</v>
      </c>
      <c r="D2" s="80">
        <v>3893.8041499999999</v>
      </c>
      <c r="E2" s="130">
        <f>Table411131415161819278616[[#This Row],[IIR/2026]]/Table411131415161819278616[[#This Row],[IR/2026]]-1</f>
        <v>9.3051862308074051E-2</v>
      </c>
    </row>
    <row r="3" spans="1:7" x14ac:dyDescent="0.25">
      <c r="A3" s="194">
        <v>2</v>
      </c>
      <c r="B3" s="190" t="s">
        <v>11</v>
      </c>
      <c r="C3" s="80">
        <v>3315.2530000000002</v>
      </c>
      <c r="D3" s="80">
        <v>3708.2179999999998</v>
      </c>
      <c r="E3" s="130">
        <f>Table411131415161819278616[[#This Row],[IIR/2026]]/Table411131415161819278616[[#This Row],[IR/2026]]-1</f>
        <v>0.11853243176312622</v>
      </c>
    </row>
    <row r="4" spans="1:7" x14ac:dyDescent="0.25">
      <c r="A4" s="194">
        <v>3</v>
      </c>
      <c r="B4" s="190" t="s">
        <v>14</v>
      </c>
      <c r="C4" s="83">
        <v>1908.0350000000001</v>
      </c>
      <c r="D4" s="80">
        <v>1854.05</v>
      </c>
      <c r="E4" s="130">
        <f>Table411131415161819278616[[#This Row],[IIR/2026]]/Table411131415161819278616[[#This Row],[IR/2026]]-1</f>
        <v>-2.8293506146375824E-2</v>
      </c>
    </row>
    <row r="5" spans="1:7" x14ac:dyDescent="0.25">
      <c r="A5" s="194">
        <v>4</v>
      </c>
      <c r="B5" s="190" t="s">
        <v>17</v>
      </c>
      <c r="C5" s="80">
        <v>1098.68330294</v>
      </c>
      <c r="D5" s="80">
        <v>1112.8179813500001</v>
      </c>
      <c r="E5" s="130">
        <f>Table411131415161819278616[[#This Row],[IIR/2026]]/Table411131415161819278616[[#This Row],[IR/2026]]-1</f>
        <v>1.2865107144321541E-2</v>
      </c>
    </row>
    <row r="6" spans="1:7" x14ac:dyDescent="0.25">
      <c r="A6" s="194">
        <v>5</v>
      </c>
      <c r="B6" s="191" t="s">
        <v>37</v>
      </c>
      <c r="C6" s="80">
        <v>914.58024</v>
      </c>
      <c r="D6" s="80">
        <v>899.76318000000003</v>
      </c>
      <c r="E6" s="130">
        <f>Table411131415161819278616[[#This Row],[IIR/2026]]/Table411131415161819278616[[#This Row],[IR/2026]]-1</f>
        <v>-1.6200940444547562E-2</v>
      </c>
    </row>
    <row r="7" spans="1:7" x14ac:dyDescent="0.25">
      <c r="A7" s="194">
        <v>6</v>
      </c>
      <c r="B7" s="190" t="s">
        <v>1</v>
      </c>
      <c r="C7" s="80">
        <v>905.89</v>
      </c>
      <c r="D7" s="80">
        <v>894.01300000000003</v>
      </c>
      <c r="E7" s="130">
        <f>Table411131415161819278616[[#This Row],[IIR/2026]]/Table411131415161819278616[[#This Row],[IR/2026]]-1</f>
        <v>-1.3110863349854784E-2</v>
      </c>
    </row>
    <row r="8" spans="1:7" x14ac:dyDescent="0.25">
      <c r="A8" s="194">
        <v>7</v>
      </c>
      <c r="B8" s="190" t="s">
        <v>35</v>
      </c>
      <c r="C8" s="80">
        <v>716.61636999999996</v>
      </c>
      <c r="D8" s="80">
        <v>828.63626999999997</v>
      </c>
      <c r="E8" s="208">
        <f>Table411131415161819278616[[#This Row],[IIR/2026]]/Table411131415161819278616[[#This Row],[IR/2026]]-1</f>
        <v>0.15631780781117244</v>
      </c>
    </row>
    <row r="9" spans="1:7" x14ac:dyDescent="0.25">
      <c r="A9" s="194">
        <v>8</v>
      </c>
      <c r="B9" s="190" t="s">
        <v>18</v>
      </c>
      <c r="C9" s="83">
        <v>863.22113000000002</v>
      </c>
      <c r="D9" s="80">
        <v>738.02374999999995</v>
      </c>
      <c r="E9" s="130">
        <f>Table411131415161819278616[[#This Row],[IIR/2026]]/Table411131415161819278616[[#This Row],[IR/2026]]-1</f>
        <v>-0.14503511979601336</v>
      </c>
    </row>
    <row r="10" spans="1:7" x14ac:dyDescent="0.25">
      <c r="A10" s="194">
        <v>9</v>
      </c>
      <c r="B10" s="190" t="s">
        <v>15</v>
      </c>
      <c r="C10" s="80">
        <v>622.846</v>
      </c>
      <c r="D10" s="80">
        <v>619.49699999999996</v>
      </c>
      <c r="E10" s="130">
        <f>Table411131415161819278616[[#This Row],[IIR/2026]]/Table411131415161819278616[[#This Row],[IR/2026]]-1</f>
        <v>-5.3769310551886607E-3</v>
      </c>
    </row>
    <row r="11" spans="1:7" x14ac:dyDescent="0.25">
      <c r="A11" s="194">
        <v>10</v>
      </c>
      <c r="B11" s="190" t="s">
        <v>8</v>
      </c>
      <c r="C11" s="80">
        <v>603.31208000000004</v>
      </c>
      <c r="D11" s="80">
        <v>602.32765956000003</v>
      </c>
      <c r="E11" s="130">
        <f>Table411131415161819278616[[#This Row],[IIR/2026]]/Table411131415161819278616[[#This Row],[IR/2026]]-1</f>
        <v>-1.6316935672827659E-3</v>
      </c>
    </row>
    <row r="12" spans="1:7" x14ac:dyDescent="0.25">
      <c r="A12" s="194">
        <v>11</v>
      </c>
      <c r="B12" s="190" t="s">
        <v>16</v>
      </c>
      <c r="C12" s="80">
        <v>383.34199999999998</v>
      </c>
      <c r="D12" s="80">
        <v>402.43700000000001</v>
      </c>
      <c r="E12" s="130">
        <f>Table411131415161819278616[[#This Row],[IIR/2026]]/Table411131415161819278616[[#This Row],[IR/2026]]-1</f>
        <v>4.9811917295782937E-2</v>
      </c>
    </row>
    <row r="13" spans="1:7" x14ac:dyDescent="0.25">
      <c r="A13" s="194">
        <v>12</v>
      </c>
      <c r="B13" s="190" t="s">
        <v>34</v>
      </c>
      <c r="C13" s="89">
        <v>310.21800000000002</v>
      </c>
      <c r="D13" s="88">
        <v>312.36599999999999</v>
      </c>
      <c r="E13" s="130">
        <f>Table411131415161819278616[[#This Row],[IIR/2026]]/Table411131415161819278616[[#This Row],[IR/2026]]-1</f>
        <v>6.924163007949069E-3</v>
      </c>
    </row>
    <row r="14" spans="1:7" x14ac:dyDescent="0.25">
      <c r="A14" s="194">
        <v>13</v>
      </c>
      <c r="B14" s="191" t="s">
        <v>10</v>
      </c>
      <c r="C14" s="80">
        <v>271.69</v>
      </c>
      <c r="D14" s="80">
        <v>309.03800000000001</v>
      </c>
      <c r="E14" s="130">
        <f>Table411131415161819278616[[#This Row],[IIR/2026]]/Table411131415161819278616[[#This Row],[IR/2026]]-1</f>
        <v>0.13746549376127204</v>
      </c>
    </row>
    <row r="15" spans="1:7" x14ac:dyDescent="0.25">
      <c r="A15" s="194">
        <v>14</v>
      </c>
      <c r="B15" s="191" t="s">
        <v>4</v>
      </c>
      <c r="C15" s="83">
        <f>20.6328+284.93599</f>
        <v>305.56878999999998</v>
      </c>
      <c r="D15" s="80">
        <v>304.93515000000002</v>
      </c>
      <c r="E15" s="130">
        <f>Table411131415161819278616[[#This Row],[IIR/2026]]/Table411131415161819278616[[#This Row],[IR/2026]]-1</f>
        <v>-2.0736410940396244E-3</v>
      </c>
    </row>
    <row r="16" spans="1:7" x14ac:dyDescent="0.25">
      <c r="A16" s="194">
        <v>15</v>
      </c>
      <c r="B16" s="190" t="s">
        <v>3</v>
      </c>
      <c r="C16" s="83">
        <v>213.06</v>
      </c>
      <c r="D16" s="80">
        <v>220.48</v>
      </c>
      <c r="E16" s="130">
        <f>Table411131415161819278616[[#This Row],[IIR/2026]]/Table411131415161819278616[[#This Row],[IR/2026]]-1</f>
        <v>3.4825870646766122E-2</v>
      </c>
    </row>
    <row r="17" spans="1:5" x14ac:dyDescent="0.25">
      <c r="A17" s="194">
        <v>16</v>
      </c>
      <c r="B17" s="191" t="s">
        <v>2</v>
      </c>
      <c r="C17" s="83">
        <v>166.21074999999999</v>
      </c>
      <c r="D17" s="80">
        <v>219.03935000000001</v>
      </c>
      <c r="E17" s="130">
        <f>Table411131415161819278616[[#This Row],[IIR/2026]]/Table411131415161819278616[[#This Row],[IR/2026]]-1</f>
        <v>0.31784105420377462</v>
      </c>
    </row>
    <row r="18" spans="1:5" x14ac:dyDescent="0.25">
      <c r="A18" s="194">
        <v>17</v>
      </c>
      <c r="B18" s="191" t="s">
        <v>31</v>
      </c>
      <c r="C18" s="83">
        <f>34.00564+154.63829</f>
        <v>188.64393000000001</v>
      </c>
      <c r="D18" s="80">
        <v>186.68409</v>
      </c>
      <c r="E18" s="130">
        <f>Table411131415161819278616[[#This Row],[IIR/2026]]/Table411131415161819278616[[#This Row],[IR/2026]]-1</f>
        <v>-1.0389096537588127E-2</v>
      </c>
    </row>
    <row r="19" spans="1:5" x14ac:dyDescent="0.25">
      <c r="A19" s="194">
        <v>18</v>
      </c>
      <c r="B19" s="190" t="s">
        <v>19</v>
      </c>
      <c r="C19" s="132">
        <v>94.429509999999993</v>
      </c>
      <c r="D19" s="80">
        <v>103.70046000000001</v>
      </c>
      <c r="E19" s="130">
        <f>Table411131415161819278616[[#This Row],[IIR/2026]]/Table411131415161819278616[[#This Row],[IR/2026]]-1</f>
        <v>9.817852491239254E-2</v>
      </c>
    </row>
    <row r="20" spans="1:5" x14ac:dyDescent="0.25">
      <c r="A20" s="194">
        <v>19</v>
      </c>
      <c r="B20" s="191" t="s">
        <v>9</v>
      </c>
      <c r="C20" s="83">
        <v>78.104479999999995</v>
      </c>
      <c r="D20" s="83">
        <v>99.244330000000005</v>
      </c>
      <c r="E20" s="130">
        <f>Table411131415161819278616[[#This Row],[IIR/2026]]/Table411131415161819278616[[#This Row],[IR/2026]]-1</f>
        <v>0.27066117078047269</v>
      </c>
    </row>
    <row r="21" spans="1:5" x14ac:dyDescent="0.25">
      <c r="A21" s="194">
        <v>20</v>
      </c>
      <c r="B21" s="191" t="s">
        <v>5</v>
      </c>
      <c r="C21" s="80">
        <v>65.388909999999996</v>
      </c>
      <c r="D21" s="80">
        <v>69.995059999999995</v>
      </c>
      <c r="E21" s="130">
        <f>Table411131415161819278616[[#This Row],[IIR/2026]]/Table411131415161819278616[[#This Row],[IR/2026]]-1</f>
        <v>7.0442373179182782E-2</v>
      </c>
    </row>
    <row r="22" spans="1:5" x14ac:dyDescent="0.25">
      <c r="A22" s="194">
        <v>21</v>
      </c>
      <c r="B22" s="192" t="s">
        <v>7</v>
      </c>
      <c r="C22" s="206"/>
      <c r="D22" s="131"/>
      <c r="E22" s="207" t="s">
        <v>80</v>
      </c>
    </row>
    <row r="23" spans="1:5" x14ac:dyDescent="0.25">
      <c r="A23" s="189"/>
    </row>
  </sheetData>
  <hyperlinks>
    <hyperlink ref="G1" location="Mündəricat!A1" display="Mündəricat" xr:uid="{33C93527-E384-4B5A-A518-3AF0051FC618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/>
  <dimension ref="A1:J25"/>
  <sheetViews>
    <sheetView workbookViewId="0">
      <selection activeCell="C18" sqref="C18:D18"/>
    </sheetView>
  </sheetViews>
  <sheetFormatPr defaultColWidth="9.28515625" defaultRowHeight="15" x14ac:dyDescent="0.25"/>
  <cols>
    <col min="2" max="2" width="41.42578125" customWidth="1"/>
    <col min="3" max="3" width="20.7109375" customWidth="1"/>
    <col min="4" max="4" width="21.42578125" customWidth="1"/>
    <col min="5" max="5" width="12.7109375" customWidth="1"/>
    <col min="6" max="6" width="21" customWidth="1"/>
    <col min="7" max="7" width="9.28515625" customWidth="1"/>
    <col min="8" max="8" width="6.85546875" bestFit="1" customWidth="1"/>
    <col min="9" max="9" width="6.28515625" bestFit="1" customWidth="1"/>
  </cols>
  <sheetData>
    <row r="1" spans="1:10" x14ac:dyDescent="0.25">
      <c r="A1" s="180" t="s">
        <v>0</v>
      </c>
      <c r="B1" s="22" t="s">
        <v>21</v>
      </c>
      <c r="C1" s="23" t="s">
        <v>84</v>
      </c>
      <c r="D1" s="23" t="s">
        <v>87</v>
      </c>
      <c r="F1" s="36" t="s">
        <v>43</v>
      </c>
    </row>
    <row r="2" spans="1:10" x14ac:dyDescent="0.25">
      <c r="A2" s="188">
        <v>1</v>
      </c>
      <c r="B2" s="6" t="s">
        <v>60</v>
      </c>
      <c r="C2" s="177">
        <v>2290.35169</v>
      </c>
      <c r="D2" s="80">
        <v>2231.7820299999998</v>
      </c>
      <c r="G2" s="3"/>
      <c r="H2" s="52"/>
      <c r="I2" s="52"/>
      <c r="J2" s="3"/>
    </row>
    <row r="3" spans="1:10" x14ac:dyDescent="0.25">
      <c r="A3" s="187">
        <v>2</v>
      </c>
      <c r="B3" s="82" t="s">
        <v>11</v>
      </c>
      <c r="C3" s="80">
        <v>1292.692</v>
      </c>
      <c r="D3" s="80">
        <v>1339.0160000000001</v>
      </c>
      <c r="G3" s="3"/>
      <c r="H3" s="52"/>
      <c r="I3" s="52"/>
      <c r="J3" s="3"/>
    </row>
    <row r="4" spans="1:10" x14ac:dyDescent="0.25">
      <c r="A4" s="187">
        <v>3</v>
      </c>
      <c r="B4" s="82" t="s">
        <v>14</v>
      </c>
      <c r="C4" s="80">
        <v>959.72900000000004</v>
      </c>
      <c r="D4" s="80">
        <v>921.64599999999996</v>
      </c>
      <c r="G4" s="3"/>
      <c r="H4" s="52"/>
      <c r="I4" s="52"/>
      <c r="J4" s="3"/>
    </row>
    <row r="5" spans="1:10" x14ac:dyDescent="0.25">
      <c r="A5" s="188">
        <v>4</v>
      </c>
      <c r="B5" s="82" t="s">
        <v>18</v>
      </c>
      <c r="C5" s="80">
        <v>550.74372000000005</v>
      </c>
      <c r="D5" s="80">
        <v>523.57961999999998</v>
      </c>
      <c r="G5" s="3"/>
      <c r="H5" s="52"/>
      <c r="I5" s="52"/>
      <c r="J5" s="3"/>
    </row>
    <row r="6" spans="1:10" x14ac:dyDescent="0.25">
      <c r="A6" s="187">
        <v>5</v>
      </c>
      <c r="B6" s="97" t="s">
        <v>8</v>
      </c>
      <c r="C6" s="80">
        <v>251.220304767339</v>
      </c>
      <c r="D6" s="80">
        <v>269.53818429664199</v>
      </c>
      <c r="G6" s="3"/>
      <c r="H6" s="52"/>
      <c r="I6" s="52"/>
      <c r="J6" s="3"/>
    </row>
    <row r="7" spans="1:10" x14ac:dyDescent="0.25">
      <c r="A7" s="187">
        <v>6</v>
      </c>
      <c r="B7" s="6" t="s">
        <v>1</v>
      </c>
      <c r="C7" s="80">
        <v>246.19</v>
      </c>
      <c r="D7" s="80">
        <v>261.37099999999998</v>
      </c>
      <c r="G7" s="3"/>
      <c r="H7" s="52"/>
      <c r="I7" s="52"/>
      <c r="J7" s="3"/>
    </row>
    <row r="8" spans="1:10" x14ac:dyDescent="0.25">
      <c r="A8" s="188">
        <v>7</v>
      </c>
      <c r="B8" s="97" t="s">
        <v>17</v>
      </c>
      <c r="C8" s="80">
        <v>201.526472736367</v>
      </c>
      <c r="D8" s="80">
        <v>214.35459591333</v>
      </c>
      <c r="G8" s="3"/>
      <c r="H8" s="52"/>
      <c r="I8" s="52"/>
      <c r="J8" s="3"/>
    </row>
    <row r="9" spans="1:10" x14ac:dyDescent="0.25">
      <c r="A9" s="187">
        <v>8</v>
      </c>
      <c r="B9" s="82" t="s">
        <v>34</v>
      </c>
      <c r="C9" s="80">
        <v>201.65600000000001</v>
      </c>
      <c r="D9" s="80">
        <v>194.14</v>
      </c>
      <c r="G9" s="3"/>
      <c r="H9" s="52"/>
      <c r="I9" s="52"/>
      <c r="J9" s="3"/>
    </row>
    <row r="10" spans="1:10" x14ac:dyDescent="0.25">
      <c r="A10" s="187">
        <v>9</v>
      </c>
      <c r="B10" s="6" t="s">
        <v>37</v>
      </c>
      <c r="C10" s="80">
        <v>183.11618000000001</v>
      </c>
      <c r="D10" s="80">
        <v>189.62621999999999</v>
      </c>
      <c r="G10" s="3"/>
      <c r="H10" s="52"/>
      <c r="I10" s="52"/>
      <c r="J10" s="3"/>
    </row>
    <row r="11" spans="1:10" x14ac:dyDescent="0.25">
      <c r="A11" s="188">
        <v>10</v>
      </c>
      <c r="B11" s="97" t="s">
        <v>35</v>
      </c>
      <c r="C11" s="80">
        <v>184.51582999999999</v>
      </c>
      <c r="D11" s="80">
        <v>181.28996000000001</v>
      </c>
      <c r="G11" s="3"/>
      <c r="H11" s="52"/>
      <c r="I11" s="52"/>
      <c r="J11" s="3"/>
    </row>
    <row r="12" spans="1:10" x14ac:dyDescent="0.25">
      <c r="A12" s="187">
        <v>11</v>
      </c>
      <c r="B12" s="82" t="s">
        <v>31</v>
      </c>
      <c r="C12" s="80">
        <v>167.72252</v>
      </c>
      <c r="D12" s="80">
        <v>173.89456000000001</v>
      </c>
      <c r="G12" s="3"/>
      <c r="H12" s="52"/>
      <c r="I12" s="52"/>
      <c r="J12" s="3"/>
    </row>
    <row r="13" spans="1:10" x14ac:dyDescent="0.25">
      <c r="A13" s="187">
        <v>12</v>
      </c>
      <c r="B13" s="82" t="s">
        <v>15</v>
      </c>
      <c r="C13" s="80">
        <v>136.512</v>
      </c>
      <c r="D13" s="80">
        <v>137.708</v>
      </c>
      <c r="G13" s="3"/>
      <c r="H13" s="52"/>
      <c r="I13" s="52"/>
      <c r="J13" s="3"/>
    </row>
    <row r="14" spans="1:10" x14ac:dyDescent="0.25">
      <c r="A14" s="188">
        <v>13</v>
      </c>
      <c r="B14" s="82" t="s">
        <v>10</v>
      </c>
      <c r="C14" s="80">
        <v>129.63499999999999</v>
      </c>
      <c r="D14" s="80">
        <v>133.94</v>
      </c>
      <c r="G14" s="3"/>
      <c r="H14" s="52"/>
      <c r="I14" s="52"/>
      <c r="J14" s="3"/>
    </row>
    <row r="15" spans="1:10" x14ac:dyDescent="0.25">
      <c r="A15" s="187">
        <v>14</v>
      </c>
      <c r="B15" s="81" t="s">
        <v>4</v>
      </c>
      <c r="C15" s="83">
        <v>130.28650999999999</v>
      </c>
      <c r="D15" s="83">
        <v>131.98432</v>
      </c>
      <c r="G15" s="3"/>
      <c r="H15" s="52"/>
      <c r="I15" s="52"/>
      <c r="J15" s="3"/>
    </row>
    <row r="16" spans="1:10" x14ac:dyDescent="0.25">
      <c r="A16" s="187">
        <v>15</v>
      </c>
      <c r="B16" s="81" t="s">
        <v>19</v>
      </c>
      <c r="C16" s="80">
        <v>125.91262999999999</v>
      </c>
      <c r="D16" s="80">
        <v>129.9699</v>
      </c>
      <c r="G16" s="3"/>
      <c r="H16" s="52"/>
      <c r="I16" s="52"/>
      <c r="J16" s="3"/>
    </row>
    <row r="17" spans="1:10" x14ac:dyDescent="0.25">
      <c r="A17" s="188">
        <v>16</v>
      </c>
      <c r="B17" s="6" t="s">
        <v>3</v>
      </c>
      <c r="C17" s="83">
        <v>122.06</v>
      </c>
      <c r="D17" s="83">
        <v>128.452</v>
      </c>
      <c r="G17" s="3"/>
      <c r="H17" s="52"/>
      <c r="I17" s="52"/>
      <c r="J17" s="3"/>
    </row>
    <row r="18" spans="1:10" x14ac:dyDescent="0.25">
      <c r="A18" s="187">
        <v>17</v>
      </c>
      <c r="B18" s="82" t="s">
        <v>9</v>
      </c>
      <c r="C18" s="83">
        <v>111.87323000000001</v>
      </c>
      <c r="D18" s="83">
        <v>116.16435</v>
      </c>
      <c r="G18" s="3"/>
      <c r="H18" s="52"/>
      <c r="I18" s="52"/>
      <c r="J18" s="3"/>
    </row>
    <row r="19" spans="1:10" x14ac:dyDescent="0.25">
      <c r="A19" s="187">
        <v>18</v>
      </c>
      <c r="B19" s="97" t="s">
        <v>16</v>
      </c>
      <c r="C19" s="80">
        <v>107.38</v>
      </c>
      <c r="D19" s="80">
        <v>109.373</v>
      </c>
      <c r="G19" s="3"/>
      <c r="H19" s="52"/>
      <c r="I19" s="52"/>
      <c r="J19" s="3"/>
    </row>
    <row r="20" spans="1:10" x14ac:dyDescent="0.25">
      <c r="A20" s="188">
        <v>19</v>
      </c>
      <c r="B20" s="81" t="s">
        <v>5</v>
      </c>
      <c r="C20" s="80">
        <v>89.034869999999998</v>
      </c>
      <c r="D20" s="80">
        <v>90.79092</v>
      </c>
      <c r="G20" s="3"/>
      <c r="H20" s="52"/>
      <c r="I20" s="52"/>
      <c r="J20" s="3"/>
    </row>
    <row r="21" spans="1:10" x14ac:dyDescent="0.25">
      <c r="A21" s="187">
        <v>20</v>
      </c>
      <c r="B21" s="6" t="s">
        <v>2</v>
      </c>
      <c r="C21" s="83">
        <v>79.068749999999994</v>
      </c>
      <c r="D21" s="83">
        <v>75.490160000000003</v>
      </c>
      <c r="G21" s="3"/>
      <c r="H21" s="52"/>
      <c r="I21" s="52"/>
      <c r="J21" s="3"/>
    </row>
    <row r="22" spans="1:10" x14ac:dyDescent="0.25">
      <c r="A22" s="187">
        <v>21</v>
      </c>
      <c r="B22" s="71" t="s">
        <v>7</v>
      </c>
      <c r="C22" s="83">
        <v>54.680980140000003</v>
      </c>
      <c r="D22" s="83">
        <v>55.676908240000003</v>
      </c>
      <c r="G22" s="3"/>
      <c r="H22" s="52"/>
      <c r="I22" s="52"/>
      <c r="J22" s="3"/>
    </row>
    <row r="23" spans="1:10" x14ac:dyDescent="0.25">
      <c r="G23" s="3"/>
    </row>
    <row r="24" spans="1:10" x14ac:dyDescent="0.25">
      <c r="G24" s="3"/>
    </row>
    <row r="25" spans="1:10" x14ac:dyDescent="0.25">
      <c r="B25" s="57"/>
    </row>
  </sheetData>
  <hyperlinks>
    <hyperlink ref="F1" location="Mündəricat!A1" display="Mündəricat" xr:uid="{00000000-0004-0000-0900-000000000000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4"/>
  <dimension ref="A1:F25"/>
  <sheetViews>
    <sheetView workbookViewId="0">
      <selection activeCell="D10" sqref="D10"/>
    </sheetView>
  </sheetViews>
  <sheetFormatPr defaultRowHeight="15" x14ac:dyDescent="0.25"/>
  <cols>
    <col min="2" max="2" width="40.28515625" customWidth="1"/>
    <col min="3" max="3" width="31.28515625" customWidth="1"/>
    <col min="4" max="4" width="29.7109375" customWidth="1"/>
    <col min="6" max="6" width="17.7109375" customWidth="1"/>
  </cols>
  <sheetData>
    <row r="1" spans="1:6" ht="30" x14ac:dyDescent="0.25">
      <c r="A1" s="18" t="s">
        <v>0</v>
      </c>
      <c r="B1" s="19" t="s">
        <v>21</v>
      </c>
      <c r="C1" s="19" t="s">
        <v>88</v>
      </c>
      <c r="D1" s="20" t="s">
        <v>89</v>
      </c>
      <c r="F1" s="36" t="s">
        <v>43</v>
      </c>
    </row>
    <row r="2" spans="1:6" x14ac:dyDescent="0.25">
      <c r="A2" s="92">
        <v>1</v>
      </c>
      <c r="B2" s="6" t="s">
        <v>11</v>
      </c>
      <c r="C2" s="61">
        <v>3.5835295646604148E-2</v>
      </c>
      <c r="D2" s="63">
        <v>46.324000000000069</v>
      </c>
    </row>
    <row r="3" spans="1:6" x14ac:dyDescent="0.25">
      <c r="A3" s="92">
        <v>2</v>
      </c>
      <c r="B3" s="6" t="s">
        <v>8</v>
      </c>
      <c r="C3" s="61">
        <v>7.2915601094694971E-2</v>
      </c>
      <c r="D3" s="63">
        <v>18.317879529302985</v>
      </c>
    </row>
    <row r="4" spans="1:6" x14ac:dyDescent="0.25">
      <c r="A4" s="92">
        <v>3</v>
      </c>
      <c r="B4" s="6" t="s">
        <v>1</v>
      </c>
      <c r="C4" s="61">
        <v>6.1663755635890993E-2</v>
      </c>
      <c r="D4" s="63">
        <v>15.180999999999983</v>
      </c>
    </row>
    <row r="5" spans="1:6" x14ac:dyDescent="0.25">
      <c r="A5" s="92">
        <v>4</v>
      </c>
      <c r="B5" s="6" t="s">
        <v>17</v>
      </c>
      <c r="C5" s="61">
        <v>6.3654779457905208E-2</v>
      </c>
      <c r="D5" s="63">
        <v>12.828123176963004</v>
      </c>
    </row>
    <row r="6" spans="1:6" x14ac:dyDescent="0.25">
      <c r="A6" s="92">
        <v>5</v>
      </c>
      <c r="B6" s="6" t="s">
        <v>37</v>
      </c>
      <c r="C6" s="60">
        <v>3.5551418776865962E-2</v>
      </c>
      <c r="D6" s="62">
        <v>6.5100399999999752</v>
      </c>
    </row>
    <row r="7" spans="1:6" x14ac:dyDescent="0.25">
      <c r="A7" s="92">
        <v>6</v>
      </c>
      <c r="B7" s="6" t="s">
        <v>3</v>
      </c>
      <c r="C7" s="61">
        <v>5.2367688022284087E-2</v>
      </c>
      <c r="D7" s="63">
        <v>6.3919999999999959</v>
      </c>
    </row>
    <row r="8" spans="1:6" x14ac:dyDescent="0.25">
      <c r="A8" s="92">
        <v>7</v>
      </c>
      <c r="B8" s="6" t="s">
        <v>31</v>
      </c>
      <c r="C8" s="61">
        <v>3.6799113201972045E-2</v>
      </c>
      <c r="D8" s="63">
        <v>6.1720400000000097</v>
      </c>
    </row>
    <row r="9" spans="1:6" x14ac:dyDescent="0.25">
      <c r="A9" s="92">
        <v>8</v>
      </c>
      <c r="B9" s="6" t="s">
        <v>10</v>
      </c>
      <c r="C9" s="60">
        <v>3.3208624214139837E-2</v>
      </c>
      <c r="D9" s="62">
        <v>4.3050000000000068</v>
      </c>
    </row>
    <row r="10" spans="1:6" x14ac:dyDescent="0.25">
      <c r="A10" s="92">
        <v>9</v>
      </c>
      <c r="B10" s="6" t="s">
        <v>9</v>
      </c>
      <c r="C10" s="60">
        <v>3.8356986742940968E-2</v>
      </c>
      <c r="D10" s="214">
        <v>4.2911199999999923</v>
      </c>
    </row>
    <row r="11" spans="1:6" x14ac:dyDescent="0.25">
      <c r="A11" s="92">
        <v>10</v>
      </c>
      <c r="B11" s="6" t="s">
        <v>19</v>
      </c>
      <c r="C11" s="60">
        <v>3.2222899323125942E-2</v>
      </c>
      <c r="D11" s="62">
        <v>4.0572700000000026</v>
      </c>
    </row>
    <row r="12" spans="1:6" x14ac:dyDescent="0.25">
      <c r="A12" s="92">
        <v>11</v>
      </c>
      <c r="B12" s="6" t="s">
        <v>16</v>
      </c>
      <c r="C12" s="61">
        <v>1.8560253306016072E-2</v>
      </c>
      <c r="D12" s="63">
        <v>1.9930000000000092</v>
      </c>
    </row>
    <row r="13" spans="1:6" x14ac:dyDescent="0.25">
      <c r="A13" s="92">
        <v>12</v>
      </c>
      <c r="B13" s="6" t="s">
        <v>5</v>
      </c>
      <c r="C13" s="61">
        <v>1.9723171382178606E-2</v>
      </c>
      <c r="D13" s="63">
        <v>1.7560500000000019</v>
      </c>
    </row>
    <row r="14" spans="1:6" x14ac:dyDescent="0.25">
      <c r="A14" s="92">
        <v>13</v>
      </c>
      <c r="B14" s="6" t="s">
        <v>4</v>
      </c>
      <c r="C14" s="61">
        <v>1.3031356815068618E-2</v>
      </c>
      <c r="D14" s="63">
        <v>1.697810000000004</v>
      </c>
    </row>
    <row r="15" spans="1:6" x14ac:dyDescent="0.25">
      <c r="A15" s="92">
        <v>14</v>
      </c>
      <c r="B15" s="6" t="s">
        <v>15</v>
      </c>
      <c r="C15" s="61">
        <v>8.761134552273786E-3</v>
      </c>
      <c r="D15" s="63">
        <v>1.195999999999998</v>
      </c>
    </row>
    <row r="16" spans="1:6" x14ac:dyDescent="0.25">
      <c r="A16" s="92">
        <v>15</v>
      </c>
      <c r="B16" s="6" t="s">
        <v>7</v>
      </c>
      <c r="C16" s="61">
        <v>1.8213428096023998E-2</v>
      </c>
      <c r="D16" s="63">
        <v>0.99592810000000043</v>
      </c>
    </row>
    <row r="17" spans="1:4" x14ac:dyDescent="0.25">
      <c r="A17" s="92">
        <v>16</v>
      </c>
      <c r="B17" s="6" t="s">
        <v>35</v>
      </c>
      <c r="C17" s="61">
        <v>-1.7482890221397152E-2</v>
      </c>
      <c r="D17" s="63">
        <v>-3.2258699999999862</v>
      </c>
    </row>
    <row r="18" spans="1:4" x14ac:dyDescent="0.25">
      <c r="A18" s="92">
        <v>17</v>
      </c>
      <c r="B18" s="6" t="s">
        <v>2</v>
      </c>
      <c r="C18" s="61">
        <v>-4.5259220614971007E-2</v>
      </c>
      <c r="D18" s="63">
        <v>-3.5785899999999913</v>
      </c>
    </row>
    <row r="19" spans="1:4" x14ac:dyDescent="0.25">
      <c r="A19" s="92">
        <v>18</v>
      </c>
      <c r="B19" s="6" t="s">
        <v>34</v>
      </c>
      <c r="C19" s="60">
        <v>-3.7271392867060826E-2</v>
      </c>
      <c r="D19" s="62">
        <v>-7.5160000000000196</v>
      </c>
    </row>
    <row r="20" spans="1:4" x14ac:dyDescent="0.25">
      <c r="A20" s="92">
        <v>19</v>
      </c>
      <c r="B20" s="6" t="s">
        <v>18</v>
      </c>
      <c r="C20" s="61">
        <v>-4.9322577840742454E-2</v>
      </c>
      <c r="D20" s="63">
        <v>-27.164100000000076</v>
      </c>
    </row>
    <row r="21" spans="1:4" x14ac:dyDescent="0.25">
      <c r="A21" s="92">
        <v>20</v>
      </c>
      <c r="B21" s="6" t="s">
        <v>14</v>
      </c>
      <c r="C21" s="61">
        <v>-3.9680993280394872E-2</v>
      </c>
      <c r="D21" s="63">
        <v>-38.083000000000084</v>
      </c>
    </row>
    <row r="22" spans="1:4" x14ac:dyDescent="0.25">
      <c r="A22" s="92">
        <v>21</v>
      </c>
      <c r="B22" s="13" t="s">
        <v>60</v>
      </c>
      <c r="C22" s="168">
        <v>-2.557234343342274E-2</v>
      </c>
      <c r="D22" s="169">
        <v>-58.569660000000113</v>
      </c>
    </row>
    <row r="25" spans="1:4" x14ac:dyDescent="0.25">
      <c r="B25" s="57"/>
    </row>
  </sheetData>
  <conditionalFormatting sqref="C2:C15">
    <cfRule type="dataBar" priority="4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{F234CA5E-2612-4E7F-BA53-C433DDA4AA64}</x14:id>
        </ext>
      </extLst>
    </cfRule>
  </conditionalFormatting>
  <conditionalFormatting sqref="C2:C2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{C01BF3A5-3954-4D58-81B7-4EC5895AEA20}</x14:id>
        </ext>
      </extLst>
    </cfRule>
  </conditionalFormatting>
  <conditionalFormatting sqref="C2:D15">
    <cfRule type="dataBar" priority="4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{2EF63BA7-DD44-4DA8-AB8A-A413810F965F}</x14:id>
        </ext>
      </extLst>
    </cfRule>
  </conditionalFormatting>
  <conditionalFormatting sqref="C2:D22">
    <cfRule type="dataBar" priority="42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{71D42750-8D11-42E7-987D-73B3299CA086}</x14:id>
        </ext>
      </extLst>
    </cfRule>
  </conditionalFormatting>
  <conditionalFormatting sqref="C20:D20 C2:C22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{CE791CAE-0E0D-4EEC-B854-959AA5E99EC5}</x14:id>
        </ext>
      </extLst>
    </cfRule>
  </conditionalFormatting>
  <conditionalFormatting sqref="D2:D15">
    <cfRule type="dataBar" priority="4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{03E6F8CF-2411-4D83-9D2B-B058CACAD8F8}</x14:id>
        </ext>
      </extLst>
    </cfRule>
  </conditionalFormatting>
  <conditionalFormatting sqref="D2:D22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{473457AE-2ADD-4FE8-8CB7-48342F51233C}</x14:id>
        </ext>
      </extLst>
    </cfRule>
  </conditionalFormatting>
  <hyperlinks>
    <hyperlink ref="F1" location="Mündəricat!A1" display="Mündəricat" xr:uid="{00000000-0004-0000-0A00-000000000000}"/>
  </hyperlinks>
  <pageMargins left="0.7" right="0.7" top="0.75" bottom="0.75" header="0.3" footer="0.3"/>
  <pageSetup paperSize="9" orientation="portrait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234CA5E-2612-4E7F-BA53-C433DDA4AA6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C2:C15</xm:sqref>
        </x14:conditionalFormatting>
        <x14:conditionalFormatting xmlns:xm="http://schemas.microsoft.com/office/excel/2006/main">
          <x14:cfRule type="dataBar" id="{C01BF3A5-3954-4D58-81B7-4EC5895AEA2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C2:C22</xm:sqref>
        </x14:conditionalFormatting>
        <x14:conditionalFormatting xmlns:xm="http://schemas.microsoft.com/office/excel/2006/main">
          <x14:cfRule type="dataBar" id="{2EF63BA7-DD44-4DA8-AB8A-A413810F965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C2:D15</xm:sqref>
        </x14:conditionalFormatting>
        <x14:conditionalFormatting xmlns:xm="http://schemas.microsoft.com/office/excel/2006/main">
          <x14:cfRule type="dataBar" id="{71D42750-8D11-42E7-987D-73B3299CA08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C2:D22</xm:sqref>
        </x14:conditionalFormatting>
        <x14:conditionalFormatting xmlns:xm="http://schemas.microsoft.com/office/excel/2006/main">
          <x14:cfRule type="dataBar" id="{CE791CAE-0E0D-4EEC-B854-959AA5E99EC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C20:D20 C2:C22</xm:sqref>
        </x14:conditionalFormatting>
        <x14:conditionalFormatting xmlns:xm="http://schemas.microsoft.com/office/excel/2006/main">
          <x14:cfRule type="dataBar" id="{03E6F8CF-2411-4D83-9D2B-B058CACAD8F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D2:D15</xm:sqref>
        </x14:conditionalFormatting>
        <x14:conditionalFormatting xmlns:xm="http://schemas.microsoft.com/office/excel/2006/main">
          <x14:cfRule type="dataBar" id="{473457AE-2ADD-4FE8-8CB7-48342F51233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D2:D22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5"/>
  <dimension ref="A1:G22"/>
  <sheetViews>
    <sheetView workbookViewId="0">
      <selection activeCell="E5" sqref="E5"/>
    </sheetView>
  </sheetViews>
  <sheetFormatPr defaultRowHeight="15" x14ac:dyDescent="0.25"/>
  <cols>
    <col min="1" max="1" width="9.28515625" style="172" customWidth="1"/>
    <col min="2" max="2" width="22.28515625" customWidth="1"/>
    <col min="3" max="5" width="25.7109375" customWidth="1"/>
    <col min="7" max="7" width="17.7109375" customWidth="1"/>
  </cols>
  <sheetData>
    <row r="1" spans="1:7" ht="34.5" customHeight="1" x14ac:dyDescent="0.25">
      <c r="A1" s="173" t="s">
        <v>0</v>
      </c>
      <c r="B1" s="22" t="s">
        <v>21</v>
      </c>
      <c r="C1" s="27" t="s">
        <v>85</v>
      </c>
      <c r="D1" s="27" t="s">
        <v>90</v>
      </c>
      <c r="E1" s="28" t="s">
        <v>69</v>
      </c>
      <c r="G1" s="36" t="s">
        <v>43</v>
      </c>
    </row>
    <row r="2" spans="1:7" x14ac:dyDescent="0.25">
      <c r="A2" s="161">
        <v>1</v>
      </c>
      <c r="B2" s="6" t="s">
        <v>60</v>
      </c>
      <c r="C2" s="80">
        <v>1281.2713900000001</v>
      </c>
      <c r="D2" s="80">
        <v>1281.2713900000001</v>
      </c>
      <c r="E2" s="47">
        <f>Table8[[#This Row],[2026 IIR Nizamnamə Kapitalı (mln. manat)]]-Table8[[#This Row],[2026 IR Nizamnamə Kapitalı (mln. manat)]]</f>
        <v>0</v>
      </c>
    </row>
    <row r="3" spans="1:7" x14ac:dyDescent="0.25">
      <c r="A3" s="161">
        <v>2</v>
      </c>
      <c r="B3" s="82" t="s">
        <v>18</v>
      </c>
      <c r="C3" s="83">
        <v>446.59951000000001</v>
      </c>
      <c r="D3" s="83">
        <v>446.59951000000001</v>
      </c>
      <c r="E3" s="47">
        <f>Table8[[#This Row],[2026 IIR Nizamnamə Kapitalı (mln. manat)]]-Table8[[#This Row],[2026 IR Nizamnamə Kapitalı (mln. manat)]]</f>
        <v>0</v>
      </c>
    </row>
    <row r="4" spans="1:7" x14ac:dyDescent="0.25">
      <c r="A4" s="161">
        <v>3</v>
      </c>
      <c r="B4" s="6" t="s">
        <v>37</v>
      </c>
      <c r="C4" s="80">
        <v>378</v>
      </c>
      <c r="D4" s="80">
        <v>378</v>
      </c>
      <c r="E4" s="47">
        <f>Table8[[#This Row],[2026 IIR Nizamnamə Kapitalı (mln. manat)]]-Table8[[#This Row],[2026 IR Nizamnamə Kapitalı (mln. manat)]]</f>
        <v>0</v>
      </c>
    </row>
    <row r="5" spans="1:7" x14ac:dyDescent="0.25">
      <c r="A5" s="161">
        <v>4</v>
      </c>
      <c r="B5" s="82" t="s">
        <v>14</v>
      </c>
      <c r="C5" s="83">
        <v>354.512</v>
      </c>
      <c r="D5" s="80">
        <v>373.17</v>
      </c>
      <c r="E5" s="197">
        <f>Table8[[#This Row],[2026 IIR Nizamnamə Kapitalı (mln. manat)]]-Table8[[#This Row],[2026 IR Nizamnamə Kapitalı (mln. manat)]]</f>
        <v>18.658000000000015</v>
      </c>
    </row>
    <row r="6" spans="1:7" x14ac:dyDescent="0.25">
      <c r="A6" s="161">
        <v>5</v>
      </c>
      <c r="B6" s="82" t="s">
        <v>9</v>
      </c>
      <c r="C6" s="80">
        <v>315.815</v>
      </c>
      <c r="D6" s="83">
        <v>315.815</v>
      </c>
      <c r="E6" s="47">
        <f>Table8[[#This Row],[2026 IIR Nizamnamə Kapitalı (mln. manat)]]-Table8[[#This Row],[2026 IR Nizamnamə Kapitalı (mln. manat)]]</f>
        <v>0</v>
      </c>
    </row>
    <row r="7" spans="1:7" x14ac:dyDescent="0.25">
      <c r="A7" s="161">
        <v>6</v>
      </c>
      <c r="B7" s="82" t="s">
        <v>11</v>
      </c>
      <c r="C7" s="80">
        <v>265.85000000000002</v>
      </c>
      <c r="D7" s="80">
        <v>265.85000000000002</v>
      </c>
      <c r="E7" s="47">
        <f>Table8[[#This Row],[2026 IIR Nizamnamə Kapitalı (mln. manat)]]-Table8[[#This Row],[2026 IR Nizamnamə Kapitalı (mln. manat)]]</f>
        <v>0</v>
      </c>
    </row>
    <row r="8" spans="1:7" x14ac:dyDescent="0.25">
      <c r="A8" s="161">
        <v>7</v>
      </c>
      <c r="B8" s="82" t="s">
        <v>34</v>
      </c>
      <c r="C8" s="83">
        <v>174.601</v>
      </c>
      <c r="D8" s="80">
        <v>174.601</v>
      </c>
      <c r="E8" s="47">
        <f>Table8[[#This Row],[2026 IIR Nizamnamə Kapitalı (mln. manat)]]-Table8[[#This Row],[2026 IR Nizamnamə Kapitalı (mln. manat)]]</f>
        <v>0</v>
      </c>
    </row>
    <row r="9" spans="1:7" x14ac:dyDescent="0.25">
      <c r="A9" s="161">
        <v>8</v>
      </c>
      <c r="B9" s="97" t="s">
        <v>17</v>
      </c>
      <c r="C9" s="80">
        <v>138.20039295999999</v>
      </c>
      <c r="D9" s="80">
        <v>138.20039295999999</v>
      </c>
      <c r="E9" s="47">
        <f>Table8[[#This Row],[2026 IIR Nizamnamə Kapitalı (mln. manat)]]-Table8[[#This Row],[2026 IR Nizamnamə Kapitalı (mln. manat)]]</f>
        <v>0</v>
      </c>
    </row>
    <row r="10" spans="1:7" x14ac:dyDescent="0.25">
      <c r="A10" s="161">
        <v>9</v>
      </c>
      <c r="B10" s="6" t="s">
        <v>1</v>
      </c>
      <c r="C10" s="83">
        <v>121.75</v>
      </c>
      <c r="D10" s="80">
        <v>121.75</v>
      </c>
      <c r="E10" s="47">
        <f>Table8[[#This Row],[2026 IIR Nizamnamə Kapitalı (mln. manat)]]-Table8[[#This Row],[2026 IR Nizamnamə Kapitalı (mln. manat)]]</f>
        <v>0</v>
      </c>
    </row>
    <row r="11" spans="1:7" x14ac:dyDescent="0.25">
      <c r="A11" s="161">
        <v>10</v>
      </c>
      <c r="B11" s="82" t="s">
        <v>10</v>
      </c>
      <c r="C11" s="80">
        <v>112.545</v>
      </c>
      <c r="D11" s="80">
        <v>112.545</v>
      </c>
      <c r="E11" s="47">
        <f>Table8[[#This Row],[2026 IIR Nizamnamə Kapitalı (mln. manat)]]-Table8[[#This Row],[2026 IR Nizamnamə Kapitalı (mln. manat)]]</f>
        <v>0</v>
      </c>
    </row>
    <row r="12" spans="1:7" x14ac:dyDescent="0.25">
      <c r="A12" s="161">
        <v>11</v>
      </c>
      <c r="B12" s="82" t="s">
        <v>15</v>
      </c>
      <c r="C12" s="80">
        <v>101.30007999999999</v>
      </c>
      <c r="D12" s="80">
        <v>101.3</v>
      </c>
      <c r="E12" s="47">
        <f>Table8[[#This Row],[2026 IIR Nizamnamə Kapitalı (mln. manat)]]-Table8[[#This Row],[2026 IR Nizamnamə Kapitalı (mln. manat)]]</f>
        <v>-7.9999999996971383E-5</v>
      </c>
    </row>
    <row r="13" spans="1:7" x14ac:dyDescent="0.25">
      <c r="A13" s="161">
        <v>12</v>
      </c>
      <c r="B13" s="6" t="s">
        <v>3</v>
      </c>
      <c r="C13" s="83">
        <v>100.5</v>
      </c>
      <c r="D13" s="80">
        <v>100.5</v>
      </c>
      <c r="E13" s="47">
        <f>Table8[[#This Row],[2026 IIR Nizamnamə Kapitalı (mln. manat)]]-Table8[[#This Row],[2026 IR Nizamnamə Kapitalı (mln. manat)]]</f>
        <v>0</v>
      </c>
    </row>
    <row r="14" spans="1:7" x14ac:dyDescent="0.25">
      <c r="A14" s="161">
        <v>13</v>
      </c>
      <c r="B14" s="97" t="s">
        <v>16</v>
      </c>
      <c r="C14" s="80">
        <v>100.006</v>
      </c>
      <c r="D14" s="80">
        <v>100.006</v>
      </c>
      <c r="E14" s="47">
        <f>Table8[[#This Row],[2026 IIR Nizamnamə Kapitalı (mln. manat)]]-Table8[[#This Row],[2026 IR Nizamnamə Kapitalı (mln. manat)]]</f>
        <v>0</v>
      </c>
    </row>
    <row r="15" spans="1:7" x14ac:dyDescent="0.25">
      <c r="A15" s="161">
        <v>14</v>
      </c>
      <c r="B15" s="97" t="s">
        <v>8</v>
      </c>
      <c r="C15" s="80">
        <v>73.961089999999999</v>
      </c>
      <c r="D15" s="80">
        <v>73.961089999999999</v>
      </c>
      <c r="E15" s="47">
        <f>Table8[[#This Row],[2026 IIR Nizamnamə Kapitalı (mln. manat)]]-Table8[[#This Row],[2026 IR Nizamnamə Kapitalı (mln. manat)]]</f>
        <v>0</v>
      </c>
    </row>
    <row r="16" spans="1:7" x14ac:dyDescent="0.25">
      <c r="A16" s="161">
        <v>15</v>
      </c>
      <c r="B16" s="82" t="s">
        <v>7</v>
      </c>
      <c r="C16" s="83">
        <v>73.611171440000007</v>
      </c>
      <c r="D16" s="8">
        <v>73.611171440000007</v>
      </c>
      <c r="E16" s="47">
        <f>Table8[[#This Row],[2026 IIR Nizamnamə Kapitalı (mln. manat)]]-Table8[[#This Row],[2026 IR Nizamnamə Kapitalı (mln. manat)]]</f>
        <v>0</v>
      </c>
    </row>
    <row r="17" spans="1:5" x14ac:dyDescent="0.25">
      <c r="A17" s="161">
        <v>16</v>
      </c>
      <c r="B17" s="81" t="s">
        <v>5</v>
      </c>
      <c r="C17" s="80">
        <v>71.8</v>
      </c>
      <c r="D17" s="80">
        <v>71.8</v>
      </c>
      <c r="E17" s="47">
        <f>Table8[[#This Row],[2026 IIR Nizamnamə Kapitalı (mln. manat)]]-Table8[[#This Row],[2026 IR Nizamnamə Kapitalı (mln. manat)]]</f>
        <v>0</v>
      </c>
    </row>
    <row r="18" spans="1:5" x14ac:dyDescent="0.25">
      <c r="A18" s="161">
        <v>17</v>
      </c>
      <c r="B18" s="6" t="s">
        <v>2</v>
      </c>
      <c r="C18" s="46">
        <v>70.393460000000005</v>
      </c>
      <c r="D18" s="46">
        <v>70.393460000000005</v>
      </c>
      <c r="E18" s="47">
        <f>Table8[[#This Row],[2026 IIR Nizamnamə Kapitalı (mln. manat)]]-Table8[[#This Row],[2026 IR Nizamnamə Kapitalı (mln. manat)]]</f>
        <v>0</v>
      </c>
    </row>
    <row r="19" spans="1:5" x14ac:dyDescent="0.25">
      <c r="A19" s="161">
        <v>18</v>
      </c>
      <c r="B19" s="82" t="s">
        <v>31</v>
      </c>
      <c r="C19" s="201">
        <v>65.5</v>
      </c>
      <c r="D19" s="80">
        <v>65.5</v>
      </c>
      <c r="E19" s="47">
        <f>Table8[[#This Row],[2026 IIR Nizamnamə Kapitalı (mln. manat)]]-Table8[[#This Row],[2026 IR Nizamnamə Kapitalı (mln. manat)]]</f>
        <v>0</v>
      </c>
    </row>
    <row r="20" spans="1:5" x14ac:dyDescent="0.25">
      <c r="A20" s="161">
        <v>19</v>
      </c>
      <c r="B20" s="81" t="s">
        <v>4</v>
      </c>
      <c r="C20" s="83">
        <v>60</v>
      </c>
      <c r="D20" s="80">
        <v>60</v>
      </c>
      <c r="E20" s="47">
        <f>Table8[[#This Row],[2026 IIR Nizamnamə Kapitalı (mln. manat)]]-Table8[[#This Row],[2026 IR Nizamnamə Kapitalı (mln. manat)]]</f>
        <v>0</v>
      </c>
    </row>
    <row r="21" spans="1:5" x14ac:dyDescent="0.25">
      <c r="A21" s="161">
        <v>20</v>
      </c>
      <c r="B21" s="81" t="s">
        <v>19</v>
      </c>
      <c r="C21" s="83">
        <v>55.380699999999997</v>
      </c>
      <c r="D21" s="80">
        <v>55.380699999999997</v>
      </c>
      <c r="E21" s="47">
        <f>Table8[[#This Row],[2026 IIR Nizamnamə Kapitalı (mln. manat)]]-Table8[[#This Row],[2026 IR Nizamnamə Kapitalı (mln. manat)]]</f>
        <v>0</v>
      </c>
    </row>
    <row r="22" spans="1:5" x14ac:dyDescent="0.25">
      <c r="A22" s="161">
        <v>21</v>
      </c>
      <c r="B22" s="200" t="s">
        <v>35</v>
      </c>
      <c r="C22" s="88">
        <v>52.87</v>
      </c>
      <c r="D22" s="110">
        <v>52.87</v>
      </c>
      <c r="E22" s="47">
        <f>Table8[[#This Row],[2026 IIR Nizamnamə Kapitalı (mln. manat)]]-Table8[[#This Row],[2026 IR Nizamnamə Kapitalı (mln. manat)]]</f>
        <v>0</v>
      </c>
    </row>
  </sheetData>
  <hyperlinks>
    <hyperlink ref="G1" location="Mündəricat!A1" display="Mündəricat" xr:uid="{00000000-0004-0000-0B00-000000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7"/>
  <dimension ref="A1:AL23"/>
  <sheetViews>
    <sheetView workbookViewId="0">
      <selection activeCell="D15" sqref="D15"/>
    </sheetView>
  </sheetViews>
  <sheetFormatPr defaultColWidth="9.28515625" defaultRowHeight="15" x14ac:dyDescent="0.25"/>
  <cols>
    <col min="2" max="2" width="42.7109375" customWidth="1"/>
    <col min="3" max="4" width="15.7109375" customWidth="1"/>
    <col min="5" max="5" width="22.7109375" customWidth="1"/>
    <col min="6" max="6" width="18.7109375" customWidth="1"/>
  </cols>
  <sheetData>
    <row r="1" spans="1:38" x14ac:dyDescent="0.25">
      <c r="A1" s="29" t="s">
        <v>0</v>
      </c>
      <c r="B1" s="30" t="s">
        <v>21</v>
      </c>
      <c r="C1" s="39" t="s">
        <v>84</v>
      </c>
      <c r="D1" s="39" t="s">
        <v>87</v>
      </c>
      <c r="F1" s="36" t="s">
        <v>43</v>
      </c>
    </row>
    <row r="2" spans="1:38" x14ac:dyDescent="0.25">
      <c r="A2" s="92">
        <v>1</v>
      </c>
      <c r="B2" s="6" t="s">
        <v>60</v>
      </c>
      <c r="C2" s="8">
        <v>110.56976</v>
      </c>
      <c r="D2" s="8">
        <v>250.55595</v>
      </c>
    </row>
    <row r="3" spans="1:38" x14ac:dyDescent="0.25">
      <c r="A3" s="92">
        <v>2</v>
      </c>
      <c r="B3" s="82" t="s">
        <v>11</v>
      </c>
      <c r="C3" s="8">
        <v>120.17</v>
      </c>
      <c r="D3" s="8">
        <v>221.79</v>
      </c>
    </row>
    <row r="4" spans="1:38" x14ac:dyDescent="0.25">
      <c r="A4" s="92">
        <v>3</v>
      </c>
      <c r="B4" s="82" t="s">
        <v>14</v>
      </c>
      <c r="C4" s="12">
        <v>48.286999999999999</v>
      </c>
      <c r="D4" s="8">
        <v>67.747</v>
      </c>
    </row>
    <row r="5" spans="1:38" x14ac:dyDescent="0.25">
      <c r="A5" s="92">
        <v>5</v>
      </c>
      <c r="B5" s="97" t="s">
        <v>8</v>
      </c>
      <c r="C5" s="8">
        <v>17.031569999999999</v>
      </c>
      <c r="D5" s="8">
        <v>34.513599999999997</v>
      </c>
    </row>
    <row r="6" spans="1:38" x14ac:dyDescent="0.25">
      <c r="A6" s="92">
        <v>6</v>
      </c>
      <c r="B6" s="6" t="s">
        <v>1</v>
      </c>
      <c r="C6" s="8">
        <v>12.994999999999999</v>
      </c>
      <c r="D6" s="8">
        <v>28.097000000000001</v>
      </c>
    </row>
    <row r="7" spans="1:38" x14ac:dyDescent="0.25">
      <c r="A7" s="92">
        <v>9</v>
      </c>
      <c r="B7" s="97" t="s">
        <v>17</v>
      </c>
      <c r="C7" s="8">
        <v>8.0592363799999092</v>
      </c>
      <c r="D7" s="8">
        <v>17.200075449999801</v>
      </c>
    </row>
    <row r="8" spans="1:38" x14ac:dyDescent="0.25">
      <c r="A8" s="92">
        <v>8</v>
      </c>
      <c r="B8" s="97" t="s">
        <v>35</v>
      </c>
      <c r="C8" s="8">
        <v>8.28932</v>
      </c>
      <c r="D8" s="8">
        <v>16.075700000000001</v>
      </c>
    </row>
    <row r="9" spans="1:38" x14ac:dyDescent="0.25">
      <c r="A9" s="92">
        <v>4</v>
      </c>
      <c r="B9" s="82" t="s">
        <v>18</v>
      </c>
      <c r="C9" s="12">
        <v>9.3905399999999997</v>
      </c>
      <c r="D9" s="12">
        <v>13.48929</v>
      </c>
    </row>
    <row r="10" spans="1:38" x14ac:dyDescent="0.25">
      <c r="A10" s="92">
        <v>7</v>
      </c>
      <c r="B10" s="6" t="s">
        <v>37</v>
      </c>
      <c r="C10" s="8">
        <v>6.6853100000000003</v>
      </c>
      <c r="D10" s="8">
        <v>12.603960000000001</v>
      </c>
    </row>
    <row r="11" spans="1:38" x14ac:dyDescent="0.25">
      <c r="A11" s="92">
        <v>10</v>
      </c>
      <c r="B11" s="82" t="s">
        <v>31</v>
      </c>
      <c r="C11" s="12">
        <v>5.5711000000000004</v>
      </c>
      <c r="D11" s="8">
        <v>11.5908</v>
      </c>
    </row>
    <row r="12" spans="1:38" s="49" customFormat="1" x14ac:dyDescent="0.25">
      <c r="A12" s="92">
        <v>13</v>
      </c>
      <c r="B12" s="6" t="s">
        <v>3</v>
      </c>
      <c r="C12" s="12">
        <v>4.5460000000000003</v>
      </c>
      <c r="D12" s="8">
        <v>10.276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 x14ac:dyDescent="0.25">
      <c r="A13" s="92">
        <v>11</v>
      </c>
      <c r="B13" s="82" t="s">
        <v>34</v>
      </c>
      <c r="C13" s="12">
        <v>3.6760000000000002</v>
      </c>
      <c r="D13" s="8">
        <v>9.3260000000000005</v>
      </c>
    </row>
    <row r="14" spans="1:38" x14ac:dyDescent="0.25">
      <c r="A14" s="92">
        <v>16</v>
      </c>
      <c r="B14" s="82" t="s">
        <v>10</v>
      </c>
      <c r="C14" s="8">
        <v>3.2722199999999999</v>
      </c>
      <c r="D14" s="8">
        <v>7.3974599999999997</v>
      </c>
    </row>
    <row r="15" spans="1:38" x14ac:dyDescent="0.25">
      <c r="A15" s="92">
        <v>15</v>
      </c>
      <c r="B15" s="82" t="s">
        <v>9</v>
      </c>
      <c r="C15" s="8">
        <v>1.7308399999999999</v>
      </c>
      <c r="D15" s="12">
        <v>5.82552</v>
      </c>
    </row>
    <row r="16" spans="1:38" x14ac:dyDescent="0.25">
      <c r="A16" s="92">
        <v>12</v>
      </c>
      <c r="B16" s="82" t="s">
        <v>15</v>
      </c>
      <c r="C16" s="8">
        <v>5.0960000000000001</v>
      </c>
      <c r="D16" s="8">
        <v>5.6040000000000001</v>
      </c>
    </row>
    <row r="17" spans="1:4" x14ac:dyDescent="0.25">
      <c r="A17" s="92">
        <v>21</v>
      </c>
      <c r="B17" s="97" t="s">
        <v>16</v>
      </c>
      <c r="C17" s="12">
        <v>2.879</v>
      </c>
      <c r="D17" s="12">
        <v>5.0140000000000002</v>
      </c>
    </row>
    <row r="18" spans="1:4" x14ac:dyDescent="0.25">
      <c r="A18" s="92">
        <v>14</v>
      </c>
      <c r="B18" s="81" t="s">
        <v>19</v>
      </c>
      <c r="C18" s="8">
        <v>1.4182999999999999</v>
      </c>
      <c r="D18" s="8">
        <v>4.7891300000000001</v>
      </c>
    </row>
    <row r="19" spans="1:4" x14ac:dyDescent="0.25">
      <c r="A19" s="92">
        <v>17</v>
      </c>
      <c r="B19" s="81" t="s">
        <v>4</v>
      </c>
      <c r="C19" s="83">
        <v>1.7226699999999999</v>
      </c>
      <c r="D19" s="8">
        <v>3.44428</v>
      </c>
    </row>
    <row r="20" spans="1:4" x14ac:dyDescent="0.25">
      <c r="A20" s="92">
        <v>19</v>
      </c>
      <c r="B20" s="82" t="s">
        <v>7</v>
      </c>
      <c r="C20" s="89">
        <v>1.32838451</v>
      </c>
      <c r="D20" s="8">
        <v>2.3243126099999998</v>
      </c>
    </row>
    <row r="21" spans="1:4" x14ac:dyDescent="0.25">
      <c r="A21" s="92">
        <v>18</v>
      </c>
      <c r="B21" s="81" t="s">
        <v>5</v>
      </c>
      <c r="C21" s="8">
        <v>-0.93701999999999996</v>
      </c>
      <c r="D21" s="8">
        <v>0.93908000000000003</v>
      </c>
    </row>
    <row r="22" spans="1:4" x14ac:dyDescent="0.25">
      <c r="A22" s="92">
        <v>20</v>
      </c>
      <c r="B22" s="13" t="s">
        <v>2</v>
      </c>
      <c r="C22" s="144">
        <v>1.12825</v>
      </c>
      <c r="D22" s="65">
        <v>0.23709</v>
      </c>
    </row>
    <row r="23" spans="1:4" x14ac:dyDescent="0.25">
      <c r="B23" s="57"/>
    </row>
  </sheetData>
  <hyperlinks>
    <hyperlink ref="F1" location="Mündəricat!A1" display="Mündəricat" xr:uid="{00000000-0004-0000-0C00-000000000000}"/>
  </hyperlink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7">
    <tabColor theme="0"/>
  </sheetPr>
  <dimension ref="A1:F25"/>
  <sheetViews>
    <sheetView workbookViewId="0">
      <selection activeCell="D18" sqref="D18"/>
    </sheetView>
  </sheetViews>
  <sheetFormatPr defaultColWidth="9.28515625" defaultRowHeight="15" x14ac:dyDescent="0.25"/>
  <cols>
    <col min="2" max="2" width="42.7109375" customWidth="1"/>
    <col min="3" max="3" width="17" customWidth="1"/>
    <col min="4" max="4" width="19" customWidth="1"/>
    <col min="6" max="6" width="16.28515625" customWidth="1"/>
  </cols>
  <sheetData>
    <row r="1" spans="1:6" x14ac:dyDescent="0.25">
      <c r="A1" s="29" t="s">
        <v>0</v>
      </c>
      <c r="B1" s="30" t="s">
        <v>21</v>
      </c>
      <c r="C1" s="39" t="s">
        <v>84</v>
      </c>
      <c r="D1" s="39" t="s">
        <v>87</v>
      </c>
      <c r="F1" s="36" t="s">
        <v>43</v>
      </c>
    </row>
    <row r="2" spans="1:6" x14ac:dyDescent="0.25">
      <c r="A2" s="92">
        <v>1</v>
      </c>
      <c r="B2" s="6" t="s">
        <v>60</v>
      </c>
      <c r="C2" s="8">
        <v>164.24710999999996</v>
      </c>
      <c r="D2" s="8">
        <v>366.86100999999996</v>
      </c>
    </row>
    <row r="3" spans="1:6" x14ac:dyDescent="0.25">
      <c r="A3" s="92">
        <v>12</v>
      </c>
      <c r="B3" s="82" t="s">
        <v>11</v>
      </c>
      <c r="C3" s="8">
        <v>162.81899999999999</v>
      </c>
      <c r="D3" s="8">
        <v>336.762</v>
      </c>
    </row>
    <row r="4" spans="1:6" x14ac:dyDescent="0.25">
      <c r="A4" s="92">
        <v>13</v>
      </c>
      <c r="B4" s="82" t="s">
        <v>14</v>
      </c>
      <c r="C4" s="12">
        <v>69.196000000000026</v>
      </c>
      <c r="D4" s="8">
        <v>124.94772</v>
      </c>
    </row>
    <row r="5" spans="1:6" x14ac:dyDescent="0.25">
      <c r="A5" s="92">
        <v>9</v>
      </c>
      <c r="B5" s="97" t="s">
        <v>8</v>
      </c>
      <c r="C5" s="8">
        <v>22.357200149400015</v>
      </c>
      <c r="D5" s="8">
        <v>46.094207150000074</v>
      </c>
    </row>
    <row r="6" spans="1:6" x14ac:dyDescent="0.25">
      <c r="A6" s="92">
        <v>2</v>
      </c>
      <c r="B6" s="6" t="s">
        <v>1</v>
      </c>
      <c r="C6" s="8">
        <v>19.921000000000003</v>
      </c>
      <c r="D6" s="8">
        <v>41.320999999999984</v>
      </c>
    </row>
    <row r="7" spans="1:6" x14ac:dyDescent="0.25">
      <c r="A7" s="92">
        <v>17</v>
      </c>
      <c r="B7" s="97" t="s">
        <v>17</v>
      </c>
      <c r="C7" s="8">
        <v>12.368282409999907</v>
      </c>
      <c r="D7" s="8">
        <v>32.418402420000007</v>
      </c>
    </row>
    <row r="8" spans="1:6" x14ac:dyDescent="0.25">
      <c r="A8" s="92">
        <v>21</v>
      </c>
      <c r="B8" s="82" t="s">
        <v>31</v>
      </c>
      <c r="C8" s="12">
        <v>10.550599999999999</v>
      </c>
      <c r="D8" s="8">
        <v>25.400699999999997</v>
      </c>
    </row>
    <row r="9" spans="1:6" x14ac:dyDescent="0.25">
      <c r="A9" s="92">
        <v>8</v>
      </c>
      <c r="B9" s="97" t="s">
        <v>35</v>
      </c>
      <c r="C9" s="8">
        <v>13.195290000000004</v>
      </c>
      <c r="D9" s="12">
        <v>23.398400000000002</v>
      </c>
    </row>
    <row r="10" spans="1:6" x14ac:dyDescent="0.25">
      <c r="A10" s="92">
        <v>20</v>
      </c>
      <c r="B10" s="6" t="s">
        <v>37</v>
      </c>
      <c r="C10" s="8">
        <v>11.43027</v>
      </c>
      <c r="D10" s="8">
        <v>22.328180000000003</v>
      </c>
    </row>
    <row r="11" spans="1:6" x14ac:dyDescent="0.25">
      <c r="A11" s="92">
        <v>18</v>
      </c>
      <c r="B11" s="82" t="s">
        <v>18</v>
      </c>
      <c r="C11" s="12">
        <v>12.798869999999997</v>
      </c>
      <c r="D11" s="8">
        <v>21.333060000000003</v>
      </c>
    </row>
    <row r="12" spans="1:6" x14ac:dyDescent="0.25">
      <c r="A12" s="92">
        <v>4</v>
      </c>
      <c r="B12" s="6" t="s">
        <v>3</v>
      </c>
      <c r="C12" s="12">
        <v>7.1649999999999956</v>
      </c>
      <c r="D12" s="8">
        <v>15.342999999999996</v>
      </c>
    </row>
    <row r="13" spans="1:6" x14ac:dyDescent="0.25">
      <c r="A13" s="92">
        <v>16</v>
      </c>
      <c r="B13" s="97" t="s">
        <v>16</v>
      </c>
      <c r="C13" s="8">
        <v>6.9909999999999997</v>
      </c>
      <c r="D13" s="8">
        <v>15.239999999999991</v>
      </c>
    </row>
    <row r="14" spans="1:6" x14ac:dyDescent="0.25">
      <c r="A14" s="92">
        <v>15</v>
      </c>
      <c r="B14" s="82" t="s">
        <v>15</v>
      </c>
      <c r="C14" s="8">
        <v>6.3950000000000031</v>
      </c>
      <c r="D14" s="8">
        <v>14.225000000000001</v>
      </c>
    </row>
    <row r="15" spans="1:6" x14ac:dyDescent="0.25">
      <c r="A15" s="92">
        <v>11</v>
      </c>
      <c r="B15" s="82" t="s">
        <v>10</v>
      </c>
      <c r="C15" s="8">
        <v>5.8971680000000024</v>
      </c>
      <c r="D15" s="8">
        <v>12.782909999999998</v>
      </c>
    </row>
    <row r="16" spans="1:6" x14ac:dyDescent="0.25">
      <c r="A16" s="92">
        <v>14</v>
      </c>
      <c r="B16" s="82" t="s">
        <v>34</v>
      </c>
      <c r="C16" s="12">
        <v>4.4110000000000005</v>
      </c>
      <c r="D16" s="12">
        <v>9.9440000000000008</v>
      </c>
    </row>
    <row r="17" spans="1:4" x14ac:dyDescent="0.25">
      <c r="A17" s="92">
        <v>19</v>
      </c>
      <c r="B17" s="81" t="s">
        <v>19</v>
      </c>
      <c r="C17" s="12">
        <v>3.6874999999999982</v>
      </c>
      <c r="D17" s="8">
        <v>9.6450800000000001</v>
      </c>
    </row>
    <row r="18" spans="1:4" x14ac:dyDescent="0.25">
      <c r="A18" s="92">
        <v>10</v>
      </c>
      <c r="B18" s="82" t="s">
        <v>9</v>
      </c>
      <c r="C18" s="8">
        <v>2.1592999999999991</v>
      </c>
      <c r="D18" s="12">
        <v>4.65991</v>
      </c>
    </row>
    <row r="19" spans="1:4" x14ac:dyDescent="0.25">
      <c r="A19" s="92">
        <v>5</v>
      </c>
      <c r="B19" s="81" t="s">
        <v>4</v>
      </c>
      <c r="C19" s="12">
        <v>2.2253400000000001</v>
      </c>
      <c r="D19" s="8">
        <v>4.4852900000000009</v>
      </c>
    </row>
    <row r="20" spans="1:4" x14ac:dyDescent="0.25">
      <c r="A20" s="92">
        <v>6</v>
      </c>
      <c r="B20" s="81" t="s">
        <v>5</v>
      </c>
      <c r="C20" s="8">
        <v>1.5317000000000003</v>
      </c>
      <c r="D20" s="8">
        <v>3.1140900000000009</v>
      </c>
    </row>
    <row r="21" spans="1:4" x14ac:dyDescent="0.25">
      <c r="A21" s="92">
        <v>7</v>
      </c>
      <c r="B21" s="82" t="s">
        <v>7</v>
      </c>
      <c r="C21" s="12">
        <v>0.75281434000000003</v>
      </c>
      <c r="D21" s="8">
        <v>1.6632535899999998</v>
      </c>
    </row>
    <row r="22" spans="1:4" x14ac:dyDescent="0.25">
      <c r="A22" s="92">
        <v>3</v>
      </c>
      <c r="B22" s="199" t="s">
        <v>2</v>
      </c>
      <c r="C22" s="144">
        <v>0.32588000000000061</v>
      </c>
      <c r="D22" s="65">
        <v>0.8481500000000004</v>
      </c>
    </row>
    <row r="23" spans="1:4" ht="22.5" customHeight="1" x14ac:dyDescent="0.25"/>
    <row r="25" spans="1:4" x14ac:dyDescent="0.25">
      <c r="B25" s="57"/>
    </row>
  </sheetData>
  <hyperlinks>
    <hyperlink ref="F1" location="Mündəricat!A1" display="Mündəricat" xr:uid="{00000000-0004-0000-0D00-000000000000}"/>
  </hyperlink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A50"/>
  <sheetViews>
    <sheetView topLeftCell="P1" workbookViewId="0">
      <selection activeCell="Y1" sqref="Y1:Y1048576"/>
    </sheetView>
  </sheetViews>
  <sheetFormatPr defaultRowHeight="15" x14ac:dyDescent="0.25"/>
  <cols>
    <col min="1" max="1" width="7.7109375" style="1" customWidth="1"/>
    <col min="2" max="2" width="39.5703125" style="1" customWidth="1"/>
    <col min="3" max="3" width="19.7109375" customWidth="1"/>
    <col min="4" max="11" width="19" customWidth="1"/>
    <col min="12" max="18" width="18.28515625" customWidth="1"/>
    <col min="19" max="19" width="23.85546875" customWidth="1"/>
    <col min="20" max="20" width="16.7109375" customWidth="1"/>
    <col min="21" max="21" width="23.7109375" customWidth="1"/>
    <col min="22" max="22" width="8.85546875" customWidth="1"/>
    <col min="23" max="24" width="22.140625" hidden="1" customWidth="1"/>
    <col min="25" max="25" width="13.7109375" hidden="1" customWidth="1"/>
    <col min="26" max="26" width="8.7109375" customWidth="1"/>
    <col min="27" max="27" width="8.42578125" customWidth="1"/>
    <col min="28" max="28" width="8.7109375" customWidth="1"/>
  </cols>
  <sheetData>
    <row r="1" spans="1:27" s="1" customFormat="1" ht="67.5" customHeight="1" x14ac:dyDescent="0.25">
      <c r="A1" s="10" t="s">
        <v>0</v>
      </c>
      <c r="B1" s="11" t="s">
        <v>21</v>
      </c>
      <c r="C1" s="68" t="s">
        <v>22</v>
      </c>
      <c r="D1" s="68" t="s">
        <v>23</v>
      </c>
      <c r="E1" s="66" t="s">
        <v>61</v>
      </c>
      <c r="F1" s="66" t="s">
        <v>64</v>
      </c>
      <c r="G1" s="66" t="s">
        <v>65</v>
      </c>
      <c r="H1" s="66" t="s">
        <v>24</v>
      </c>
      <c r="I1" s="66" t="s">
        <v>76</v>
      </c>
      <c r="J1" s="68" t="s">
        <v>25</v>
      </c>
      <c r="K1" s="68" t="s">
        <v>40</v>
      </c>
      <c r="L1" s="69" t="s">
        <v>26</v>
      </c>
      <c r="M1" s="69" t="s">
        <v>75</v>
      </c>
      <c r="N1" s="69" t="s">
        <v>27</v>
      </c>
      <c r="O1" s="69" t="s">
        <v>28</v>
      </c>
      <c r="P1" s="69" t="s">
        <v>29</v>
      </c>
      <c r="Q1" s="69" t="s">
        <v>33</v>
      </c>
      <c r="R1" s="69" t="s">
        <v>30</v>
      </c>
      <c r="S1" s="70" t="s">
        <v>41</v>
      </c>
      <c r="T1" s="100" t="s">
        <v>77</v>
      </c>
      <c r="U1" s="100" t="s">
        <v>78</v>
      </c>
      <c r="V1" s="100" t="s">
        <v>42</v>
      </c>
      <c r="W1" s="101" t="s">
        <v>38</v>
      </c>
      <c r="X1" s="102" t="s">
        <v>39</v>
      </c>
      <c r="Y1" s="103" t="s">
        <v>36</v>
      </c>
    </row>
    <row r="2" spans="1:27" x14ac:dyDescent="0.25">
      <c r="A2" s="67">
        <v>1</v>
      </c>
      <c r="B2" s="6" t="s">
        <v>60</v>
      </c>
      <c r="C2" s="80">
        <v>15304.531999999999</v>
      </c>
      <c r="D2" s="80">
        <v>7601.9687400000003</v>
      </c>
      <c r="E2" s="80">
        <v>3664.73207</v>
      </c>
      <c r="F2" s="80">
        <v>2159.6945599999999</v>
      </c>
      <c r="G2" s="80">
        <v>1777.5421100000001</v>
      </c>
      <c r="H2" s="80">
        <v>9257.0942799999993</v>
      </c>
      <c r="I2" s="80">
        <v>3893.8041499999999</v>
      </c>
      <c r="J2" s="80">
        <v>2231.7820299999998</v>
      </c>
      <c r="K2" s="80">
        <v>1281.2713900000001</v>
      </c>
      <c r="L2" s="8">
        <v>250.55595</v>
      </c>
      <c r="M2" s="8">
        <v>299.57076000000001</v>
      </c>
      <c r="N2" s="8">
        <f>Table6[[#This Row],[Faiz gəlirləri
 (mln. manat)]]-Table6[[#This Row],[Faiz xərcləri
 (mln. manat)]]+Table6[[#This Row],[Qeyri-faiz gəlirləri 
(mln. manat)]]-Table6[[#This Row],[Qeyri-faiz xərcləri 
(mln. manat)]]</f>
        <v>366.86100999999996</v>
      </c>
      <c r="O2" s="8">
        <v>613.2319</v>
      </c>
      <c r="P2" s="8">
        <v>219.72131999999999</v>
      </c>
      <c r="Q2" s="8">
        <v>290.14379000000002</v>
      </c>
      <c r="R2" s="8">
        <v>316.79336000000001</v>
      </c>
      <c r="S2" s="98">
        <v>56.090969999999999</v>
      </c>
      <c r="T2" s="104"/>
      <c r="U2" s="105">
        <v>11.19928</v>
      </c>
      <c r="V2" s="105">
        <v>49.014809999999997</v>
      </c>
      <c r="W2" s="105">
        <f t="shared" ref="W2" si="0">O2-P2+Q2-R2</f>
        <v>366.86100999999996</v>
      </c>
      <c r="X2" s="105">
        <f>Table2[[#This Row],[Hesablanmış XƏM]]-N2</f>
        <v>0</v>
      </c>
      <c r="Y2" s="106">
        <f>Table6[[#This Row],[Xalis Mənfəət
 (mln. manat)]]-Table6[[#This Row],[Xalis Əməliyyat Mənfəəti 
(mln. manat)]]+V2+Table6[[#This Row],[Faiz borcları üzrə yaradılmış məqsədli ehtiyatlar]]+Table6[[#This Row],[Gözlənilməz xərclər]]+Table6[[#This Row],[Aktivlər üzrə mümkün zərərin 
ödənilməsi üçün ehtiyat ayırmaları (mln. manat)]]</f>
        <v>0</v>
      </c>
      <c r="AA2" s="3">
        <f>Table6[[#This Row],[Daşınmaz əmlak kreditləri (mln. manat)]]+Table6[[#This Row],[İstehlak Kreditləri (mln. manat)]]+Table6[[#This Row],[Biznes Kreditləri (mln. manat)]]-Table6[[#This Row],[Cəmi Kreditlər 
(mln. manat) ]]</f>
        <v>0</v>
      </c>
    </row>
    <row r="3" spans="1:27" x14ac:dyDescent="0.25">
      <c r="A3" s="67">
        <v>2</v>
      </c>
      <c r="B3" s="6" t="s">
        <v>1</v>
      </c>
      <c r="C3" s="80">
        <v>1785.1110000000001</v>
      </c>
      <c r="D3" s="80">
        <v>1381.3869999999999</v>
      </c>
      <c r="E3" s="8">
        <v>1042.1400000000001</v>
      </c>
      <c r="F3" s="80">
        <v>311.447</v>
      </c>
      <c r="G3" s="80">
        <v>27.8</v>
      </c>
      <c r="H3" s="80">
        <v>1084.6279999999999</v>
      </c>
      <c r="I3" s="80">
        <v>894.01300000000003</v>
      </c>
      <c r="J3" s="80">
        <v>261.37099999999998</v>
      </c>
      <c r="K3" s="80">
        <v>121.75</v>
      </c>
      <c r="L3" s="8">
        <v>28.097000000000001</v>
      </c>
      <c r="M3" s="8">
        <v>35.121000000000002</v>
      </c>
      <c r="N3" s="8">
        <f>Table6[[#This Row],[Faiz gəlirləri
 (mln. manat)]]-Table6[[#This Row],[Faiz xərcləri
 (mln. manat)]]+Table6[[#This Row],[Qeyri-faiz gəlirləri 
(mln. manat)]]-Table6[[#This Row],[Qeyri-faiz xərcləri 
(mln. manat)]]</f>
        <v>41.320999999999984</v>
      </c>
      <c r="O3" s="8">
        <v>141.29</v>
      </c>
      <c r="P3" s="8">
        <v>56.351999999999997</v>
      </c>
      <c r="Q3" s="8">
        <v>8.5579999999999998</v>
      </c>
      <c r="R3" s="8">
        <v>52.174999999999997</v>
      </c>
      <c r="S3" s="98">
        <v>6.2</v>
      </c>
      <c r="T3" s="104"/>
      <c r="U3" s="105"/>
      <c r="V3" s="105">
        <v>7.024</v>
      </c>
      <c r="W3" s="105">
        <f t="shared" ref="W3:W7" si="1">O3-P3+Q3-R3</f>
        <v>41.320999999999984</v>
      </c>
      <c r="X3" s="105">
        <f>Table2[[#This Row],[Hesablanmış XƏM]]-N3</f>
        <v>0</v>
      </c>
      <c r="Y3" s="106">
        <f>Table6[[#This Row],[Xalis Mənfəət
 (mln. manat)]]-Table6[[#This Row],[Xalis Əməliyyat Mənfəəti 
(mln. manat)]]+V3+Table6[[#This Row],[Faiz borcları üzrə yaradılmış məqsədli ehtiyatlar]]+Table6[[#This Row],[Gözlənilməz xərclər]]+Table6[[#This Row],[Aktivlər üzrə mümkün zərərin 
ödənilməsi üçün ehtiyat ayırmaları (mln. manat)]]</f>
        <v>1.7763568394002505E-14</v>
      </c>
      <c r="AA3" s="3">
        <f>Table6[[#This Row],[Daşınmaz əmlak kreditləri (mln. manat)]]+Table6[[#This Row],[İstehlak Kreditləri (mln. manat)]]+Table6[[#This Row],[Biznes Kreditləri (mln. manat)]]-Table6[[#This Row],[Cəmi Kreditlər 
(mln. manat) ]]</f>
        <v>0</v>
      </c>
    </row>
    <row r="4" spans="1:27" x14ac:dyDescent="0.25">
      <c r="A4" s="67">
        <v>3</v>
      </c>
      <c r="B4" s="6" t="s">
        <v>2</v>
      </c>
      <c r="C4" s="80">
        <v>536.91629999999998</v>
      </c>
      <c r="D4" s="80">
        <v>394.36900000000003</v>
      </c>
      <c r="E4" s="80">
        <v>236.88038</v>
      </c>
      <c r="F4" s="83">
        <v>88.469229999999996</v>
      </c>
      <c r="G4" s="83">
        <v>69.019390000000001</v>
      </c>
      <c r="H4" s="80">
        <v>342.28894000000003</v>
      </c>
      <c r="I4" s="80">
        <v>219.03935000000001</v>
      </c>
      <c r="J4" s="80">
        <v>75.490160000000003</v>
      </c>
      <c r="K4" s="46">
        <v>70.393460000000005</v>
      </c>
      <c r="L4" s="8">
        <v>0.23709</v>
      </c>
      <c r="M4" s="95">
        <v>0.23709</v>
      </c>
      <c r="N4" s="8">
        <f>Table6[[#This Row],[Faiz gəlirləri
 (mln. manat)]]-Table6[[#This Row],[Faiz xərcləri
 (mln. manat)]]+Table6[[#This Row],[Qeyri-faiz gəlirləri 
(mln. manat)]]-Table6[[#This Row],[Qeyri-faiz xərcləri 
(mln. manat)]]</f>
        <v>0.8481500000000004</v>
      </c>
      <c r="O4" s="8">
        <v>24.197959999999998</v>
      </c>
      <c r="P4" s="8">
        <v>12.04148</v>
      </c>
      <c r="Q4" s="8">
        <v>5.2865700000000002</v>
      </c>
      <c r="R4" s="8">
        <v>16.594899999999999</v>
      </c>
      <c r="S4" s="98">
        <v>0.61106000000000005</v>
      </c>
      <c r="T4" s="104"/>
      <c r="U4" s="105"/>
      <c r="V4" s="8"/>
      <c r="W4" s="105">
        <f t="shared" si="1"/>
        <v>0.8481500000000004</v>
      </c>
      <c r="X4" s="105">
        <f>Table2[[#This Row],[Hesablanmış XƏM]]-N4</f>
        <v>0</v>
      </c>
      <c r="Y4" s="106">
        <f>Table6[[#This Row],[Xalis Mənfəət
 (mln. manat)]]-Table6[[#This Row],[Xalis Əməliyyat Mənfəəti 
(mln. manat)]]+V4+Table6[[#This Row],[Faiz borcları üzrə yaradılmış məqsədli ehtiyatlar]]+Table6[[#This Row],[Gözlənilməz xərclər]]+Table6[[#This Row],[Aktivlər üzrə mümkün zərərin 
ödənilməsi üçün ehtiyat ayırmaları (mln. manat)]]</f>
        <v>0</v>
      </c>
      <c r="AA4" s="3">
        <f>Table6[[#This Row],[Daşınmaz əmlak kreditləri (mln. manat)]]+Table6[[#This Row],[İstehlak Kreditləri (mln. manat)]]+Table6[[#This Row],[Biznes Kreditləri (mln. manat)]]-Table6[[#This Row],[Cəmi Kreditlər 
(mln. manat) ]]</f>
        <v>0</v>
      </c>
    </row>
    <row r="5" spans="1:27" x14ac:dyDescent="0.25">
      <c r="A5" s="67">
        <v>4</v>
      </c>
      <c r="B5" s="82" t="s">
        <v>3</v>
      </c>
      <c r="C5" s="88">
        <v>2048.2669999999998</v>
      </c>
      <c r="D5" s="80">
        <v>828.18399999999997</v>
      </c>
      <c r="E5" s="80">
        <v>263.18599999999998</v>
      </c>
      <c r="F5" s="80">
        <v>351.28500000000003</v>
      </c>
      <c r="G5" s="80">
        <v>213.71299999999999</v>
      </c>
      <c r="H5" s="80">
        <v>1489.575</v>
      </c>
      <c r="I5" s="80">
        <v>220.48</v>
      </c>
      <c r="J5" s="80">
        <v>128.452</v>
      </c>
      <c r="K5" s="80">
        <v>100.5</v>
      </c>
      <c r="L5" s="8">
        <v>10.276</v>
      </c>
      <c r="M5" s="8">
        <v>12.845000000000001</v>
      </c>
      <c r="N5" s="8">
        <f>Table6[[#This Row],[Faiz gəlirləri
 (mln. manat)]]-Table6[[#This Row],[Faiz xərcləri
 (mln. manat)]]+Table6[[#This Row],[Qeyri-faiz gəlirləri 
(mln. manat)]]-Table6[[#This Row],[Qeyri-faiz xərcləri 
(mln. manat)]]</f>
        <v>15.342999999999996</v>
      </c>
      <c r="O5" s="8">
        <v>69.811999999999998</v>
      </c>
      <c r="P5" s="8">
        <v>37.856999999999999</v>
      </c>
      <c r="Q5" s="8">
        <v>22.658000000000001</v>
      </c>
      <c r="R5" s="8">
        <v>39.270000000000003</v>
      </c>
      <c r="S5" s="98">
        <v>2.4980000000000002</v>
      </c>
      <c r="T5" s="104"/>
      <c r="U5" s="105"/>
      <c r="V5" s="105">
        <v>2.569</v>
      </c>
      <c r="W5" s="105">
        <f t="shared" si="1"/>
        <v>15.342999999999996</v>
      </c>
      <c r="X5" s="105">
        <f>Table2[[#This Row],[Hesablanmış XƏM]]-N5</f>
        <v>0</v>
      </c>
      <c r="Y5" s="106">
        <f>Table6[[#This Row],[Xalis Mənfəət
 (mln. manat)]]-Table6[[#This Row],[Xalis Əməliyyat Mənfəəti 
(mln. manat)]]+V5+Table6[[#This Row],[Faiz borcları üzrə yaradılmış məqsədli ehtiyatlar]]+Table6[[#This Row],[Gözlənilməz xərclər]]+Table6[[#This Row],[Aktivlər üzrə mümkün zərərin 
ödənilməsi üçün ehtiyat ayırmaları (mln. manat)]]</f>
        <v>3.5527136788005009E-15</v>
      </c>
      <c r="AA5" s="3">
        <f>Table6[[#This Row],[Daşınmaz əmlak kreditləri (mln. manat)]]+Table6[[#This Row],[İstehlak Kreditləri (mln. manat)]]+Table6[[#This Row],[Biznes Kreditləri (mln. manat)]]-Table6[[#This Row],[Cəmi Kreditlər 
(mln. manat) ]]</f>
        <v>0</v>
      </c>
    </row>
    <row r="6" spans="1:27" x14ac:dyDescent="0.25">
      <c r="A6" s="67">
        <v>5</v>
      </c>
      <c r="B6" s="6" t="s">
        <v>4</v>
      </c>
      <c r="C6" s="80">
        <v>874.52477999999996</v>
      </c>
      <c r="D6" s="117">
        <v>405.42518999999999</v>
      </c>
      <c r="E6" s="83">
        <v>372.096</v>
      </c>
      <c r="F6" s="83">
        <v>6.0890000000000004</v>
      </c>
      <c r="G6" s="8">
        <v>27.24</v>
      </c>
      <c r="H6" s="83">
        <v>513.62603000000001</v>
      </c>
      <c r="I6" s="80">
        <f>19.18992+285.74523</f>
        <v>304.93515000000002</v>
      </c>
      <c r="J6" s="80">
        <v>131.98432</v>
      </c>
      <c r="K6" s="80">
        <v>60</v>
      </c>
      <c r="L6" s="8">
        <v>3.44428</v>
      </c>
      <c r="M6" s="8">
        <v>4.3085899999999997</v>
      </c>
      <c r="N6" s="8">
        <f>Table6[[#This Row],[Faiz gəlirləri
 (mln. manat)]]-Table6[[#This Row],[Faiz xərcləri
 (mln. manat)]]+Table6[[#This Row],[Qeyri-faiz gəlirləri 
(mln. manat)]]-Table6[[#This Row],[Qeyri-faiz xərcləri 
(mln. manat)]]</f>
        <v>4.4852900000000009</v>
      </c>
      <c r="O6" s="8">
        <v>23.146830000000001</v>
      </c>
      <c r="P6" s="8">
        <v>12.81512</v>
      </c>
      <c r="Q6" s="8">
        <v>8.5070399999999999</v>
      </c>
      <c r="R6" s="8">
        <v>14.35346</v>
      </c>
      <c r="S6" s="98">
        <v>0.17515</v>
      </c>
      <c r="T6" s="104"/>
      <c r="U6" s="105"/>
      <c r="V6" s="105">
        <v>0.86431000000000002</v>
      </c>
      <c r="W6" s="105">
        <f t="shared" si="1"/>
        <v>4.4852900000000009</v>
      </c>
      <c r="X6" s="105">
        <f>Table2[[#This Row],[Hesablanmış XƏM]]-N6</f>
        <v>0</v>
      </c>
      <c r="Y6" s="106">
        <f>Table6[[#This Row],[Xalis Mənfəət
 (mln. manat)]]-Table6[[#This Row],[Xalis Əməliyyat Mənfəəti 
(mln. manat)]]+V6+Table6[[#This Row],[Faiz borcları üzrə yaradılmış məqsədli ehtiyatlar]]+Table6[[#This Row],[Gözlənilməz xərclər]]+Table6[[#This Row],[Aktivlər üzrə mümkün zərərin 
ödənilməsi üçün ehtiyat ayırmaları (mln. manat)]]</f>
        <v>-1.5500000000008562E-3</v>
      </c>
      <c r="AA6" s="3">
        <f>Table6[[#This Row],[Daşınmaz əmlak kreditləri (mln. manat)]]+Table6[[#This Row],[İstehlak Kreditləri (mln. manat)]]+Table6[[#This Row],[Biznes Kreditləri (mln. manat)]]-Table6[[#This Row],[Cəmi Kreditlər 
(mln. manat) ]]</f>
        <v>-1.8999999997504347E-4</v>
      </c>
    </row>
    <row r="7" spans="1:27" x14ac:dyDescent="0.25">
      <c r="A7" s="67">
        <v>6</v>
      </c>
      <c r="B7" s="81" t="s">
        <v>5</v>
      </c>
      <c r="C7" s="80">
        <v>218.52806000000001</v>
      </c>
      <c r="D7" s="80">
        <v>142.25650999999999</v>
      </c>
      <c r="E7" s="80">
        <v>56.305929999999996</v>
      </c>
      <c r="F7" s="80">
        <v>25.979520000000001</v>
      </c>
      <c r="G7" s="80">
        <v>59.971060000000001</v>
      </c>
      <c r="H7" s="80">
        <v>75.297229999999999</v>
      </c>
      <c r="I7" s="80">
        <v>69.995059999999995</v>
      </c>
      <c r="J7" s="8">
        <v>90.79092</v>
      </c>
      <c r="K7" s="80">
        <v>71.8</v>
      </c>
      <c r="L7" s="8">
        <v>0.93908000000000003</v>
      </c>
      <c r="M7" s="8">
        <v>0.93908000000000003</v>
      </c>
      <c r="N7" s="8">
        <f>Table6[[#This Row],[Faiz gəlirləri
 (mln. manat)]]-Table6[[#This Row],[Faiz xərcləri
 (mln. manat)]]+Table6[[#This Row],[Qeyri-faiz gəlirləri 
(mln. manat)]]-Table6[[#This Row],[Qeyri-faiz xərcləri 
(mln. manat)]]</f>
        <v>3.1140900000000009</v>
      </c>
      <c r="O7" s="8">
        <v>8.7163900000000005</v>
      </c>
      <c r="P7" s="8">
        <v>1.5986400000000001</v>
      </c>
      <c r="Q7" s="8">
        <v>1.6486499999999999</v>
      </c>
      <c r="R7" s="8">
        <v>5.6523099999999999</v>
      </c>
      <c r="S7" s="98">
        <v>2.03891</v>
      </c>
      <c r="T7" s="104">
        <v>-0.16400000000000001</v>
      </c>
      <c r="U7" s="105">
        <v>0.30026000000000003</v>
      </c>
      <c r="V7" s="105"/>
      <c r="W7" s="105">
        <f t="shared" si="1"/>
        <v>3.1140900000000009</v>
      </c>
      <c r="X7" s="105">
        <f>Table2[[#This Row],[Hesablanmış XƏM]]-N7</f>
        <v>0</v>
      </c>
      <c r="Y7" s="106">
        <f>Table6[[#This Row],[Xalis Mənfəət
 (mln. manat)]]-Table6[[#This Row],[Xalis Əməliyyat Mənfəəti 
(mln. manat)]]+V7+Table6[[#This Row],[Faiz borcları üzrə yaradılmış məqsədli ehtiyatlar]]+Table6[[#This Row],[Gözlənilməz xərclər]]+Table6[[#This Row],[Aktivlər üzrə mümkün zərərin 
ödənilməsi üçün ehtiyat ayırmaları (mln. manat)]]</f>
        <v>1.5999999999927184E-4</v>
      </c>
      <c r="AA7" s="3">
        <f>Table6[[#This Row],[Daşınmaz əmlak kreditləri (mln. manat)]]+Table6[[#This Row],[İstehlak Kreditləri (mln. manat)]]+Table6[[#This Row],[Biznes Kreditləri (mln. manat)]]-Table6[[#This Row],[Cəmi Kreditlər 
(mln. manat) ]]</f>
        <v>0</v>
      </c>
    </row>
    <row r="8" spans="1:27" x14ac:dyDescent="0.25">
      <c r="A8" s="67">
        <v>7</v>
      </c>
      <c r="B8" s="82" t="s">
        <v>7</v>
      </c>
      <c r="C8" s="80">
        <v>121.53198652</v>
      </c>
      <c r="D8" s="80">
        <v>3.1895099999999998</v>
      </c>
      <c r="E8" s="83">
        <v>1.9843599999999999</v>
      </c>
      <c r="F8" s="83">
        <v>1.1060000000000001</v>
      </c>
      <c r="G8" s="83">
        <v>9.9150000000000002E-2</v>
      </c>
      <c r="H8" s="80">
        <v>36.308688549999999</v>
      </c>
      <c r="I8" s="131"/>
      <c r="J8" s="8">
        <v>55.676908240000003</v>
      </c>
      <c r="K8" s="8">
        <v>73.611171440000007</v>
      </c>
      <c r="L8" s="8">
        <v>2.3243126099999998</v>
      </c>
      <c r="M8" s="8">
        <v>2.3243126099999998</v>
      </c>
      <c r="N8" s="8">
        <f>Table6[[#This Row],[Faiz gəlirləri
 (mln. manat)]]-Table6[[#This Row],[Faiz xərcləri
 (mln. manat)]]+Table6[[#This Row],[Qeyri-faiz gəlirləri 
(mln. manat)]]-Table6[[#This Row],[Qeyri-faiz xərcləri 
(mln. manat)]]</f>
        <v>1.6632535899999998</v>
      </c>
      <c r="O8" s="8">
        <v>2.6811155200000001</v>
      </c>
      <c r="P8" s="8">
        <v>0</v>
      </c>
      <c r="Q8" s="8">
        <f>0.018635+0.01160259+0.00090958+0.000481</f>
        <v>3.1628169999999997E-2</v>
      </c>
      <c r="R8" s="8">
        <f>0.05792271+0.03848839+0.953079</f>
        <v>1.0494901000000001</v>
      </c>
      <c r="S8" s="98">
        <v>-0.66105899999999995</v>
      </c>
      <c r="T8" s="104"/>
      <c r="U8" s="105"/>
      <c r="V8" s="105"/>
      <c r="W8" s="105">
        <f>O8-P8+Q8-R8</f>
        <v>1.6632535899999998</v>
      </c>
      <c r="X8" s="105">
        <f>Table2[[#This Row],[Hesablanmış XƏM]]-N8</f>
        <v>0</v>
      </c>
      <c r="Y8" s="106">
        <f>Table6[[#This Row],[Xalis Mənfəət
 (mln. manat)]]-Table6[[#This Row],[Xalis Əməliyyat Mənfəəti 
(mln. manat)]]+V8+Table6[[#This Row],[Faiz borcları üzrə yaradılmış məqsədli ehtiyatlar]]+Table6[[#This Row],[Gözlənilməz xərclər]]+Table6[[#This Row],[Aktivlər üzrə mümkün zərərin 
ödənilməsi üçün ehtiyat ayırmaları (mln. manat)]]</f>
        <v>1.9999999989472883E-8</v>
      </c>
      <c r="AA8" s="3">
        <f>Table6[[#This Row],[Daşınmaz əmlak kreditləri (mln. manat)]]+Table6[[#This Row],[İstehlak Kreditləri (mln. manat)]]+Table6[[#This Row],[Biznes Kreditləri (mln. manat)]]-Table6[[#This Row],[Cəmi Kreditlər 
(mln. manat) ]]</f>
        <v>0</v>
      </c>
    </row>
    <row r="9" spans="1:27" x14ac:dyDescent="0.25">
      <c r="A9" s="67">
        <v>8</v>
      </c>
      <c r="B9" s="97" t="s">
        <v>35</v>
      </c>
      <c r="C9" s="80">
        <v>1391.5616299999999</v>
      </c>
      <c r="D9" s="80">
        <v>1060.7881400000001</v>
      </c>
      <c r="E9" s="80">
        <v>172.74861000000001</v>
      </c>
      <c r="F9" s="83">
        <v>819.79917999999998</v>
      </c>
      <c r="G9" s="83">
        <v>68.240340000000003</v>
      </c>
      <c r="H9" s="80">
        <v>948.88944000000004</v>
      </c>
      <c r="I9" s="80">
        <v>828.63626999999997</v>
      </c>
      <c r="J9" s="80">
        <v>181.28996000000001</v>
      </c>
      <c r="K9" s="80">
        <v>52.87</v>
      </c>
      <c r="L9" s="8">
        <v>16.075700000000001</v>
      </c>
      <c r="M9" s="8">
        <v>21.0684</v>
      </c>
      <c r="N9" s="8">
        <f>Table6[[#This Row],[Faiz gəlirləri
 (mln. manat)]]-Table6[[#This Row],[Faiz xərcləri
 (mln. manat)]]+Table6[[#This Row],[Qeyri-faiz gəlirləri 
(mln. manat)]]-Table6[[#This Row],[Qeyri-faiz xərcləri 
(mln. manat)]]</f>
        <v>23.398400000000002</v>
      </c>
      <c r="O9" s="8">
        <v>105.3323</v>
      </c>
      <c r="P9" s="8">
        <v>46.276600000000002</v>
      </c>
      <c r="Q9" s="8">
        <v>11.248699999999999</v>
      </c>
      <c r="R9" s="8">
        <v>46.905999999999999</v>
      </c>
      <c r="S9" s="98">
        <v>2.3298999999999999</v>
      </c>
      <c r="T9" s="104"/>
      <c r="U9" s="105">
        <v>4.9927999999999999</v>
      </c>
      <c r="V9" s="105"/>
      <c r="W9" s="105">
        <f>O9-P9+Q9-R9</f>
        <v>23.398400000000002</v>
      </c>
      <c r="X9" s="105">
        <f>Table2[[#This Row],[Hesablanmış XƏM]]-N9</f>
        <v>0</v>
      </c>
      <c r="Y9" s="106">
        <f>Table6[[#This Row],[Xalis Mənfəət
 (mln. manat)]]-Table6[[#This Row],[Xalis Əməliyyat Mənfəəti 
(mln. manat)]]+V9+Table6[[#This Row],[Faiz borcları üzrə yaradılmış məqsədli ehtiyatlar]]+Table6[[#This Row],[Gözlənilməz xərclər]]+Table6[[#This Row],[Aktivlər üzrə mümkün zərərin 
ödənilməsi üçün ehtiyat ayırmaları (mln. manat)]]</f>
        <v>0</v>
      </c>
      <c r="AA9" s="3">
        <f>Table6[[#This Row],[Daşınmaz əmlak kreditləri (mln. manat)]]+Table6[[#This Row],[İstehlak Kreditləri (mln. manat)]]+Table6[[#This Row],[Biznes Kreditləri (mln. manat)]]-Table6[[#This Row],[Cəmi Kreditlər 
(mln. manat) ]]</f>
        <v>-9.9999999747524271E-6</v>
      </c>
    </row>
    <row r="10" spans="1:27" x14ac:dyDescent="0.25">
      <c r="A10" s="67">
        <v>9</v>
      </c>
      <c r="B10" s="97" t="s">
        <v>8</v>
      </c>
      <c r="C10" s="80">
        <v>2716.9248090999999</v>
      </c>
      <c r="D10" s="80">
        <v>1701.6230529853999</v>
      </c>
      <c r="E10" s="80">
        <v>1130.9332999999999</v>
      </c>
      <c r="F10" s="83">
        <v>395.22830267539598</v>
      </c>
      <c r="G10" s="83">
        <v>175.46145227</v>
      </c>
      <c r="H10" s="80">
        <v>1099.72064946</v>
      </c>
      <c r="I10" s="80">
        <v>602.32765956000003</v>
      </c>
      <c r="J10" s="80">
        <v>269.53818429664199</v>
      </c>
      <c r="K10" s="80">
        <v>73.961089999999999</v>
      </c>
      <c r="L10" s="8">
        <v>34.513599999999997</v>
      </c>
      <c r="M10" s="8">
        <v>43.913600000000002</v>
      </c>
      <c r="N10" s="8">
        <f>Table6[[#This Row],[Faiz gəlirləri
 (mln. manat)]]-Table6[[#This Row],[Faiz xərcləri
 (mln. manat)]]+Table6[[#This Row],[Qeyri-faiz gəlirləri 
(mln. manat)]]-Table6[[#This Row],[Qeyri-faiz xərcləri 
(mln. manat)]]</f>
        <v>46.094207150000074</v>
      </c>
      <c r="O10" s="8">
        <v>159.20157456999999</v>
      </c>
      <c r="P10" s="8">
        <v>63.417406440000001</v>
      </c>
      <c r="Q10" s="8">
        <v>21.27970491</v>
      </c>
      <c r="R10" s="8">
        <v>70.969665889999902</v>
      </c>
      <c r="S10" s="98">
        <v>2.1806071500000002</v>
      </c>
      <c r="T10" s="104"/>
      <c r="U10" s="105"/>
      <c r="V10" s="105">
        <v>9.4</v>
      </c>
      <c r="W10" s="105">
        <f>O10-P10+Q10-R10</f>
        <v>46.094207150000074</v>
      </c>
      <c r="X10" s="105">
        <f>Table2[[#This Row],[Hesablanmış XƏM]]-N10</f>
        <v>0</v>
      </c>
      <c r="Y10" s="106">
        <f>Table6[[#This Row],[Xalis Mənfəət
 (mln. manat)]]-Table6[[#This Row],[Xalis Əməliyyat Mənfəəti 
(mln. manat)]]+V10+Table6[[#This Row],[Faiz borcları üzrə yaradılmış məqsədli ehtiyatlar]]+Table6[[#This Row],[Gözlənilməz xərclər]]+Table6[[#This Row],[Aktivlər üzrə mümkün zərərin 
ödənilməsi üçün ehtiyat ayırmaları (mln. manat)]]</f>
        <v>-7.638334409421077E-14</v>
      </c>
      <c r="AA10" s="3">
        <f>Table6[[#This Row],[Daşınmaz əmlak kreditləri (mln. manat)]]+Table6[[#This Row],[İstehlak Kreditləri (mln. manat)]]+Table6[[#This Row],[Biznes Kreditləri (mln. manat)]]-Table6[[#This Row],[Cəmi Kreditlər 
(mln. manat) ]]</f>
        <v>1.9599958704930032E-6</v>
      </c>
    </row>
    <row r="11" spans="1:27" x14ac:dyDescent="0.25">
      <c r="A11" s="67">
        <v>10</v>
      </c>
      <c r="B11" s="82" t="s">
        <v>9</v>
      </c>
      <c r="C11" s="79">
        <v>336.85109</v>
      </c>
      <c r="D11" s="80">
        <v>280.6223</v>
      </c>
      <c r="E11" s="80">
        <v>70.957459999999998</v>
      </c>
      <c r="F11" s="83">
        <v>141.31978000000001</v>
      </c>
      <c r="G11" s="83">
        <v>68.345060000000004</v>
      </c>
      <c r="H11" s="80">
        <v>121.77799</v>
      </c>
      <c r="I11" s="80">
        <v>99.244330000000005</v>
      </c>
      <c r="J11" s="80">
        <v>116.16435</v>
      </c>
      <c r="K11" s="80">
        <v>315.815</v>
      </c>
      <c r="L11" s="8">
        <v>5.82552</v>
      </c>
      <c r="M11" s="8">
        <v>5.2137599999999997</v>
      </c>
      <c r="N11" s="8">
        <f>Table6[[#This Row],[Faiz gəlirləri
 (mln. manat)]]-Table6[[#This Row],[Faiz xərcləri
 (mln. manat)]]+Table6[[#This Row],[Qeyri-faiz gəlirləri 
(mln. manat)]]-Table6[[#This Row],[Qeyri-faiz xərcləri 
(mln. manat)]]</f>
        <v>4.65991</v>
      </c>
      <c r="O11" s="8">
        <v>19.884399999999999</v>
      </c>
      <c r="P11" s="8">
        <v>5.6648899999999998</v>
      </c>
      <c r="Q11" s="8">
        <v>6.1687000000000003</v>
      </c>
      <c r="R11" s="8">
        <v>15.728300000000001</v>
      </c>
      <c r="S11" s="98">
        <v>-1.1694</v>
      </c>
      <c r="T11" s="104"/>
      <c r="U11" s="8">
        <v>3.4904999999999999</v>
      </c>
      <c r="V11" s="196">
        <v>-0.61175999999999997</v>
      </c>
      <c r="W11" s="105">
        <f t="shared" ref="W11:W13" si="2">O11-P11+Q11-R11</f>
        <v>4.65991</v>
      </c>
      <c r="X11" s="105">
        <f>Table2[[#This Row],[Hesablanmış XƏM]]-N11</f>
        <v>0</v>
      </c>
      <c r="Y11" s="106">
        <f>Table6[[#This Row],[Xalis Mənfəət
 (mln. manat)]]-Table6[[#This Row],[Xalis Əməliyyat Mənfəəti 
(mln. manat)]]+V11+Table6[[#This Row],[Faiz borcları üzrə yaradılmış məqsədli ehtiyatlar]]+Table6[[#This Row],[Gözlənilməz xərclər]]+Table6[[#This Row],[Aktivlər üzrə mümkün zərərin 
ödənilməsi üçün ehtiyat ayırmaları (mln. manat)]]</f>
        <v>2.8749499999999997</v>
      </c>
      <c r="AA11" s="3">
        <f>Table6[[#This Row],[Daşınmaz əmlak kreditləri (mln. manat)]]+Table6[[#This Row],[İstehlak Kreditləri (mln. manat)]]+Table6[[#This Row],[Biznes Kreditləri (mln. manat)]]-Table6[[#This Row],[Cəmi Kreditlər 
(mln. manat) ]]</f>
        <v>0</v>
      </c>
    </row>
    <row r="12" spans="1:27" ht="14.65" customHeight="1" x14ac:dyDescent="0.25">
      <c r="A12" s="67">
        <v>11</v>
      </c>
      <c r="B12" s="82" t="s">
        <v>10</v>
      </c>
      <c r="C12" s="80">
        <v>704.97</v>
      </c>
      <c r="D12" s="80">
        <v>567.81500000000005</v>
      </c>
      <c r="E12" s="80">
        <v>209.381</v>
      </c>
      <c r="F12" s="83">
        <v>231.74600000000001</v>
      </c>
      <c r="G12" s="83">
        <v>126.688</v>
      </c>
      <c r="H12" s="80">
        <v>352.06200000000001</v>
      </c>
      <c r="I12" s="80">
        <v>309.03800000000001</v>
      </c>
      <c r="J12" s="80">
        <v>133.94</v>
      </c>
      <c r="K12" s="80">
        <v>112.545</v>
      </c>
      <c r="L12" s="8">
        <v>7.3974599999999997</v>
      </c>
      <c r="M12" s="8">
        <v>9.2983499999999992</v>
      </c>
      <c r="N12" s="8">
        <f>Table6[[#This Row],[Faiz gəlirləri
 (mln. manat)]]-Table6[[#This Row],[Faiz xərcləri
 (mln. manat)]]+Table6[[#This Row],[Qeyri-faiz gəlirləri 
(mln. manat)]]-Table6[[#This Row],[Qeyri-faiz xərcləri 
(mln. manat)]]</f>
        <v>12.782909999999998</v>
      </c>
      <c r="O12" s="8">
        <v>45.872239999999998</v>
      </c>
      <c r="P12" s="8">
        <v>16.94857</v>
      </c>
      <c r="Q12" s="8">
        <v>9.1780200000000001</v>
      </c>
      <c r="R12" s="8">
        <v>25.31878</v>
      </c>
      <c r="S12" s="98">
        <v>3.4845600000000001</v>
      </c>
      <c r="T12" s="104"/>
      <c r="U12" s="105"/>
      <c r="V12" s="105">
        <v>1.90089</v>
      </c>
      <c r="W12" s="105">
        <f t="shared" si="2"/>
        <v>12.782909999999998</v>
      </c>
      <c r="X12" s="105">
        <f>Table2[[#This Row],[Hesablanmış XƏM]]-N12</f>
        <v>0</v>
      </c>
      <c r="Y12" s="106">
        <f>Table6[[#This Row],[Xalis Mənfəət
 (mln. manat)]]-Table6[[#This Row],[Xalis Əməliyyat Mənfəəti 
(mln. manat)]]+V12+Table6[[#This Row],[Faiz borcları üzrə yaradılmış məqsədli ehtiyatlar]]+Table6[[#This Row],[Gözlənilməz xərclər]]+Table6[[#This Row],[Aktivlər üzrə mümkün zərərin 
ödənilməsi üçün ehtiyat ayırmaları (mln. manat)]]</f>
        <v>0</v>
      </c>
      <c r="AA12" s="3">
        <f>Table6[[#This Row],[Daşınmaz əmlak kreditləri (mln. manat)]]+Table6[[#This Row],[İstehlak Kreditləri (mln. manat)]]+Table6[[#This Row],[Biznes Kreditləri (mln. manat)]]-Table6[[#This Row],[Cəmi Kreditlər 
(mln. manat) ]]</f>
        <v>0</v>
      </c>
    </row>
    <row r="13" spans="1:27" x14ac:dyDescent="0.25">
      <c r="A13" s="67">
        <v>12</v>
      </c>
      <c r="B13" s="82" t="s">
        <v>11</v>
      </c>
      <c r="C13" s="80">
        <v>13271.814</v>
      </c>
      <c r="D13" s="80">
        <v>5953.9480000000003</v>
      </c>
      <c r="E13" s="80">
        <v>2044.634</v>
      </c>
      <c r="F13" s="80">
        <v>3323.2150000000001</v>
      </c>
      <c r="G13" s="89">
        <v>586.09900000000005</v>
      </c>
      <c r="H13" s="80">
        <v>9951.241</v>
      </c>
      <c r="I13" s="88">
        <v>3708.2179999999998</v>
      </c>
      <c r="J13" s="88">
        <v>1339.0160000000001</v>
      </c>
      <c r="K13" s="80">
        <v>265.85000000000002</v>
      </c>
      <c r="L13" s="8">
        <v>221.79</v>
      </c>
      <c r="M13" s="8">
        <v>280.34500000000003</v>
      </c>
      <c r="N13" s="8">
        <f>Table6[[#This Row],[Faiz gəlirləri
 (mln. manat)]]-Table6[[#This Row],[Faiz xərcləri
 (mln. manat)]]+Table6[[#This Row],[Qeyri-faiz gəlirləri 
(mln. manat)]]-Table6[[#This Row],[Qeyri-faiz xərcləri 
(mln. manat)]]</f>
        <v>336.762</v>
      </c>
      <c r="O13" s="8">
        <v>630.73599999999999</v>
      </c>
      <c r="P13" s="8">
        <v>164.68899999999999</v>
      </c>
      <c r="Q13" s="8">
        <v>341.39</v>
      </c>
      <c r="R13" s="8">
        <v>470.67500000000001</v>
      </c>
      <c r="S13" s="98">
        <v>50.45</v>
      </c>
      <c r="T13" s="104"/>
      <c r="U13" s="105">
        <v>5.9669999999999996</v>
      </c>
      <c r="V13" s="105">
        <v>58.555</v>
      </c>
      <c r="W13" s="105">
        <f t="shared" si="2"/>
        <v>336.762</v>
      </c>
      <c r="X13" s="105">
        <f>Table2[[#This Row],[Hesablanmış XƏM]]-N13</f>
        <v>0</v>
      </c>
      <c r="Y13" s="106">
        <f>Table6[[#This Row],[Xalis Mənfəət
 (mln. manat)]]-Table6[[#This Row],[Xalis Əməliyyat Mənfəəti 
(mln. manat)]]+V13+Table6[[#This Row],[Faiz borcları üzrə yaradılmış məqsədli ehtiyatlar]]+Table6[[#This Row],[Gözlənilməz xərclər]]+Table6[[#This Row],[Aktivlər üzrə mümkün zərərin 
ödənilməsi üçün ehtiyat ayırmaları (mln. manat)]]</f>
        <v>0</v>
      </c>
      <c r="AA13" s="3">
        <f>Table6[[#This Row],[Daşınmaz əmlak kreditləri (mln. manat)]]+Table6[[#This Row],[İstehlak Kreditləri (mln. manat)]]+Table6[[#This Row],[Biznes Kreditləri (mln. manat)]]-Table6[[#This Row],[Cəmi Kreditlər 
(mln. manat) ]]</f>
        <v>0</v>
      </c>
    </row>
    <row r="14" spans="1:27" x14ac:dyDescent="0.25">
      <c r="A14" s="67">
        <v>13</v>
      </c>
      <c r="B14" s="82" t="s">
        <v>14</v>
      </c>
      <c r="C14" s="80">
        <v>9522.3539999999994</v>
      </c>
      <c r="D14" s="80">
        <v>3624.7910000000002</v>
      </c>
      <c r="E14" s="8">
        <v>3309.8850000000002</v>
      </c>
      <c r="F14" s="80">
        <v>60.357999999999997</v>
      </c>
      <c r="G14" s="80">
        <v>254.548</v>
      </c>
      <c r="H14" s="80">
        <v>7216.1610000000001</v>
      </c>
      <c r="I14" s="80">
        <v>1854.05</v>
      </c>
      <c r="J14" s="80">
        <v>921.64599999999996</v>
      </c>
      <c r="K14" s="83">
        <v>373.17</v>
      </c>
      <c r="L14" s="8">
        <v>67.747</v>
      </c>
      <c r="M14" s="8">
        <v>88.123000000000005</v>
      </c>
      <c r="N14" s="8">
        <f>Table6[[#This Row],[Faiz gəlirləri
 (mln. manat)]]-Table6[[#This Row],[Faiz xərcləri
 (mln. manat)]]+Table6[[#This Row],[Qeyri-faiz gəlirləri 
(mln. manat)]]-Table6[[#This Row],[Qeyri-faiz xərcləri 
(mln. manat)]]</f>
        <v>124.94772</v>
      </c>
      <c r="O14" s="8">
        <v>287.68072000000001</v>
      </c>
      <c r="P14" s="8">
        <v>110.024</v>
      </c>
      <c r="Q14" s="8">
        <v>114.14</v>
      </c>
      <c r="R14" s="8">
        <v>166.84899999999999</v>
      </c>
      <c r="S14" s="98">
        <v>32.872999999999998</v>
      </c>
      <c r="T14" s="104"/>
      <c r="U14" s="105">
        <v>3.9529999999999998</v>
      </c>
      <c r="V14" s="196">
        <v>20.376000000000001</v>
      </c>
      <c r="W14" s="105">
        <f t="shared" ref="W14" si="3">O14-P14+Q14-R14</f>
        <v>124.94772</v>
      </c>
      <c r="X14" s="105">
        <f>Table2[[#This Row],[Hesablanmış XƏM]]-N14</f>
        <v>0</v>
      </c>
      <c r="Y14" s="106">
        <f>Table6[[#This Row],[Xalis Mənfəət
 (mln. manat)]]-Table6[[#This Row],[Xalis Əməliyyat Mənfəəti 
(mln. manat)]]+V14+Table6[[#This Row],[Faiz borcları üzrə yaradılmış məqsədli ehtiyatlar]]+Table6[[#This Row],[Gözlənilməz xərclər]]+Table6[[#This Row],[Aktivlər üzrə mümkün zərərin 
ödənilməsi üçün ehtiyat ayırmaları (mln. manat)]]</f>
        <v>1.2800000000012801E-3</v>
      </c>
      <c r="AA14" s="3">
        <f>Table6[[#This Row],[Daşınmaz əmlak kreditləri (mln. manat)]]+Table6[[#This Row],[İstehlak Kreditləri (mln. manat)]]+Table6[[#This Row],[Biznes Kreditləri (mln. manat)]]-Table6[[#This Row],[Cəmi Kreditlər 
(mln. manat) ]]</f>
        <v>0</v>
      </c>
    </row>
    <row r="15" spans="1:27" x14ac:dyDescent="0.25">
      <c r="A15" s="67">
        <v>14</v>
      </c>
      <c r="B15" s="82" t="s">
        <v>34</v>
      </c>
      <c r="C15" s="80">
        <v>668.22199999999998</v>
      </c>
      <c r="D15" s="117">
        <v>496.46800000000002</v>
      </c>
      <c r="E15" s="80">
        <v>357.733</v>
      </c>
      <c r="F15" s="117">
        <v>65.585999999999999</v>
      </c>
      <c r="G15" s="80">
        <v>73.149000000000001</v>
      </c>
      <c r="H15" s="80">
        <f>312.366+79.993</f>
        <v>392.35899999999998</v>
      </c>
      <c r="I15" s="80">
        <v>312.36599999999999</v>
      </c>
      <c r="J15" s="80">
        <v>194.14</v>
      </c>
      <c r="K15" s="80">
        <v>174.601</v>
      </c>
      <c r="L15" s="8">
        <v>9.3260000000000005</v>
      </c>
      <c r="M15" s="8">
        <v>9.3260000000000005</v>
      </c>
      <c r="N15" s="8">
        <f>Table6[[#This Row],[Faiz gəlirləri
 (mln. manat)]]-Table6[[#This Row],[Faiz xərcləri
 (mln. manat)]]+Table6[[#This Row],[Qeyri-faiz gəlirləri 
(mln. manat)]]-Table6[[#This Row],[Qeyri-faiz xərcləri 
(mln. manat)]]</f>
        <v>9.9440000000000008</v>
      </c>
      <c r="O15" s="8">
        <v>20.311</v>
      </c>
      <c r="P15" s="8">
        <v>5.8630000000000004</v>
      </c>
      <c r="Q15" s="8">
        <v>9.7409999999999997</v>
      </c>
      <c r="R15" s="8">
        <v>14.244999999999999</v>
      </c>
      <c r="S15" s="98">
        <v>0.61799999999999999</v>
      </c>
      <c r="T15" s="104"/>
      <c r="U15" s="105"/>
      <c r="V15" s="105"/>
      <c r="W15" s="105">
        <f t="shared" ref="W15:W22" si="4">O15-P15+Q15-R15</f>
        <v>9.9440000000000008</v>
      </c>
      <c r="X15" s="105">
        <f>Table2[[#This Row],[Hesablanmış XƏM]]-N15</f>
        <v>0</v>
      </c>
      <c r="Y15" s="106">
        <f>Table6[[#This Row],[Xalis Mənfəət
 (mln. manat)]]-Table6[[#This Row],[Xalis Əməliyyat Mənfəəti 
(mln. manat)]]+V15+Table6[[#This Row],[Faiz borcları üzrə yaradılmış məqsədli ehtiyatlar]]+Table6[[#This Row],[Gözlənilməz xərclər]]+Table6[[#This Row],[Aktivlər üzrə mümkün zərərin 
ödənilməsi üçün ehtiyat ayırmaları (mln. manat)]]</f>
        <v>0</v>
      </c>
      <c r="AA15" s="3">
        <f>Table6[[#This Row],[Daşınmaz əmlak kreditləri (mln. manat)]]+Table6[[#This Row],[İstehlak Kreditləri (mln. manat)]]+Table6[[#This Row],[Biznes Kreditləri (mln. manat)]]-Table6[[#This Row],[Cəmi Kreditlər 
(mln. manat) ]]</f>
        <v>0</v>
      </c>
    </row>
    <row r="16" spans="1:27" x14ac:dyDescent="0.25">
      <c r="A16" s="67">
        <v>15</v>
      </c>
      <c r="B16" s="82" t="s">
        <v>15</v>
      </c>
      <c r="C16" s="80">
        <v>1398.5219999999999</v>
      </c>
      <c r="D16" s="80">
        <v>995.08399999999995</v>
      </c>
      <c r="E16" s="80">
        <v>436.22800000000001</v>
      </c>
      <c r="F16" s="80">
        <v>360.709</v>
      </c>
      <c r="G16" s="80">
        <v>198.14699999999999</v>
      </c>
      <c r="H16" s="80">
        <v>840.72699999999998</v>
      </c>
      <c r="I16" s="80">
        <v>619.49699999999996</v>
      </c>
      <c r="J16" s="80">
        <v>137.708</v>
      </c>
      <c r="K16" s="80">
        <v>101.3</v>
      </c>
      <c r="L16" s="8">
        <v>5.6040000000000001</v>
      </c>
      <c r="M16" s="8">
        <v>5.6040000000000001</v>
      </c>
      <c r="N16" s="8">
        <f>Table6[[#This Row],[Faiz gəlirləri
 (mln. manat)]]-Table6[[#This Row],[Faiz xərcləri
 (mln. manat)]]+Table6[[#This Row],[Qeyri-faiz gəlirləri 
(mln. manat)]]-Table6[[#This Row],[Qeyri-faiz xərcləri 
(mln. manat)]]</f>
        <v>14.225000000000001</v>
      </c>
      <c r="O16" s="8">
        <v>77.616</v>
      </c>
      <c r="P16" s="8">
        <v>36.03</v>
      </c>
      <c r="Q16" s="8">
        <v>22.777999999999999</v>
      </c>
      <c r="R16" s="8">
        <v>50.139000000000003</v>
      </c>
      <c r="S16" s="98">
        <v>8.6210000000000004</v>
      </c>
      <c r="T16" s="104"/>
      <c r="U16" s="105"/>
      <c r="V16" s="105"/>
      <c r="W16" s="105">
        <f t="shared" si="4"/>
        <v>14.225000000000001</v>
      </c>
      <c r="X16" s="105">
        <f>Table2[[#This Row],[Hesablanmış XƏM]]-N16</f>
        <v>0</v>
      </c>
      <c r="Y16" s="106">
        <f>Table6[[#This Row],[Xalis Mənfəət
 (mln. manat)]]-Table6[[#This Row],[Xalis Əməliyyat Mənfəəti 
(mln. manat)]]+V16+Table6[[#This Row],[Faiz borcları üzrə yaradılmış məqsədli ehtiyatlar]]+Table6[[#This Row],[Gözlənilməz xərclər]]+Table6[[#This Row],[Aktivlər üzrə mümkün zərərin 
ödənilməsi üçün ehtiyat ayırmaları (mln. manat)]]</f>
        <v>0</v>
      </c>
      <c r="AA16" s="3">
        <f>Table6[[#This Row],[Daşınmaz əmlak kreditləri (mln. manat)]]+Table6[[#This Row],[İstehlak Kreditləri (mln. manat)]]+Table6[[#This Row],[Biznes Kreditləri (mln. manat)]]-Table6[[#This Row],[Cəmi Kreditlər 
(mln. manat) ]]</f>
        <v>0</v>
      </c>
    </row>
    <row r="17" spans="1:27" x14ac:dyDescent="0.25">
      <c r="A17" s="67">
        <v>16</v>
      </c>
      <c r="B17" s="82" t="s">
        <v>16</v>
      </c>
      <c r="C17" s="80">
        <v>951.01499999999999</v>
      </c>
      <c r="D17" s="80">
        <v>699.53899999999999</v>
      </c>
      <c r="E17" s="80">
        <v>342.74</v>
      </c>
      <c r="F17" s="80">
        <v>221.50200000000001</v>
      </c>
      <c r="G17" s="80">
        <v>135.297</v>
      </c>
      <c r="H17" s="80">
        <v>462.86900000000003</v>
      </c>
      <c r="I17" s="80">
        <v>402.43700000000001</v>
      </c>
      <c r="J17" s="80">
        <v>109.373</v>
      </c>
      <c r="K17" s="80">
        <v>100.006</v>
      </c>
      <c r="L17" s="12">
        <v>5.0140000000000002</v>
      </c>
      <c r="M17" s="12">
        <v>5.0140000000000002</v>
      </c>
      <c r="N17" s="8">
        <f>Table6[[#This Row],[Faiz gəlirləri
 (mln. manat)]]-Table6[[#This Row],[Faiz xərcləri
 (mln. manat)]]+Table6[[#This Row],[Qeyri-faiz gəlirləri 
(mln. manat)]]-Table6[[#This Row],[Qeyri-faiz xərcləri 
(mln. manat)]]</f>
        <v>15.239999999999991</v>
      </c>
      <c r="O17" s="8">
        <v>56.567999999999998</v>
      </c>
      <c r="P17" s="8">
        <v>32.712000000000003</v>
      </c>
      <c r="Q17" s="8">
        <v>14.763</v>
      </c>
      <c r="R17" s="8">
        <v>23.379000000000001</v>
      </c>
      <c r="S17" s="98">
        <v>10.189</v>
      </c>
      <c r="T17" s="104"/>
      <c r="U17" s="105">
        <v>3.7999999999999999E-2</v>
      </c>
      <c r="V17" s="105">
        <v>0</v>
      </c>
      <c r="W17" s="104">
        <f t="shared" si="4"/>
        <v>15.239999999999991</v>
      </c>
      <c r="X17" s="105">
        <f>Table2[[#This Row],[Hesablanmış XƏM]]-N17</f>
        <v>0</v>
      </c>
      <c r="Y17" s="106">
        <f>Table6[[#This Row],[Xalis Mənfəət
 (mln. manat)]]-Table6[[#This Row],[Xalis Əməliyyat Mənfəəti 
(mln. manat)]]+V17+Table6[[#This Row],[Faiz borcları üzrə yaradılmış məqsədli ehtiyatlar]]+Table6[[#This Row],[Gözlənilməz xərclər]]+Table6[[#This Row],[Aktivlər üzrə mümkün zərərin 
ödənilməsi üçün ehtiyat ayırmaları (mln. manat)]]</f>
        <v>1.0000000000083276E-3</v>
      </c>
      <c r="AA17" s="3">
        <f>Table6[[#This Row],[Daşınmaz əmlak kreditləri (mln. manat)]]+Table6[[#This Row],[İstehlak Kreditləri (mln. manat)]]+Table6[[#This Row],[Biznes Kreditləri (mln. manat)]]-Table6[[#This Row],[Cəmi Kreditlər 
(mln. manat) ]]</f>
        <v>0</v>
      </c>
    </row>
    <row r="18" spans="1:27" x14ac:dyDescent="0.25">
      <c r="A18" s="67">
        <v>17</v>
      </c>
      <c r="B18" s="82" t="s">
        <v>17</v>
      </c>
      <c r="C18" s="80">
        <v>2311.37697640333</v>
      </c>
      <c r="D18" s="80">
        <v>1464.5097101900001</v>
      </c>
      <c r="E18" s="80">
        <v>693.72797785800105</v>
      </c>
      <c r="F18" s="80">
        <v>659.81205807199899</v>
      </c>
      <c r="G18" s="80">
        <v>110.96967426000001</v>
      </c>
      <c r="H18" s="80">
        <v>1379.07512172</v>
      </c>
      <c r="I18" s="80">
        <v>1112.8179813500001</v>
      </c>
      <c r="J18" s="80">
        <v>214.35459591333</v>
      </c>
      <c r="K18" s="80">
        <v>138.20039295999999</v>
      </c>
      <c r="L18" s="8">
        <v>17.200075449999801</v>
      </c>
      <c r="M18" s="8">
        <v>19.500075449999802</v>
      </c>
      <c r="N18" s="8">
        <f>Table6[[#This Row],[Faiz gəlirləri
 (mln. manat)]]-Table6[[#This Row],[Faiz xərcləri
 (mln. manat)]]+Table6[[#This Row],[Qeyri-faiz gəlirləri 
(mln. manat)]]-Table6[[#This Row],[Qeyri-faiz xərcləri 
(mln. manat)]]</f>
        <v>32.418402420000007</v>
      </c>
      <c r="O18" s="8">
        <v>143.28462395</v>
      </c>
      <c r="P18" s="8">
        <v>61.149221529999998</v>
      </c>
      <c r="Q18" s="8">
        <v>71.343000000000004</v>
      </c>
      <c r="R18" s="8">
        <v>121.06</v>
      </c>
      <c r="S18" s="98">
        <v>9.1451855755056908</v>
      </c>
      <c r="T18" s="104"/>
      <c r="U18" s="105">
        <v>3.7730000000000001</v>
      </c>
      <c r="V18" s="105">
        <v>2.2999999999999998</v>
      </c>
      <c r="W18" s="105">
        <f t="shared" si="4"/>
        <v>32.418402420000007</v>
      </c>
      <c r="X18" s="105">
        <f>Table2[[#This Row],[Hesablanmış XƏM]]-N18</f>
        <v>0</v>
      </c>
      <c r="Y18" s="150">
        <f>Table6[[#This Row],[Xalis Mənfəət
 (mln. manat)]]-Table6[[#This Row],[Xalis Əməliyyat Mənfəəti 
(mln. manat)]]+V18+Table6[[#This Row],[Faiz borcları üzrə yaradılmış məqsədli ehtiyatlar]]+Table6[[#This Row],[Gözlənilməz xərclər]]+Table6[[#This Row],[Aktivlər üzrə mümkün zərərin 
ödənilməsi üçün ehtiyat ayırmaları (mln. manat)]]</f>
        <v>-1.4139449451455732E-4</v>
      </c>
      <c r="AA18" s="3">
        <f>Table6[[#This Row],[Daşınmaz əmlak kreditləri (mln. manat)]]+Table6[[#This Row],[İstehlak Kreditləri (mln. manat)]]+Table6[[#This Row],[Biznes Kreditləri (mln. manat)]]-Table6[[#This Row],[Cəmi Kreditlər 
(mln. manat) ]]</f>
        <v>0</v>
      </c>
    </row>
    <row r="19" spans="1:27" s="149" customFormat="1" x14ac:dyDescent="0.25">
      <c r="A19" s="67">
        <v>18</v>
      </c>
      <c r="B19" s="82" t="s">
        <v>18</v>
      </c>
      <c r="C19" s="83">
        <v>2832.27351</v>
      </c>
      <c r="D19" s="84">
        <v>1776.7560000000001</v>
      </c>
      <c r="E19" s="84">
        <v>1010.575</v>
      </c>
      <c r="F19" s="84">
        <v>241.05799999999999</v>
      </c>
      <c r="G19" s="84">
        <v>525.12199999999996</v>
      </c>
      <c r="H19" s="83">
        <v>1700.78052</v>
      </c>
      <c r="I19" s="132">
        <v>738.02374999999995</v>
      </c>
      <c r="J19" s="83">
        <v>523.57961999999998</v>
      </c>
      <c r="K19" s="83">
        <v>446.59951000000001</v>
      </c>
      <c r="L19" s="12">
        <v>13.48929</v>
      </c>
      <c r="M19" s="12">
        <v>20.533329999999999</v>
      </c>
      <c r="N19" s="12">
        <f>Table6[[#This Row],[Faiz gəlirləri
 (mln. manat)]]-Table6[[#This Row],[Faiz xərcləri
 (mln. manat)]]+Table6[[#This Row],[Qeyri-faiz gəlirləri 
(mln. manat)]]-Table6[[#This Row],[Qeyri-faiz xərcləri 
(mln. manat)]]</f>
        <v>21.333060000000003</v>
      </c>
      <c r="O19" s="12">
        <v>102.91939000000001</v>
      </c>
      <c r="P19" s="12">
        <v>39.778660000000002</v>
      </c>
      <c r="Q19" s="12">
        <v>18.14134</v>
      </c>
      <c r="R19" s="12">
        <v>59.949010000000001</v>
      </c>
      <c r="S19" s="98">
        <v>0.79973000000000005</v>
      </c>
      <c r="T19" s="104"/>
      <c r="U19" s="104"/>
      <c r="V19" s="104">
        <v>7.0440399999999999</v>
      </c>
      <c r="W19" s="104">
        <f t="shared" si="4"/>
        <v>21.333060000000003</v>
      </c>
      <c r="X19" s="104">
        <f>Table2[[#This Row],[Hesablanmış XƏM]]-N19</f>
        <v>0</v>
      </c>
      <c r="Y19" s="141">
        <f>Table6[[#This Row],[Xalis Mənfəət
 (mln. manat)]]-Table6[[#This Row],[Xalis Əməliyyat Mənfəəti 
(mln. manat)]]+V19+Table6[[#This Row],[Faiz borcları üzrə yaradılmış məqsədli ehtiyatlar]]+Table6[[#This Row],[Gözlənilməz xərclər]]+Table6[[#This Row],[Aktivlər üzrə mümkün zərərin 
ödənilməsi üçün ehtiyat ayırmaları (mln. manat)]]</f>
        <v>-2.886579864025407E-15</v>
      </c>
      <c r="AA19" s="3">
        <f>Table6[[#This Row],[Daşınmaz əmlak kreditləri (mln. manat)]]+Table6[[#This Row],[İstehlak Kreditləri (mln. manat)]]+Table6[[#This Row],[Biznes Kreditləri (mln. manat)]]-Table6[[#This Row],[Cəmi Kreditlər 
(mln. manat) ]]</f>
        <v>-9.9999999997635314E-4</v>
      </c>
    </row>
    <row r="20" spans="1:27" s="142" customFormat="1" x14ac:dyDescent="0.25">
      <c r="A20" s="67">
        <v>19</v>
      </c>
      <c r="B20" s="6" t="s">
        <v>19</v>
      </c>
      <c r="C20" s="80">
        <v>870.73172</v>
      </c>
      <c r="D20" s="80">
        <v>496.74101999999999</v>
      </c>
      <c r="E20" s="83">
        <v>334.94517000000002</v>
      </c>
      <c r="F20" s="83">
        <v>94.602999999999994</v>
      </c>
      <c r="G20" s="83">
        <v>67.135559999999998</v>
      </c>
      <c r="H20" s="80">
        <v>572.96789999999999</v>
      </c>
      <c r="I20" s="80">
        <v>103.70046000000001</v>
      </c>
      <c r="J20" s="80">
        <v>129.9699</v>
      </c>
      <c r="K20" s="80">
        <v>55.380699999999997</v>
      </c>
      <c r="L20" s="8">
        <v>4.7891300000000001</v>
      </c>
      <c r="M20" s="8">
        <v>6.3769799999999996</v>
      </c>
      <c r="N20" s="8">
        <f>Table6[[#This Row],[Faiz gəlirləri
 (mln. manat)]]-Table6[[#This Row],[Faiz xərcləri
 (mln. manat)]]+Table6[[#This Row],[Qeyri-faiz gəlirləri 
(mln. manat)]]-Table6[[#This Row],[Qeyri-faiz xərcləri 
(mln. manat)]]</f>
        <v>9.6450800000000001</v>
      </c>
      <c r="O20" s="8">
        <v>32.453180000000003</v>
      </c>
      <c r="P20" s="8">
        <v>11.664770000000001</v>
      </c>
      <c r="Q20" s="8">
        <v>14.590020000000001</v>
      </c>
      <c r="R20" s="8">
        <v>25.733350000000002</v>
      </c>
      <c r="S20" s="98">
        <v>3.2681100000000001</v>
      </c>
      <c r="T20" s="104"/>
      <c r="U20" s="105"/>
      <c r="V20" s="105">
        <v>1.5888500000000001</v>
      </c>
      <c r="W20" s="105">
        <f t="shared" si="4"/>
        <v>9.6450800000000001</v>
      </c>
      <c r="X20" s="105">
        <f>Table2[[#This Row],[Hesablanmış XƏM]]-N20</f>
        <v>0</v>
      </c>
      <c r="Y20" s="150">
        <f>Table6[[#This Row],[Xalis Mənfəət
 (mln. manat)]]-Table6[[#This Row],[Xalis Əməliyyat Mənfəəti 
(mln. manat)]]+V20+Table6[[#This Row],[Faiz borcları üzrə yaradılmış məqsədli ehtiyatlar]]+Table6[[#This Row],[Gözlənilməz xərclər]]+Table6[[#This Row],[Aktivlər üzrə mümkün zərərin 
ödənilməsi üçün ehtiyat ayırmaları (mln. manat)]]</f>
        <v>1.0099999999999554E-3</v>
      </c>
      <c r="AA20" s="3">
        <f>Table6[[#This Row],[Daşınmaz əmlak kreditləri (mln. manat)]]+Table6[[#This Row],[İstehlak Kreditləri (mln. manat)]]+Table6[[#This Row],[Biznes Kreditləri (mln. manat)]]-Table6[[#This Row],[Cəmi Kreditlər 
(mln. manat) ]]</f>
        <v>-5.7289999999966312E-2</v>
      </c>
    </row>
    <row r="21" spans="1:27" s="149" customFormat="1" x14ac:dyDescent="0.25">
      <c r="A21" s="67">
        <v>20</v>
      </c>
      <c r="B21" s="82" t="s">
        <v>37</v>
      </c>
      <c r="C21" s="80">
        <v>1474.9949999999999</v>
      </c>
      <c r="D21" s="80">
        <v>1107.29177</v>
      </c>
      <c r="E21" s="83">
        <v>687.17849000000001</v>
      </c>
      <c r="F21" s="83">
        <v>313.99497000000002</v>
      </c>
      <c r="G21" s="83">
        <v>106.11830999999999</v>
      </c>
      <c r="H21" s="80">
        <v>1039.1614300000001</v>
      </c>
      <c r="I21" s="80">
        <v>899.76318000000003</v>
      </c>
      <c r="J21" s="80">
        <v>189.62621999999999</v>
      </c>
      <c r="K21" s="80">
        <v>378</v>
      </c>
      <c r="L21" s="8">
        <v>12.603960000000001</v>
      </c>
      <c r="M21" s="8">
        <v>15.80396</v>
      </c>
      <c r="N21" s="8">
        <f>Table6[[#This Row],[Faiz gəlirləri
 (mln. manat)]]-Table6[[#This Row],[Faiz xərcləri
 (mln. manat)]]+Table6[[#This Row],[Qeyri-faiz gəlirləri 
(mln. manat)]]-Table6[[#This Row],[Qeyri-faiz xərcləri 
(mln. manat)]]</f>
        <v>22.328180000000003</v>
      </c>
      <c r="O21" s="8">
        <v>101.66471</v>
      </c>
      <c r="P21" s="8">
        <v>40.624459999999999</v>
      </c>
      <c r="Q21" s="8">
        <v>5.1170900000000001</v>
      </c>
      <c r="R21" s="8">
        <v>43.829160000000002</v>
      </c>
      <c r="S21" s="98">
        <v>3.6574499999999999</v>
      </c>
      <c r="T21" s="104"/>
      <c r="U21" s="8">
        <v>2.8667699999999998</v>
      </c>
      <c r="V21" s="105">
        <v>3.2</v>
      </c>
      <c r="W21" s="105">
        <f>O21-P21+Q21-R21</f>
        <v>22.328180000000003</v>
      </c>
      <c r="X21" s="105">
        <f>Table2[[#This Row],[Hesablanmış XƏM]]-N21</f>
        <v>0</v>
      </c>
      <c r="Y21" s="150">
        <f>Table6[[#This Row],[Xalis Mənfəət
 (mln. manat)]]-Table6[[#This Row],[Xalis Əməliyyat Mənfəəti 
(mln. manat)]]+V21+Table6[[#This Row],[Faiz borcları üzrə yaradılmış məqsədli ehtiyatlar]]+Table6[[#This Row],[Gözlənilməz xərclər]]+Table6[[#This Row],[Aktivlər üzrə mümkün zərərin 
ödənilməsi üçün ehtiyat ayırmaları (mln. manat)]]</f>
        <v>0</v>
      </c>
      <c r="AA21" s="3">
        <f>Table6[[#This Row],[Daşınmaz əmlak kreditləri (mln. manat)]]+Table6[[#This Row],[İstehlak Kreditləri (mln. manat)]]+Table6[[#This Row],[Biznes Kreditləri (mln. manat)]]-Table6[[#This Row],[Cəmi Kreditlər 
(mln. manat) ]]</f>
        <v>0</v>
      </c>
    </row>
    <row r="22" spans="1:27" s="149" customFormat="1" x14ac:dyDescent="0.25">
      <c r="A22" s="67">
        <v>21</v>
      </c>
      <c r="B22" s="71" t="s">
        <v>31</v>
      </c>
      <c r="C22" s="121">
        <v>1559.9739999999999</v>
      </c>
      <c r="D22" s="65">
        <v>831.70839999999998</v>
      </c>
      <c r="E22" s="111">
        <v>734.92849999999999</v>
      </c>
      <c r="F22" s="111">
        <v>44.286099999999998</v>
      </c>
      <c r="G22" s="111">
        <v>52.493899999999996</v>
      </c>
      <c r="H22" s="111">
        <v>866.63196000000005</v>
      </c>
      <c r="I22" s="110">
        <v>186.68409</v>
      </c>
      <c r="J22" s="110">
        <v>173.89456000000001</v>
      </c>
      <c r="K22" s="110">
        <v>65.5</v>
      </c>
      <c r="L22" s="65">
        <v>11.5908</v>
      </c>
      <c r="M22" s="65">
        <v>14.5151</v>
      </c>
      <c r="N22" s="65">
        <f>Table6[[#This Row],[Faiz gəlirləri
 (mln. manat)]]-Table6[[#This Row],[Faiz xərcləri
 (mln. manat)]]+Table6[[#This Row],[Qeyri-faiz gəlirləri 
(mln. manat)]]-Table6[[#This Row],[Qeyri-faiz xərcləri 
(mln. manat)]]</f>
        <v>25.400699999999997</v>
      </c>
      <c r="O22" s="65">
        <v>57.7102</v>
      </c>
      <c r="P22" s="65">
        <v>27.2593</v>
      </c>
      <c r="Q22" s="65">
        <v>11.176399999999999</v>
      </c>
      <c r="R22" s="65">
        <v>16.226600000000001</v>
      </c>
      <c r="S22" s="72">
        <v>6.9153000000000002</v>
      </c>
      <c r="T22" s="120">
        <v>-4.2200000000000001E-2</v>
      </c>
      <c r="U22" s="65">
        <v>4.0124000000000004</v>
      </c>
      <c r="V22" s="112">
        <v>2.9243999999999999</v>
      </c>
      <c r="W22" s="105">
        <f t="shared" si="4"/>
        <v>25.400699999999997</v>
      </c>
      <c r="X22" s="113">
        <f>Table2[[#This Row],[Hesablanmış XƏM]]-N22</f>
        <v>0</v>
      </c>
      <c r="Y22" s="151">
        <f>Table6[[#This Row],[Xalis Mənfəət
 (mln. manat)]]-Table6[[#This Row],[Xalis Əməliyyat Mənfəəti 
(mln. manat)]]+V22+Table6[[#This Row],[Faiz borcları üzrə yaradılmış məqsədli ehtiyatlar]]+Table6[[#This Row],[Gözlənilməz xərclər]]+Table6[[#This Row],[Aktivlər üzrə mümkün zərərin 
ödənilməsi üçün ehtiyat ayırmaları (mln. manat)]]</f>
        <v>0</v>
      </c>
      <c r="AA22" s="3">
        <f>Table6[[#This Row],[Daşınmaz əmlak kreditləri (mln. manat)]]+Table6[[#This Row],[İstehlak Kreditləri (mln. manat)]]+Table6[[#This Row],[Biznes Kreditləri (mln. manat)]]-Table6[[#This Row],[Cəmi Kreditlər 
(mln. manat) ]]</f>
        <v>9.9999999974897946E-5</v>
      </c>
    </row>
    <row r="23" spans="1:27" s="149" customFormat="1" x14ac:dyDescent="0.25">
      <c r="A23" s="114"/>
      <c r="B23" s="115"/>
      <c r="C23" s="116"/>
      <c r="D23" s="88"/>
      <c r="E23" s="88"/>
      <c r="F23" s="89"/>
      <c r="G23" s="89"/>
      <c r="H23" s="88"/>
      <c r="I23" s="88"/>
      <c r="J23" s="88"/>
      <c r="K23" s="88"/>
      <c r="L23" s="117"/>
      <c r="M23" s="117"/>
      <c r="N23" s="117"/>
      <c r="O23" s="117"/>
      <c r="P23" s="117"/>
      <c r="Q23" s="117"/>
      <c r="R23" s="117"/>
      <c r="S23" s="118"/>
      <c r="T23" s="118"/>
      <c r="U23" s="117"/>
      <c r="V23" s="118"/>
      <c r="W23" s="117"/>
      <c r="X23" s="117"/>
      <c r="Y23" s="119"/>
      <c r="AA23" s="117"/>
    </row>
    <row r="24" spans="1:27" x14ac:dyDescent="0.25">
      <c r="A24" s="114"/>
      <c r="B24" s="115"/>
      <c r="C24" s="117"/>
      <c r="D24" s="117"/>
      <c r="E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78"/>
      <c r="AA24" s="3"/>
    </row>
    <row r="25" spans="1:27" hidden="1" x14ac:dyDescent="0.25">
      <c r="AA25" s="3"/>
    </row>
    <row r="26" spans="1:27" hidden="1" x14ac:dyDescent="0.25">
      <c r="B26" s="35"/>
      <c r="C26" s="3"/>
      <c r="O26" s="3"/>
      <c r="P26" s="3"/>
      <c r="AA26" s="3"/>
    </row>
    <row r="28" spans="1:27" x14ac:dyDescent="0.25">
      <c r="D28" s="3"/>
    </row>
    <row r="29" spans="1:27" x14ac:dyDescent="0.25">
      <c r="B29" s="64"/>
      <c r="D29" s="3"/>
    </row>
    <row r="30" spans="1:27" x14ac:dyDescent="0.25">
      <c r="D30" s="3"/>
    </row>
    <row r="31" spans="1:27" x14ac:dyDescent="0.25">
      <c r="D31" s="3"/>
    </row>
    <row r="32" spans="1:27" x14ac:dyDescent="0.25">
      <c r="D32" s="3"/>
    </row>
    <row r="33" spans="4:4" x14ac:dyDescent="0.25">
      <c r="D33" s="3"/>
    </row>
    <row r="34" spans="4:4" x14ac:dyDescent="0.25">
      <c r="D34" s="3"/>
    </row>
    <row r="35" spans="4:4" x14ac:dyDescent="0.25">
      <c r="D35" s="3"/>
    </row>
    <row r="36" spans="4:4" x14ac:dyDescent="0.25">
      <c r="D36" s="3"/>
    </row>
    <row r="37" spans="4:4" x14ac:dyDescent="0.25">
      <c r="D37" s="3"/>
    </row>
    <row r="38" spans="4:4" x14ac:dyDescent="0.25">
      <c r="D38" s="3"/>
    </row>
    <row r="39" spans="4:4" x14ac:dyDescent="0.25">
      <c r="D39" s="3"/>
    </row>
    <row r="40" spans="4:4" x14ac:dyDescent="0.25">
      <c r="D40" s="3"/>
    </row>
    <row r="41" spans="4:4" x14ac:dyDescent="0.25">
      <c r="D41" s="3"/>
    </row>
    <row r="42" spans="4:4" x14ac:dyDescent="0.25">
      <c r="D42" s="3"/>
    </row>
    <row r="43" spans="4:4" x14ac:dyDescent="0.25">
      <c r="D43" s="3"/>
    </row>
    <row r="44" spans="4:4" x14ac:dyDescent="0.25">
      <c r="D44" s="3"/>
    </row>
    <row r="45" spans="4:4" x14ac:dyDescent="0.25">
      <c r="D45" s="3"/>
    </row>
    <row r="46" spans="4:4" x14ac:dyDescent="0.25">
      <c r="D46" s="3"/>
    </row>
    <row r="47" spans="4:4" x14ac:dyDescent="0.25">
      <c r="D47" s="3"/>
    </row>
    <row r="48" spans="4:4" x14ac:dyDescent="0.25">
      <c r="D48" s="3"/>
    </row>
    <row r="49" spans="4:4" x14ac:dyDescent="0.25">
      <c r="D49" s="3"/>
    </row>
    <row r="50" spans="4:4" x14ac:dyDescent="0.25">
      <c r="D50" s="3"/>
    </row>
  </sheetData>
  <phoneticPr fontId="6" type="noConversion"/>
  <pageMargins left="0.7" right="0.7" top="0.75" bottom="0.75" header="0.3" footer="0.3"/>
  <pageSetup orientation="portrait" r:id="rId1"/>
  <legacyDrawing r:id="rId2"/>
  <tableParts count="2">
    <tablePart r:id="rId3"/>
    <tablePart r:id="rId4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/>
  <dimension ref="A1:I22"/>
  <sheetViews>
    <sheetView workbookViewId="0">
      <selection activeCell="D20" sqref="D20"/>
    </sheetView>
  </sheetViews>
  <sheetFormatPr defaultColWidth="9.28515625" defaultRowHeight="15" x14ac:dyDescent="0.25"/>
  <cols>
    <col min="1" max="1" width="9.140625" style="172" customWidth="1"/>
    <col min="2" max="2" width="38" customWidth="1"/>
    <col min="3" max="4" width="18.7109375" customWidth="1"/>
    <col min="5" max="5" width="13" customWidth="1"/>
    <col min="6" max="6" width="14.42578125" customWidth="1"/>
  </cols>
  <sheetData>
    <row r="1" spans="1:9" x14ac:dyDescent="0.25">
      <c r="A1" s="171" t="s">
        <v>0</v>
      </c>
      <c r="B1" s="30" t="s">
        <v>21</v>
      </c>
      <c r="C1" s="39" t="s">
        <v>84</v>
      </c>
      <c r="D1" s="39" t="s">
        <v>87</v>
      </c>
      <c r="F1" s="36" t="s">
        <v>43</v>
      </c>
      <c r="I1" t="s">
        <v>32</v>
      </c>
    </row>
    <row r="2" spans="1:9" x14ac:dyDescent="0.25">
      <c r="A2" s="161">
        <v>1</v>
      </c>
      <c r="B2" s="82" t="s">
        <v>11</v>
      </c>
      <c r="C2" s="8">
        <v>308.66699999999997</v>
      </c>
      <c r="D2" s="8">
        <v>630.73599999999999</v>
      </c>
    </row>
    <row r="3" spans="1:9" x14ac:dyDescent="0.25">
      <c r="A3" s="161">
        <v>2</v>
      </c>
      <c r="B3" s="6" t="s">
        <v>60</v>
      </c>
      <c r="C3" s="8">
        <v>295.08425</v>
      </c>
      <c r="D3" s="8">
        <v>613.2319</v>
      </c>
    </row>
    <row r="4" spans="1:9" x14ac:dyDescent="0.25">
      <c r="A4" s="161">
        <v>3</v>
      </c>
      <c r="B4" s="82" t="s">
        <v>14</v>
      </c>
      <c r="C4" s="12">
        <v>144.10400000000001</v>
      </c>
      <c r="D4" s="8">
        <v>287.68072000000001</v>
      </c>
    </row>
    <row r="5" spans="1:9" x14ac:dyDescent="0.25">
      <c r="A5" s="161">
        <v>4</v>
      </c>
      <c r="B5" s="97" t="s">
        <v>8</v>
      </c>
      <c r="C5" s="8">
        <v>78.966602320000007</v>
      </c>
      <c r="D5" s="8">
        <v>159.20157456999999</v>
      </c>
    </row>
    <row r="6" spans="1:9" x14ac:dyDescent="0.25">
      <c r="A6" s="161">
        <v>5</v>
      </c>
      <c r="B6" s="97" t="s">
        <v>17</v>
      </c>
      <c r="C6" s="8">
        <v>69.577638499999907</v>
      </c>
      <c r="D6" s="8">
        <v>143.28462395</v>
      </c>
    </row>
    <row r="7" spans="1:9" x14ac:dyDescent="0.25">
      <c r="A7" s="161">
        <v>6</v>
      </c>
      <c r="B7" s="6" t="s">
        <v>1</v>
      </c>
      <c r="C7" s="8">
        <v>69.456000000000003</v>
      </c>
      <c r="D7" s="12">
        <v>141.29</v>
      </c>
    </row>
    <row r="8" spans="1:9" x14ac:dyDescent="0.25">
      <c r="A8" s="161">
        <v>7</v>
      </c>
      <c r="B8" s="97" t="s">
        <v>35</v>
      </c>
      <c r="C8" s="8">
        <v>50.706890000000001</v>
      </c>
      <c r="D8" s="8">
        <v>105.3323</v>
      </c>
    </row>
    <row r="9" spans="1:9" x14ac:dyDescent="0.25">
      <c r="A9" s="161">
        <v>8</v>
      </c>
      <c r="B9" s="82" t="s">
        <v>18</v>
      </c>
      <c r="C9" s="12">
        <v>51.47616</v>
      </c>
      <c r="D9" s="8">
        <v>102.91939000000001</v>
      </c>
    </row>
    <row r="10" spans="1:9" x14ac:dyDescent="0.25">
      <c r="A10" s="161">
        <v>9</v>
      </c>
      <c r="B10" s="6" t="s">
        <v>37</v>
      </c>
      <c r="C10" s="8">
        <v>50.64902</v>
      </c>
      <c r="D10" s="8">
        <v>101.66471</v>
      </c>
    </row>
    <row r="11" spans="1:9" x14ac:dyDescent="0.25">
      <c r="A11" s="161">
        <v>10</v>
      </c>
      <c r="B11" s="82" t="s">
        <v>15</v>
      </c>
      <c r="C11" s="8">
        <v>38.292000000000002</v>
      </c>
      <c r="D11" s="8">
        <v>77.616</v>
      </c>
    </row>
    <row r="12" spans="1:9" x14ac:dyDescent="0.25">
      <c r="A12" s="161">
        <v>11</v>
      </c>
      <c r="B12" s="6" t="s">
        <v>3</v>
      </c>
      <c r="C12" s="12">
        <v>36.335999999999999</v>
      </c>
      <c r="D12" s="8">
        <v>69.811999999999998</v>
      </c>
    </row>
    <row r="13" spans="1:9" x14ac:dyDescent="0.25">
      <c r="A13" s="161">
        <v>12</v>
      </c>
      <c r="B13" s="82" t="s">
        <v>31</v>
      </c>
      <c r="C13" s="12">
        <v>25.9208</v>
      </c>
      <c r="D13" s="8">
        <v>57.7102</v>
      </c>
    </row>
    <row r="14" spans="1:9" x14ac:dyDescent="0.25">
      <c r="A14" s="161">
        <v>13</v>
      </c>
      <c r="B14" s="97" t="s">
        <v>16</v>
      </c>
      <c r="C14" s="8">
        <v>28.052</v>
      </c>
      <c r="D14" s="8">
        <v>56.567999999999998</v>
      </c>
    </row>
    <row r="15" spans="1:9" x14ac:dyDescent="0.25">
      <c r="A15" s="161">
        <v>14</v>
      </c>
      <c r="B15" s="82" t="s">
        <v>10</v>
      </c>
      <c r="C15" s="8">
        <v>22.49492</v>
      </c>
      <c r="D15" s="8">
        <v>45.872239999999998</v>
      </c>
    </row>
    <row r="16" spans="1:9" x14ac:dyDescent="0.25">
      <c r="A16" s="161">
        <v>15</v>
      </c>
      <c r="B16" s="81" t="s">
        <v>19</v>
      </c>
      <c r="C16" s="198">
        <v>15.69093</v>
      </c>
      <c r="D16" s="12">
        <v>32.453180000000003</v>
      </c>
    </row>
    <row r="17" spans="1:4" x14ac:dyDescent="0.25">
      <c r="A17" s="161">
        <v>16</v>
      </c>
      <c r="B17" s="6" t="s">
        <v>2</v>
      </c>
      <c r="C17" s="12">
        <v>11.05362</v>
      </c>
      <c r="D17" s="8">
        <v>24.197959999999998</v>
      </c>
    </row>
    <row r="18" spans="1:4" x14ac:dyDescent="0.25">
      <c r="A18" s="161">
        <v>17</v>
      </c>
      <c r="B18" s="81" t="s">
        <v>4</v>
      </c>
      <c r="C18" s="12">
        <v>10.962619999999999</v>
      </c>
      <c r="D18" s="8">
        <v>23.146830000000001</v>
      </c>
    </row>
    <row r="19" spans="1:4" x14ac:dyDescent="0.25">
      <c r="A19" s="161">
        <v>18</v>
      </c>
      <c r="B19" s="82" t="s">
        <v>34</v>
      </c>
      <c r="C19" s="12">
        <v>9.7309999999999999</v>
      </c>
      <c r="D19" s="8">
        <v>20.311</v>
      </c>
    </row>
    <row r="20" spans="1:4" x14ac:dyDescent="0.25">
      <c r="A20" s="161">
        <v>19</v>
      </c>
      <c r="B20" s="82" t="s">
        <v>9</v>
      </c>
      <c r="C20" s="117">
        <v>9.6343099999999993</v>
      </c>
      <c r="D20" s="12">
        <v>19.884399999999999</v>
      </c>
    </row>
    <row r="21" spans="1:4" x14ac:dyDescent="0.25">
      <c r="A21" s="161">
        <v>20</v>
      </c>
      <c r="B21" s="81" t="s">
        <v>5</v>
      </c>
      <c r="C21" s="8">
        <v>4.2591900000000003</v>
      </c>
      <c r="D21" s="8">
        <v>8.7163900000000005</v>
      </c>
    </row>
    <row r="22" spans="1:4" x14ac:dyDescent="0.25">
      <c r="A22" s="161">
        <v>21</v>
      </c>
      <c r="B22" s="71" t="s">
        <v>7</v>
      </c>
      <c r="C22" s="144">
        <v>1.3553140699999999</v>
      </c>
      <c r="D22" s="65">
        <v>2.6811155200000001</v>
      </c>
    </row>
  </sheetData>
  <hyperlinks>
    <hyperlink ref="F1" location="Mündəricat!A1" display="Mündəricat" xr:uid="{00000000-0004-0000-0E00-000000000000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9"/>
  <dimension ref="A1:F22"/>
  <sheetViews>
    <sheetView workbookViewId="0">
      <selection activeCell="D20" sqref="D20"/>
    </sheetView>
  </sheetViews>
  <sheetFormatPr defaultColWidth="9.28515625" defaultRowHeight="15" x14ac:dyDescent="0.25"/>
  <cols>
    <col min="1" max="1" width="8" style="153" customWidth="1"/>
    <col min="2" max="2" width="37.5703125" customWidth="1"/>
    <col min="3" max="4" width="19" customWidth="1"/>
    <col min="6" max="6" width="18.5703125" customWidth="1"/>
    <col min="8" max="14" width="0" hidden="1" customWidth="1"/>
  </cols>
  <sheetData>
    <row r="1" spans="1:6" x14ac:dyDescent="0.25">
      <c r="A1" s="29" t="s">
        <v>0</v>
      </c>
      <c r="B1" s="30" t="s">
        <v>21</v>
      </c>
      <c r="C1" s="39" t="s">
        <v>84</v>
      </c>
      <c r="D1" s="39" t="s">
        <v>87</v>
      </c>
      <c r="F1" s="36" t="s">
        <v>43</v>
      </c>
    </row>
    <row r="2" spans="1:6" x14ac:dyDescent="0.25">
      <c r="A2" s="161">
        <v>1</v>
      </c>
      <c r="B2" s="25" t="s">
        <v>60</v>
      </c>
      <c r="C2" s="8">
        <v>107.09233</v>
      </c>
      <c r="D2" s="8">
        <v>219.72131999999999</v>
      </c>
    </row>
    <row r="3" spans="1:6" x14ac:dyDescent="0.25">
      <c r="A3" s="161">
        <v>2</v>
      </c>
      <c r="B3" s="25" t="s">
        <v>11</v>
      </c>
      <c r="C3" s="8">
        <v>80.841999999999999</v>
      </c>
      <c r="D3" s="8">
        <v>164.68899999999999</v>
      </c>
    </row>
    <row r="4" spans="1:6" x14ac:dyDescent="0.25">
      <c r="A4" s="161">
        <v>3</v>
      </c>
      <c r="B4" s="25" t="s">
        <v>14</v>
      </c>
      <c r="C4" s="12">
        <v>53.274999999999999</v>
      </c>
      <c r="D4" s="8">
        <v>110.024</v>
      </c>
    </row>
    <row r="5" spans="1:6" x14ac:dyDescent="0.25">
      <c r="A5" s="161">
        <v>4</v>
      </c>
      <c r="B5" s="25" t="s">
        <v>8</v>
      </c>
      <c r="C5" s="8">
        <v>31.805801030000001</v>
      </c>
      <c r="D5" s="8">
        <v>63.417406440000001</v>
      </c>
    </row>
    <row r="6" spans="1:6" x14ac:dyDescent="0.25">
      <c r="A6" s="161">
        <v>5</v>
      </c>
      <c r="B6" s="25" t="s">
        <v>17</v>
      </c>
      <c r="C6" s="8">
        <v>29.931000000000001</v>
      </c>
      <c r="D6" s="8">
        <v>61.149221529999998</v>
      </c>
    </row>
    <row r="7" spans="1:6" x14ac:dyDescent="0.25">
      <c r="A7" s="161">
        <v>6</v>
      </c>
      <c r="B7" s="25" t="s">
        <v>1</v>
      </c>
      <c r="C7" s="8">
        <v>28.422000000000001</v>
      </c>
      <c r="D7" s="12">
        <v>56.351999999999997</v>
      </c>
    </row>
    <row r="8" spans="1:6" x14ac:dyDescent="0.25">
      <c r="A8" s="161">
        <v>7</v>
      </c>
      <c r="B8" s="25" t="s">
        <v>35</v>
      </c>
      <c r="C8" s="8">
        <v>22.306319999999999</v>
      </c>
      <c r="D8" s="8">
        <v>46.276600000000002</v>
      </c>
    </row>
    <row r="9" spans="1:6" x14ac:dyDescent="0.25">
      <c r="A9" s="161">
        <v>8</v>
      </c>
      <c r="B9" s="48" t="s">
        <v>37</v>
      </c>
      <c r="C9" s="8">
        <v>20.200579999999999</v>
      </c>
      <c r="D9" s="8">
        <v>40.624459999999999</v>
      </c>
    </row>
    <row r="10" spans="1:6" x14ac:dyDescent="0.25">
      <c r="A10" s="161">
        <v>9</v>
      </c>
      <c r="B10" s="25" t="s">
        <v>18</v>
      </c>
      <c r="C10" s="12">
        <v>19.794550000000001</v>
      </c>
      <c r="D10" s="8">
        <v>39.778660000000002</v>
      </c>
    </row>
    <row r="11" spans="1:6" x14ac:dyDescent="0.25">
      <c r="A11" s="161">
        <v>10</v>
      </c>
      <c r="B11" s="25" t="s">
        <v>3</v>
      </c>
      <c r="C11" s="12">
        <v>19.940000000000001</v>
      </c>
      <c r="D11" s="8">
        <v>37.856999999999999</v>
      </c>
    </row>
    <row r="12" spans="1:6" x14ac:dyDescent="0.25">
      <c r="A12" s="161">
        <v>11</v>
      </c>
      <c r="B12" s="25" t="s">
        <v>15</v>
      </c>
      <c r="C12" s="8">
        <v>18.288</v>
      </c>
      <c r="D12" s="8">
        <v>36.03</v>
      </c>
    </row>
    <row r="13" spans="1:6" x14ac:dyDescent="0.25">
      <c r="A13" s="161">
        <v>12</v>
      </c>
      <c r="B13" s="25" t="s">
        <v>16</v>
      </c>
      <c r="C13" s="8">
        <v>15.917</v>
      </c>
      <c r="D13" s="8">
        <v>32.712000000000003</v>
      </c>
    </row>
    <row r="14" spans="1:6" x14ac:dyDescent="0.25">
      <c r="A14" s="161">
        <v>13</v>
      </c>
      <c r="B14" s="48" t="s">
        <v>31</v>
      </c>
      <c r="C14" s="12">
        <v>12.7249</v>
      </c>
      <c r="D14" s="8">
        <v>27.2593</v>
      </c>
    </row>
    <row r="15" spans="1:6" x14ac:dyDescent="0.25">
      <c r="A15" s="161">
        <v>14</v>
      </c>
      <c r="B15" s="48" t="s">
        <v>10</v>
      </c>
      <c r="C15" s="8">
        <v>8.1870499999999993</v>
      </c>
      <c r="D15" s="8">
        <v>16.94857</v>
      </c>
    </row>
    <row r="16" spans="1:6" x14ac:dyDescent="0.25">
      <c r="A16" s="161">
        <v>15</v>
      </c>
      <c r="B16" s="25" t="s">
        <v>4</v>
      </c>
      <c r="C16" s="12">
        <v>5.9680499999999999</v>
      </c>
      <c r="D16" s="12">
        <v>12.81512</v>
      </c>
    </row>
    <row r="17" spans="1:4" x14ac:dyDescent="0.25">
      <c r="A17" s="161">
        <v>16</v>
      </c>
      <c r="B17" s="25" t="s">
        <v>2</v>
      </c>
      <c r="C17" s="12">
        <v>5.2307100000000002</v>
      </c>
      <c r="D17" s="8">
        <v>12.04148</v>
      </c>
    </row>
    <row r="18" spans="1:4" x14ac:dyDescent="0.25">
      <c r="A18" s="161">
        <v>17</v>
      </c>
      <c r="B18" s="25" t="s">
        <v>19</v>
      </c>
      <c r="C18" s="12">
        <v>5.58927</v>
      </c>
      <c r="D18" s="8">
        <v>11.664770000000001</v>
      </c>
    </row>
    <row r="19" spans="1:4" x14ac:dyDescent="0.25">
      <c r="A19" s="161">
        <v>18</v>
      </c>
      <c r="B19" s="25" t="s">
        <v>34</v>
      </c>
      <c r="C19" s="12">
        <v>2.8679999999999999</v>
      </c>
      <c r="D19" s="8">
        <v>5.8630000000000004</v>
      </c>
    </row>
    <row r="20" spans="1:4" x14ac:dyDescent="0.25">
      <c r="A20" s="161">
        <v>19</v>
      </c>
      <c r="B20" s="25" t="s">
        <v>9</v>
      </c>
      <c r="C20" s="8">
        <v>2.6200199999999998</v>
      </c>
      <c r="D20" s="12">
        <v>5.6648899999999998</v>
      </c>
    </row>
    <row r="21" spans="1:4" x14ac:dyDescent="0.25">
      <c r="A21" s="161">
        <v>20</v>
      </c>
      <c r="B21" s="25" t="s">
        <v>5</v>
      </c>
      <c r="C21" s="8">
        <v>0.70091999999999999</v>
      </c>
      <c r="D21" s="8">
        <v>1.5986400000000001</v>
      </c>
    </row>
    <row r="22" spans="1:4" x14ac:dyDescent="0.25">
      <c r="A22" s="161">
        <v>21</v>
      </c>
      <c r="B22" s="26" t="s">
        <v>7</v>
      </c>
      <c r="C22" s="144">
        <v>0</v>
      </c>
      <c r="D22" s="65">
        <v>0</v>
      </c>
    </row>
  </sheetData>
  <hyperlinks>
    <hyperlink ref="F1" location="Mündəricat!A1" display="Mündəricat" xr:uid="{00000000-0004-0000-0F00-000000000000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0"/>
  <dimension ref="A1:F22"/>
  <sheetViews>
    <sheetView workbookViewId="0">
      <selection activeCell="D18" sqref="D18"/>
    </sheetView>
  </sheetViews>
  <sheetFormatPr defaultColWidth="9.28515625" defaultRowHeight="15" x14ac:dyDescent="0.25"/>
  <cols>
    <col min="1" max="1" width="7.85546875" style="7" customWidth="1"/>
    <col min="2" max="2" width="30.7109375" customWidth="1"/>
    <col min="3" max="4" width="18.28515625" customWidth="1"/>
    <col min="6" max="6" width="16.28515625" customWidth="1"/>
  </cols>
  <sheetData>
    <row r="1" spans="1:6" x14ac:dyDescent="0.25">
      <c r="A1" s="170" t="s">
        <v>0</v>
      </c>
      <c r="B1" s="30" t="s">
        <v>21</v>
      </c>
      <c r="C1" s="39" t="s">
        <v>84</v>
      </c>
      <c r="D1" s="39" t="s">
        <v>87</v>
      </c>
      <c r="F1" s="36" t="s">
        <v>43</v>
      </c>
    </row>
    <row r="2" spans="1:6" x14ac:dyDescent="0.25">
      <c r="A2" s="161">
        <v>1</v>
      </c>
      <c r="B2" s="25" t="s">
        <v>11</v>
      </c>
      <c r="C2" s="8">
        <v>163.18799999999999</v>
      </c>
      <c r="D2" s="8">
        <v>341.39</v>
      </c>
    </row>
    <row r="3" spans="1:6" x14ac:dyDescent="0.25">
      <c r="A3" s="161">
        <v>2</v>
      </c>
      <c r="B3" s="25" t="s">
        <v>60</v>
      </c>
      <c r="C3" s="8">
        <v>135.04650000000001</v>
      </c>
      <c r="D3" s="8">
        <v>290.14379000000002</v>
      </c>
    </row>
    <row r="4" spans="1:6" x14ac:dyDescent="0.25">
      <c r="A4" s="161">
        <v>3</v>
      </c>
      <c r="B4" s="25" t="s">
        <v>14</v>
      </c>
      <c r="C4" s="12">
        <v>57.061999999999998</v>
      </c>
      <c r="D4" s="8">
        <v>114.14</v>
      </c>
    </row>
    <row r="5" spans="1:6" x14ac:dyDescent="0.25">
      <c r="A5" s="161">
        <v>4</v>
      </c>
      <c r="B5" s="25" t="s">
        <v>17</v>
      </c>
      <c r="C5" s="8">
        <v>35.605643909999998</v>
      </c>
      <c r="D5" s="8">
        <v>71.343000000000004</v>
      </c>
    </row>
    <row r="6" spans="1:6" x14ac:dyDescent="0.25">
      <c r="A6" s="161">
        <v>5</v>
      </c>
      <c r="B6" s="25" t="s">
        <v>15</v>
      </c>
      <c r="C6" s="8">
        <v>11.101000000000001</v>
      </c>
      <c r="D6" s="8">
        <v>22.777999999999999</v>
      </c>
    </row>
    <row r="7" spans="1:6" x14ac:dyDescent="0.25">
      <c r="A7" s="161">
        <v>6</v>
      </c>
      <c r="B7" s="25" t="s">
        <v>3</v>
      </c>
      <c r="C7" s="12">
        <v>10.231999999999999</v>
      </c>
      <c r="D7" s="12">
        <v>22.658000000000001</v>
      </c>
    </row>
    <row r="8" spans="1:6" x14ac:dyDescent="0.25">
      <c r="A8" s="161">
        <v>7</v>
      </c>
      <c r="B8" s="25" t="s">
        <v>8</v>
      </c>
      <c r="C8" s="8">
        <v>7.7853022000000003</v>
      </c>
      <c r="D8" s="8">
        <v>21.27970491</v>
      </c>
    </row>
    <row r="9" spans="1:6" x14ac:dyDescent="0.25">
      <c r="A9" s="161">
        <v>8</v>
      </c>
      <c r="B9" s="25" t="s">
        <v>18</v>
      </c>
      <c r="C9" s="12">
        <v>9.6479400000000002</v>
      </c>
      <c r="D9" s="8">
        <v>18.14134</v>
      </c>
    </row>
    <row r="10" spans="1:6" x14ac:dyDescent="0.25">
      <c r="A10" s="161">
        <v>9</v>
      </c>
      <c r="B10" s="25" t="s">
        <v>16</v>
      </c>
      <c r="C10" s="8">
        <v>6.4409999999999998</v>
      </c>
      <c r="D10" s="8">
        <v>14.763</v>
      </c>
    </row>
    <row r="11" spans="1:6" x14ac:dyDescent="0.25">
      <c r="A11" s="161">
        <v>10</v>
      </c>
      <c r="B11" s="25" t="s">
        <v>19</v>
      </c>
      <c r="C11" s="12">
        <v>6.1330900000000002</v>
      </c>
      <c r="D11" s="8">
        <v>14.590020000000001</v>
      </c>
    </row>
    <row r="12" spans="1:6" x14ac:dyDescent="0.25">
      <c r="A12" s="161">
        <v>11</v>
      </c>
      <c r="B12" s="25" t="s">
        <v>35</v>
      </c>
      <c r="C12" s="8">
        <v>6.1749299999999998</v>
      </c>
      <c r="D12" s="8">
        <v>11.248699999999999</v>
      </c>
    </row>
    <row r="13" spans="1:6" x14ac:dyDescent="0.25">
      <c r="A13" s="161">
        <v>12</v>
      </c>
      <c r="B13" s="48" t="s">
        <v>31</v>
      </c>
      <c r="C13" s="12">
        <v>5.2449000000000003</v>
      </c>
      <c r="D13" s="8">
        <v>11.176399999999999</v>
      </c>
    </row>
    <row r="14" spans="1:6" x14ac:dyDescent="0.25">
      <c r="A14" s="161">
        <v>13</v>
      </c>
      <c r="B14" s="25" t="s">
        <v>34</v>
      </c>
      <c r="C14" s="12">
        <v>4.7450000000000001</v>
      </c>
      <c r="D14" s="8">
        <v>9.7409999999999997</v>
      </c>
    </row>
    <row r="15" spans="1:6" x14ac:dyDescent="0.25">
      <c r="A15" s="161">
        <v>14</v>
      </c>
      <c r="B15" s="48" t="s">
        <v>10</v>
      </c>
      <c r="C15" s="8">
        <v>4.2026000000000003</v>
      </c>
      <c r="D15" s="12">
        <v>9.1780200000000001</v>
      </c>
    </row>
    <row r="16" spans="1:6" x14ac:dyDescent="0.25">
      <c r="A16" s="161">
        <v>15</v>
      </c>
      <c r="B16" s="25" t="s">
        <v>1</v>
      </c>
      <c r="C16" s="8">
        <v>4.4279999999999999</v>
      </c>
      <c r="D16" s="8">
        <v>8.5579999999999998</v>
      </c>
    </row>
    <row r="17" spans="1:4" x14ac:dyDescent="0.25">
      <c r="A17" s="161">
        <v>16</v>
      </c>
      <c r="B17" s="25" t="s">
        <v>4</v>
      </c>
      <c r="C17" s="12">
        <v>4.0025700000000004</v>
      </c>
      <c r="D17" s="8">
        <v>8.5070399999999999</v>
      </c>
    </row>
    <row r="18" spans="1:4" x14ac:dyDescent="0.25">
      <c r="A18" s="161">
        <v>17</v>
      </c>
      <c r="B18" s="25" t="s">
        <v>9</v>
      </c>
      <c r="C18" s="8">
        <v>2.73353</v>
      </c>
      <c r="D18" s="12">
        <v>6.1687000000000003</v>
      </c>
    </row>
    <row r="19" spans="1:4" x14ac:dyDescent="0.25">
      <c r="A19" s="161">
        <v>18</v>
      </c>
      <c r="B19" s="25" t="s">
        <v>2</v>
      </c>
      <c r="C19" s="12">
        <v>2.3604400000000001</v>
      </c>
      <c r="D19" s="8">
        <v>5.2865700000000002</v>
      </c>
    </row>
    <row r="20" spans="1:4" x14ac:dyDescent="0.25">
      <c r="A20" s="161">
        <v>19</v>
      </c>
      <c r="B20" s="48" t="s">
        <v>37</v>
      </c>
      <c r="C20" s="8">
        <v>2.7358099999999999</v>
      </c>
      <c r="D20" s="8">
        <v>5.1170900000000001</v>
      </c>
    </row>
    <row r="21" spans="1:4" x14ac:dyDescent="0.25">
      <c r="A21" s="161">
        <v>20</v>
      </c>
      <c r="B21" s="25" t="s">
        <v>5</v>
      </c>
      <c r="C21" s="8">
        <v>0.83382000000000001</v>
      </c>
      <c r="D21" s="8">
        <v>1.6486499999999999</v>
      </c>
    </row>
    <row r="22" spans="1:4" x14ac:dyDescent="0.25">
      <c r="A22" s="161">
        <v>21</v>
      </c>
      <c r="B22" s="26" t="s">
        <v>7</v>
      </c>
      <c r="C22" s="144">
        <f>0.002+0.00036754+0.000481</f>
        <v>2.8485400000000001E-3</v>
      </c>
      <c r="D22" s="65">
        <v>3.1628169999999997E-2</v>
      </c>
    </row>
  </sheetData>
  <hyperlinks>
    <hyperlink ref="F1" location="Mündəricat!A1" display="Mündəricat" xr:uid="{00000000-0004-0000-1000-000000000000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1"/>
  <dimension ref="A1:F22"/>
  <sheetViews>
    <sheetView workbookViewId="0">
      <selection activeCell="D18" sqref="D18"/>
    </sheetView>
  </sheetViews>
  <sheetFormatPr defaultColWidth="9.28515625" defaultRowHeight="15" x14ac:dyDescent="0.25"/>
  <cols>
    <col min="1" max="1" width="8.85546875" style="153" customWidth="1"/>
    <col min="2" max="2" width="35" customWidth="1"/>
    <col min="3" max="3" width="23.28515625" customWidth="1"/>
    <col min="4" max="4" width="17.7109375" customWidth="1"/>
    <col min="6" max="6" width="16.28515625" customWidth="1"/>
    <col min="12" max="13" width="9.28515625" customWidth="1"/>
  </cols>
  <sheetData>
    <row r="1" spans="1:6" x14ac:dyDescent="0.25">
      <c r="A1" s="170" t="s">
        <v>0</v>
      </c>
      <c r="B1" s="30" t="s">
        <v>21</v>
      </c>
      <c r="C1" s="39" t="s">
        <v>84</v>
      </c>
      <c r="D1" s="39" t="s">
        <v>87</v>
      </c>
      <c r="F1" s="36" t="s">
        <v>43</v>
      </c>
    </row>
    <row r="2" spans="1:6" x14ac:dyDescent="0.25">
      <c r="A2" s="161">
        <v>1</v>
      </c>
      <c r="B2" s="25" t="s">
        <v>11</v>
      </c>
      <c r="C2" s="8">
        <v>228.19399999999999</v>
      </c>
      <c r="D2" s="8">
        <v>470.67500000000001</v>
      </c>
    </row>
    <row r="3" spans="1:6" x14ac:dyDescent="0.25">
      <c r="A3" s="161">
        <v>2</v>
      </c>
      <c r="B3" s="25" t="s">
        <v>60</v>
      </c>
      <c r="C3" s="8">
        <v>158.79131000000001</v>
      </c>
      <c r="D3" s="8">
        <v>316.79336000000001</v>
      </c>
    </row>
    <row r="4" spans="1:6" x14ac:dyDescent="0.25">
      <c r="A4" s="161">
        <v>3</v>
      </c>
      <c r="B4" s="25" t="s">
        <v>14</v>
      </c>
      <c r="C4" s="12">
        <v>78.694999999999993</v>
      </c>
      <c r="D4" s="8">
        <v>166.84899999999999</v>
      </c>
    </row>
    <row r="5" spans="1:6" x14ac:dyDescent="0.25">
      <c r="A5" s="161">
        <v>4</v>
      </c>
      <c r="B5" s="25" t="s">
        <v>17</v>
      </c>
      <c r="C5" s="8">
        <v>62.884</v>
      </c>
      <c r="D5" s="8">
        <v>121.06</v>
      </c>
    </row>
    <row r="6" spans="1:6" x14ac:dyDescent="0.25">
      <c r="A6" s="161">
        <v>5</v>
      </c>
      <c r="B6" s="25" t="s">
        <v>8</v>
      </c>
      <c r="C6" s="8">
        <v>32.588903340599998</v>
      </c>
      <c r="D6" s="8">
        <v>70.969665889999902</v>
      </c>
    </row>
    <row r="7" spans="1:6" x14ac:dyDescent="0.25">
      <c r="A7" s="161">
        <v>6</v>
      </c>
      <c r="B7" s="25" t="s">
        <v>18</v>
      </c>
      <c r="C7" s="12">
        <v>28.53068</v>
      </c>
      <c r="D7" s="12">
        <v>59.949010000000001</v>
      </c>
    </row>
    <row r="8" spans="1:6" x14ac:dyDescent="0.25">
      <c r="A8" s="161">
        <v>7</v>
      </c>
      <c r="B8" s="25" t="s">
        <v>1</v>
      </c>
      <c r="C8" s="8">
        <v>25.541</v>
      </c>
      <c r="D8" s="8">
        <v>52.174999999999997</v>
      </c>
    </row>
    <row r="9" spans="1:6" x14ac:dyDescent="0.25">
      <c r="A9" s="161">
        <v>8</v>
      </c>
      <c r="B9" s="25" t="s">
        <v>15</v>
      </c>
      <c r="C9" s="8">
        <v>24.71</v>
      </c>
      <c r="D9" s="8">
        <v>50.139000000000003</v>
      </c>
    </row>
    <row r="10" spans="1:6" x14ac:dyDescent="0.25">
      <c r="A10" s="161">
        <v>9</v>
      </c>
      <c r="B10" s="25" t="s">
        <v>35</v>
      </c>
      <c r="C10" s="8">
        <v>21.380210000000002</v>
      </c>
      <c r="D10" s="8">
        <v>46.905999999999999</v>
      </c>
    </row>
    <row r="11" spans="1:6" x14ac:dyDescent="0.25">
      <c r="A11" s="161">
        <v>10</v>
      </c>
      <c r="B11" s="25" t="s">
        <v>37</v>
      </c>
      <c r="C11" s="8">
        <v>21.753979999999999</v>
      </c>
      <c r="D11" s="8">
        <v>43.829160000000002</v>
      </c>
    </row>
    <row r="12" spans="1:6" x14ac:dyDescent="0.25">
      <c r="A12" s="161">
        <v>11</v>
      </c>
      <c r="B12" s="25" t="s">
        <v>3</v>
      </c>
      <c r="C12" s="12">
        <v>19.463000000000001</v>
      </c>
      <c r="D12" s="8">
        <v>39.270000000000003</v>
      </c>
    </row>
    <row r="13" spans="1:6" x14ac:dyDescent="0.25">
      <c r="A13" s="161">
        <v>12</v>
      </c>
      <c r="B13" s="48" t="s">
        <v>19</v>
      </c>
      <c r="C13" s="12">
        <v>12.54725</v>
      </c>
      <c r="D13" s="8">
        <v>25.733350000000002</v>
      </c>
    </row>
    <row r="14" spans="1:6" x14ac:dyDescent="0.25">
      <c r="A14" s="161">
        <v>13</v>
      </c>
      <c r="B14" s="25" t="s">
        <v>10</v>
      </c>
      <c r="C14" s="8">
        <v>12.613301999999999</v>
      </c>
      <c r="D14" s="8">
        <v>25.31878</v>
      </c>
    </row>
    <row r="15" spans="1:6" x14ac:dyDescent="0.25">
      <c r="A15" s="161">
        <v>14</v>
      </c>
      <c r="B15" s="25" t="s">
        <v>16</v>
      </c>
      <c r="C15" s="8">
        <v>11.585000000000001</v>
      </c>
      <c r="D15" s="8">
        <v>23.379000000000001</v>
      </c>
    </row>
    <row r="16" spans="1:6" x14ac:dyDescent="0.25">
      <c r="A16" s="161">
        <v>15</v>
      </c>
      <c r="B16" s="25" t="s">
        <v>2</v>
      </c>
      <c r="C16" s="12">
        <v>7.8574700000000002</v>
      </c>
      <c r="D16" s="8">
        <v>16.594899999999999</v>
      </c>
    </row>
    <row r="17" spans="1:4" x14ac:dyDescent="0.25">
      <c r="A17" s="161">
        <v>16</v>
      </c>
      <c r="B17" s="25" t="s">
        <v>31</v>
      </c>
      <c r="C17" s="12">
        <v>7.8902000000000001</v>
      </c>
      <c r="D17" s="12">
        <v>16.226600000000001</v>
      </c>
    </row>
    <row r="18" spans="1:4" x14ac:dyDescent="0.25">
      <c r="A18" s="161">
        <v>17</v>
      </c>
      <c r="B18" s="25" t="s">
        <v>9</v>
      </c>
      <c r="C18" s="8">
        <v>7.5885199999999999</v>
      </c>
      <c r="D18" s="12">
        <v>15.728300000000001</v>
      </c>
    </row>
    <row r="19" spans="1:4" x14ac:dyDescent="0.25">
      <c r="A19" s="161">
        <v>18</v>
      </c>
      <c r="B19" s="25" t="s">
        <v>4</v>
      </c>
      <c r="C19" s="12">
        <v>6.7717999999999998</v>
      </c>
      <c r="D19" s="8">
        <v>14.35346</v>
      </c>
    </row>
    <row r="20" spans="1:4" x14ac:dyDescent="0.25">
      <c r="A20" s="161">
        <v>19</v>
      </c>
      <c r="B20" s="25" t="s">
        <v>34</v>
      </c>
      <c r="C20" s="12">
        <v>7.1970000000000001</v>
      </c>
      <c r="D20" s="8">
        <v>14.244999999999999</v>
      </c>
    </row>
    <row r="21" spans="1:4" x14ac:dyDescent="0.25">
      <c r="A21" s="161">
        <v>20</v>
      </c>
      <c r="B21" s="25" t="s">
        <v>5</v>
      </c>
      <c r="C21" s="8">
        <v>2.8603900000000002</v>
      </c>
      <c r="D21" s="8">
        <v>5.6523099999999999</v>
      </c>
    </row>
    <row r="22" spans="1:4" x14ac:dyDescent="0.25">
      <c r="A22" s="161">
        <v>21</v>
      </c>
      <c r="B22" s="26" t="s">
        <v>7</v>
      </c>
      <c r="C22" s="144">
        <f>0.04314405+0.00044467+0.02559111+0.53616844</f>
        <v>0.60534826999999991</v>
      </c>
      <c r="D22" s="65">
        <v>1.0494901000000001</v>
      </c>
    </row>
  </sheetData>
  <hyperlinks>
    <hyperlink ref="F1" location="Mündəricat!A1" display="Mündəricat" xr:uid="{00000000-0004-0000-1100-000000000000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2"/>
  <dimension ref="A1:F22"/>
  <sheetViews>
    <sheetView topLeftCell="A4" workbookViewId="0">
      <selection activeCell="D22" sqref="D22"/>
    </sheetView>
  </sheetViews>
  <sheetFormatPr defaultColWidth="9.28515625" defaultRowHeight="15" x14ac:dyDescent="0.25"/>
  <cols>
    <col min="1" max="1" width="8.7109375" style="153" customWidth="1"/>
    <col min="2" max="2" width="38.85546875" customWidth="1"/>
    <col min="3" max="4" width="18.5703125" customWidth="1"/>
    <col min="6" max="6" width="15.28515625" customWidth="1"/>
  </cols>
  <sheetData>
    <row r="1" spans="1:6" x14ac:dyDescent="0.25">
      <c r="A1" s="29" t="s">
        <v>0</v>
      </c>
      <c r="B1" s="30" t="s">
        <v>21</v>
      </c>
      <c r="C1" s="39" t="s">
        <v>84</v>
      </c>
      <c r="D1" s="39" t="s">
        <v>87</v>
      </c>
      <c r="F1" s="36" t="s">
        <v>43</v>
      </c>
    </row>
    <row r="2" spans="1:6" x14ac:dyDescent="0.25">
      <c r="A2" s="161">
        <v>1</v>
      </c>
      <c r="B2" s="25" t="s">
        <v>60</v>
      </c>
      <c r="C2" s="98">
        <v>23.015280000000001</v>
      </c>
      <c r="D2" s="8">
        <v>56.090969999999999</v>
      </c>
    </row>
    <row r="3" spans="1:6" x14ac:dyDescent="0.25">
      <c r="A3" s="161">
        <v>2</v>
      </c>
      <c r="B3" s="25" t="s">
        <v>11</v>
      </c>
      <c r="C3" s="98">
        <v>13.552</v>
      </c>
      <c r="D3" s="8">
        <v>50.45</v>
      </c>
    </row>
    <row r="4" spans="1:6" x14ac:dyDescent="0.25">
      <c r="A4" s="161">
        <v>3</v>
      </c>
      <c r="B4" s="25" t="s">
        <v>14</v>
      </c>
      <c r="C4" s="98">
        <v>4.57</v>
      </c>
      <c r="D4" s="8">
        <v>32.872999999999998</v>
      </c>
    </row>
    <row r="5" spans="1:6" x14ac:dyDescent="0.25">
      <c r="A5" s="161">
        <v>4</v>
      </c>
      <c r="B5" s="25" t="s">
        <v>16</v>
      </c>
      <c r="C5" s="98">
        <v>4.09</v>
      </c>
      <c r="D5" s="8">
        <v>10.189</v>
      </c>
    </row>
    <row r="6" spans="1:6" x14ac:dyDescent="0.25">
      <c r="A6" s="161">
        <v>5</v>
      </c>
      <c r="B6" s="25" t="s">
        <v>17</v>
      </c>
      <c r="C6" s="98">
        <v>1.161</v>
      </c>
      <c r="D6" s="8">
        <v>9.1451855755056908</v>
      </c>
    </row>
    <row r="7" spans="1:6" x14ac:dyDescent="0.25">
      <c r="A7" s="161">
        <v>6</v>
      </c>
      <c r="B7" s="25" t="s">
        <v>15</v>
      </c>
      <c r="C7" s="98">
        <v>1.3</v>
      </c>
      <c r="D7" s="8">
        <v>8.6210000000000004</v>
      </c>
    </row>
    <row r="8" spans="1:6" x14ac:dyDescent="0.25">
      <c r="A8" s="161">
        <v>7</v>
      </c>
      <c r="B8" s="48" t="s">
        <v>31</v>
      </c>
      <c r="C8" s="98">
        <v>3.6865999999999999</v>
      </c>
      <c r="D8" s="8">
        <v>6.9153000000000002</v>
      </c>
    </row>
    <row r="9" spans="1:6" x14ac:dyDescent="0.25">
      <c r="A9" s="161">
        <v>8</v>
      </c>
      <c r="B9" s="25" t="s">
        <v>1</v>
      </c>
      <c r="C9" s="98">
        <v>3.677</v>
      </c>
      <c r="D9" s="12">
        <v>6.2</v>
      </c>
    </row>
    <row r="10" spans="1:6" x14ac:dyDescent="0.25">
      <c r="A10" s="161">
        <v>9</v>
      </c>
      <c r="B10" s="48" t="s">
        <v>37</v>
      </c>
      <c r="C10" s="98">
        <v>1.82098</v>
      </c>
      <c r="D10" s="8">
        <v>3.6574499999999999</v>
      </c>
    </row>
    <row r="11" spans="1:6" x14ac:dyDescent="0.25">
      <c r="A11" s="161">
        <v>10</v>
      </c>
      <c r="B11" s="48" t="s">
        <v>10</v>
      </c>
      <c r="C11" s="98">
        <v>1.7614799999999999</v>
      </c>
      <c r="D11" s="8">
        <v>3.4845600000000001</v>
      </c>
    </row>
    <row r="12" spans="1:6" x14ac:dyDescent="0.25">
      <c r="A12" s="161">
        <v>11</v>
      </c>
      <c r="B12" s="25" t="s">
        <v>19</v>
      </c>
      <c r="C12" s="98">
        <v>1.57223</v>
      </c>
      <c r="D12" s="8">
        <v>3.2681100000000001</v>
      </c>
    </row>
    <row r="13" spans="1:6" x14ac:dyDescent="0.25">
      <c r="A13" s="161">
        <v>12</v>
      </c>
      <c r="B13" s="25" t="s">
        <v>3</v>
      </c>
      <c r="C13" s="98">
        <v>1.651</v>
      </c>
      <c r="D13" s="8">
        <v>2.4980000000000002</v>
      </c>
    </row>
    <row r="14" spans="1:6" x14ac:dyDescent="0.25">
      <c r="A14" s="161">
        <v>13</v>
      </c>
      <c r="B14" s="25" t="s">
        <v>35</v>
      </c>
      <c r="C14" s="98">
        <v>1.86191</v>
      </c>
      <c r="D14" s="8">
        <v>2.3298999999999999</v>
      </c>
    </row>
    <row r="15" spans="1:6" x14ac:dyDescent="0.25">
      <c r="A15" s="161">
        <v>14</v>
      </c>
      <c r="B15" s="25" t="s">
        <v>8</v>
      </c>
      <c r="C15" s="98">
        <v>0.67563014939999999</v>
      </c>
      <c r="D15" s="8">
        <v>2.1806071500000002</v>
      </c>
    </row>
    <row r="16" spans="1:6" x14ac:dyDescent="0.25">
      <c r="A16" s="161">
        <v>15</v>
      </c>
      <c r="B16" s="25" t="s">
        <v>5</v>
      </c>
      <c r="C16" s="98">
        <v>2.2490899999999998</v>
      </c>
      <c r="D16" s="8">
        <v>2.03891</v>
      </c>
    </row>
    <row r="17" spans="1:4" x14ac:dyDescent="0.25">
      <c r="A17" s="161">
        <v>16</v>
      </c>
      <c r="B17" s="25" t="s">
        <v>18</v>
      </c>
      <c r="C17" s="98">
        <v>-0.11369</v>
      </c>
      <c r="D17" s="8">
        <v>0.79973000000000005</v>
      </c>
    </row>
    <row r="18" spans="1:4" x14ac:dyDescent="0.25">
      <c r="A18" s="161">
        <v>17</v>
      </c>
      <c r="B18" s="25" t="s">
        <v>34</v>
      </c>
      <c r="C18" s="98">
        <v>0.73399999999999999</v>
      </c>
      <c r="D18" s="12">
        <v>0.61799999999999999</v>
      </c>
    </row>
    <row r="19" spans="1:4" x14ac:dyDescent="0.25">
      <c r="A19" s="161">
        <v>18</v>
      </c>
      <c r="B19" s="25" t="s">
        <v>2</v>
      </c>
      <c r="C19" s="12">
        <v>-0.80237999999999998</v>
      </c>
      <c r="D19" s="8">
        <v>0.61106000000000005</v>
      </c>
    </row>
    <row r="20" spans="1:4" x14ac:dyDescent="0.25">
      <c r="A20" s="161">
        <v>19</v>
      </c>
      <c r="B20" s="25" t="s">
        <v>4</v>
      </c>
      <c r="C20" s="98">
        <v>0.23710000000000001</v>
      </c>
      <c r="D20" s="8">
        <v>0.17515</v>
      </c>
    </row>
    <row r="21" spans="1:4" x14ac:dyDescent="0.25">
      <c r="A21" s="161">
        <v>20</v>
      </c>
      <c r="B21" s="25" t="s">
        <v>7</v>
      </c>
      <c r="C21" s="98">
        <v>-0.57548962999999997</v>
      </c>
      <c r="D21" s="8">
        <v>-0.66105899999999995</v>
      </c>
    </row>
    <row r="22" spans="1:4" x14ac:dyDescent="0.25">
      <c r="A22" s="161">
        <v>21</v>
      </c>
      <c r="B22" s="26" t="s">
        <v>9</v>
      </c>
      <c r="C22" s="137">
        <v>0.10388</v>
      </c>
      <c r="D22" s="144">
        <v>-1.1694</v>
      </c>
    </row>
  </sheetData>
  <hyperlinks>
    <hyperlink ref="F1" location="Mündəricat!A1" display="Mündəricat" xr:uid="{00000000-0004-0000-1200-000000000000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6EB21-5CED-4A75-A39C-ED83BEBFE137}">
  <dimension ref="A1:J24"/>
  <sheetViews>
    <sheetView workbookViewId="0">
      <selection activeCell="C3" sqref="C3"/>
    </sheetView>
  </sheetViews>
  <sheetFormatPr defaultRowHeight="15" x14ac:dyDescent="0.25"/>
  <cols>
    <col min="1" max="1" width="8.85546875" customWidth="1"/>
    <col min="2" max="2" width="40.28515625" customWidth="1"/>
    <col min="3" max="3" width="11" customWidth="1"/>
    <col min="8" max="8" width="22.28515625" customWidth="1"/>
    <col min="9" max="9" width="9.140625" customWidth="1"/>
    <col min="11" max="11" width="8.85546875" customWidth="1"/>
  </cols>
  <sheetData>
    <row r="1" spans="1:10" ht="45.6" customHeight="1" x14ac:dyDescent="0.25">
      <c r="A1" s="107" t="s">
        <v>0</v>
      </c>
      <c r="B1" s="107" t="s">
        <v>21</v>
      </c>
      <c r="C1" s="96" t="s">
        <v>91</v>
      </c>
      <c r="H1" s="36" t="s">
        <v>43</v>
      </c>
    </row>
    <row r="2" spans="1:10" x14ac:dyDescent="0.25">
      <c r="A2" s="108">
        <v>1</v>
      </c>
      <c r="B2" s="25" t="s">
        <v>7</v>
      </c>
      <c r="C2" s="109">
        <v>3.825021998825795E-2</v>
      </c>
      <c r="J2" s="3"/>
    </row>
    <row r="3" spans="1:10" x14ac:dyDescent="0.25">
      <c r="A3" s="108">
        <v>2</v>
      </c>
      <c r="B3" s="48" t="s">
        <v>9</v>
      </c>
      <c r="C3" s="215">
        <v>3.4588102416411949E-2</v>
      </c>
      <c r="J3" s="3"/>
    </row>
    <row r="4" spans="1:10" x14ac:dyDescent="0.25">
      <c r="A4" s="108">
        <v>3</v>
      </c>
      <c r="B4" s="25" t="s">
        <v>11</v>
      </c>
      <c r="C4" s="109">
        <v>3.342271071610859E-2</v>
      </c>
      <c r="J4" s="3"/>
    </row>
    <row r="5" spans="1:10" x14ac:dyDescent="0.25">
      <c r="A5" s="108">
        <v>4</v>
      </c>
      <c r="B5" s="25" t="s">
        <v>60</v>
      </c>
      <c r="C5" s="109">
        <v>3.2742713073486994E-2</v>
      </c>
      <c r="J5" s="3"/>
    </row>
    <row r="6" spans="1:10" x14ac:dyDescent="0.25">
      <c r="A6" s="108">
        <v>5</v>
      </c>
      <c r="B6" s="48" t="s">
        <v>1</v>
      </c>
      <c r="C6" s="109">
        <v>3.1479274958251896E-2</v>
      </c>
      <c r="J6" s="3"/>
    </row>
    <row r="7" spans="1:10" x14ac:dyDescent="0.25">
      <c r="A7" s="108">
        <v>6</v>
      </c>
      <c r="B7" s="48" t="s">
        <v>34</v>
      </c>
      <c r="C7" s="109">
        <v>2.7912879252703447E-2</v>
      </c>
      <c r="J7" s="3"/>
    </row>
    <row r="8" spans="1:10" x14ac:dyDescent="0.25">
      <c r="A8" s="108">
        <v>7</v>
      </c>
      <c r="B8" s="48" t="s">
        <v>8</v>
      </c>
      <c r="C8" s="109">
        <v>2.5406371118111924E-2</v>
      </c>
      <c r="J8" s="3"/>
    </row>
    <row r="9" spans="1:10" x14ac:dyDescent="0.25">
      <c r="A9" s="108">
        <v>8</v>
      </c>
      <c r="B9" s="48" t="s">
        <v>35</v>
      </c>
      <c r="C9" s="109">
        <v>2.3104546221211924E-2</v>
      </c>
      <c r="J9" s="3"/>
    </row>
    <row r="10" spans="1:10" x14ac:dyDescent="0.25">
      <c r="A10" s="108">
        <v>9</v>
      </c>
      <c r="B10" s="25" t="s">
        <v>10</v>
      </c>
      <c r="C10" s="109">
        <v>2.0986595174262733E-2</v>
      </c>
      <c r="J10" s="3"/>
    </row>
    <row r="11" spans="1:10" x14ac:dyDescent="0.25">
      <c r="A11" s="108">
        <v>10</v>
      </c>
      <c r="B11" s="25" t="s">
        <v>37</v>
      </c>
      <c r="C11" s="109">
        <v>1.7090173187027755E-2</v>
      </c>
      <c r="J11" s="3"/>
    </row>
    <row r="12" spans="1:10" x14ac:dyDescent="0.25">
      <c r="A12" s="108">
        <v>11</v>
      </c>
      <c r="B12" s="25" t="s">
        <v>17</v>
      </c>
      <c r="C12" s="109">
        <v>1.4882968572927783E-2</v>
      </c>
      <c r="J12" s="3"/>
    </row>
    <row r="13" spans="1:10" x14ac:dyDescent="0.25">
      <c r="A13" s="108">
        <v>12</v>
      </c>
      <c r="B13" s="25" t="s">
        <v>31</v>
      </c>
      <c r="C13" s="109">
        <v>1.4860247670794514E-2</v>
      </c>
      <c r="J13" s="3"/>
    </row>
    <row r="14" spans="1:10" x14ac:dyDescent="0.25">
      <c r="A14" s="108">
        <v>13</v>
      </c>
      <c r="B14" s="25" t="s">
        <v>14</v>
      </c>
      <c r="C14" s="109">
        <v>1.4229044624890023E-2</v>
      </c>
      <c r="J14" s="3"/>
    </row>
    <row r="15" spans="1:10" x14ac:dyDescent="0.25">
      <c r="A15" s="108">
        <v>14</v>
      </c>
      <c r="B15" s="25" t="s">
        <v>19</v>
      </c>
      <c r="C15" s="109">
        <v>1.1000242416803191E-2</v>
      </c>
      <c r="J15" s="3"/>
    </row>
    <row r="16" spans="1:10" x14ac:dyDescent="0.25">
      <c r="A16" s="108">
        <v>15</v>
      </c>
      <c r="B16" s="48" t="s">
        <v>16</v>
      </c>
      <c r="C16" s="109">
        <v>1.0544523482805214E-2</v>
      </c>
      <c r="J16" s="3"/>
    </row>
    <row r="17" spans="1:10" x14ac:dyDescent="0.25">
      <c r="A17" s="108">
        <v>16</v>
      </c>
      <c r="B17" s="25" t="s">
        <v>3</v>
      </c>
      <c r="C17" s="109">
        <v>1.003384812624526E-2</v>
      </c>
      <c r="J17" s="3"/>
    </row>
    <row r="18" spans="1:10" x14ac:dyDescent="0.25">
      <c r="A18" s="108">
        <v>17</v>
      </c>
      <c r="B18" s="25" t="s">
        <v>18</v>
      </c>
      <c r="C18" s="109">
        <v>9.5254147965391951E-3</v>
      </c>
      <c r="J18" s="3"/>
    </row>
    <row r="19" spans="1:10" x14ac:dyDescent="0.25">
      <c r="A19" s="108">
        <v>18</v>
      </c>
      <c r="B19" s="48" t="s">
        <v>5</v>
      </c>
      <c r="C19" s="109">
        <v>8.594594213667572E-3</v>
      </c>
      <c r="J19" s="3"/>
    </row>
    <row r="20" spans="1:10" x14ac:dyDescent="0.25">
      <c r="A20" s="108">
        <v>19</v>
      </c>
      <c r="B20" s="25" t="s">
        <v>15</v>
      </c>
      <c r="C20" s="109">
        <v>8.0141749647127478E-3</v>
      </c>
      <c r="J20" s="3"/>
    </row>
    <row r="21" spans="1:10" x14ac:dyDescent="0.25">
      <c r="A21" s="108">
        <v>20</v>
      </c>
      <c r="B21" s="48" t="s">
        <v>4</v>
      </c>
      <c r="C21" s="109">
        <v>7.8769180216940217E-3</v>
      </c>
      <c r="J21" s="3"/>
    </row>
    <row r="22" spans="1:10" x14ac:dyDescent="0.25">
      <c r="A22" s="108">
        <v>21</v>
      </c>
      <c r="B22" s="48" t="s">
        <v>2</v>
      </c>
      <c r="C22" s="109">
        <v>8.8315441345327014E-4</v>
      </c>
      <c r="J22" s="3"/>
    </row>
    <row r="23" spans="1:10" x14ac:dyDescent="0.25">
      <c r="I23" s="3"/>
    </row>
    <row r="24" spans="1:10" x14ac:dyDescent="0.25">
      <c r="B24" t="s">
        <v>79</v>
      </c>
      <c r="C24" t="s">
        <v>92</v>
      </c>
    </row>
  </sheetData>
  <hyperlinks>
    <hyperlink ref="H1" location="Mündəricat!A1" display="Mündəricat" xr:uid="{6B153A94-50B8-4712-BD38-75329E1922D7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C1D1-D7BC-49FB-8B6B-3CDFD0911EA0}">
  <dimension ref="A1:I24"/>
  <sheetViews>
    <sheetView workbookViewId="0">
      <selection activeCell="H18" sqref="H18"/>
    </sheetView>
  </sheetViews>
  <sheetFormatPr defaultRowHeight="15" x14ac:dyDescent="0.25"/>
  <cols>
    <col min="2" max="2" width="31.85546875" customWidth="1"/>
    <col min="3" max="3" width="13.7109375" customWidth="1"/>
    <col min="9" max="9" width="17.85546875" customWidth="1"/>
    <col min="10" max="13" width="9.140625" customWidth="1"/>
    <col min="14" max="14" width="7.140625" bestFit="1" customWidth="1"/>
  </cols>
  <sheetData>
    <row r="1" spans="1:9" ht="47.45" customHeight="1" x14ac:dyDescent="0.25">
      <c r="A1" s="91" t="s">
        <v>0</v>
      </c>
      <c r="B1" s="90" t="s">
        <v>21</v>
      </c>
      <c r="C1" s="96" t="s">
        <v>93</v>
      </c>
      <c r="I1" s="36" t="s">
        <v>43</v>
      </c>
    </row>
    <row r="2" spans="1:9" x14ac:dyDescent="0.25">
      <c r="A2" s="92">
        <v>1</v>
      </c>
      <c r="B2" s="25" t="s">
        <v>11</v>
      </c>
      <c r="C2" s="93">
        <v>0.33127311398818232</v>
      </c>
    </row>
    <row r="3" spans="1:9" x14ac:dyDescent="0.25">
      <c r="A3" s="92">
        <v>2</v>
      </c>
      <c r="B3" s="25" t="s">
        <v>8</v>
      </c>
      <c r="C3" s="93">
        <v>0.25609432734039517</v>
      </c>
    </row>
    <row r="4" spans="1:9" x14ac:dyDescent="0.25">
      <c r="A4" s="92">
        <v>3</v>
      </c>
      <c r="B4" s="48" t="s">
        <v>60</v>
      </c>
      <c r="C4" s="93">
        <v>0.22453442731591491</v>
      </c>
    </row>
    <row r="5" spans="1:9" x14ac:dyDescent="0.25">
      <c r="A5" s="92">
        <v>4</v>
      </c>
      <c r="B5" s="48" t="s">
        <v>1</v>
      </c>
      <c r="C5" s="93">
        <v>0.21499707312593977</v>
      </c>
    </row>
    <row r="6" spans="1:9" x14ac:dyDescent="0.25">
      <c r="A6" s="92">
        <v>5</v>
      </c>
      <c r="B6" s="48" t="s">
        <v>35</v>
      </c>
      <c r="C6" s="93">
        <v>0.17734793476704391</v>
      </c>
    </row>
    <row r="7" spans="1:9" x14ac:dyDescent="0.25">
      <c r="A7" s="92">
        <v>6</v>
      </c>
      <c r="B7" s="25" t="s">
        <v>17</v>
      </c>
      <c r="C7" s="93">
        <v>0.16048245083538407</v>
      </c>
    </row>
    <row r="8" spans="1:9" x14ac:dyDescent="0.25">
      <c r="A8" s="92">
        <v>7</v>
      </c>
      <c r="B8" s="48" t="s">
        <v>3</v>
      </c>
      <c r="C8" s="93">
        <v>0.15999750879706037</v>
      </c>
    </row>
    <row r="9" spans="1:9" x14ac:dyDescent="0.25">
      <c r="A9" s="92">
        <v>8</v>
      </c>
      <c r="B9" s="48" t="s">
        <v>14</v>
      </c>
      <c r="C9" s="93">
        <v>0.14701306141403533</v>
      </c>
    </row>
    <row r="10" spans="1:9" x14ac:dyDescent="0.25">
      <c r="A10" s="92">
        <v>9</v>
      </c>
      <c r="B10" s="25" t="s">
        <v>31</v>
      </c>
      <c r="C10" s="93">
        <v>0.13330836801335244</v>
      </c>
    </row>
    <row r="11" spans="1:9" x14ac:dyDescent="0.25">
      <c r="A11" s="92">
        <v>10</v>
      </c>
      <c r="B11" s="25" t="s">
        <v>37</v>
      </c>
      <c r="C11" s="93">
        <v>0.13293478085467297</v>
      </c>
    </row>
    <row r="12" spans="1:9" x14ac:dyDescent="0.25">
      <c r="A12" s="92">
        <v>11</v>
      </c>
      <c r="B12" s="25" t="s">
        <v>10</v>
      </c>
      <c r="C12" s="93">
        <v>0.11045931013886814</v>
      </c>
    </row>
    <row r="13" spans="1:9" x14ac:dyDescent="0.25">
      <c r="A13" s="92">
        <v>12</v>
      </c>
      <c r="B13" s="48" t="s">
        <v>9</v>
      </c>
      <c r="C13" s="93">
        <v>0.10029789690210465</v>
      </c>
    </row>
    <row r="14" spans="1:9" x14ac:dyDescent="0.25">
      <c r="A14" s="92">
        <v>13</v>
      </c>
      <c r="B14" s="25" t="s">
        <v>34</v>
      </c>
      <c r="C14" s="93">
        <v>9.607499742453901E-2</v>
      </c>
    </row>
    <row r="15" spans="1:9" x14ac:dyDescent="0.25">
      <c r="A15" s="92">
        <v>14</v>
      </c>
      <c r="B15" s="48" t="s">
        <v>16</v>
      </c>
      <c r="C15" s="93">
        <v>9.1686247977105867E-2</v>
      </c>
    </row>
    <row r="16" spans="1:9" x14ac:dyDescent="0.25">
      <c r="A16" s="92">
        <v>15</v>
      </c>
      <c r="B16" s="48" t="s">
        <v>7</v>
      </c>
      <c r="C16" s="93">
        <v>8.3492876435625862E-2</v>
      </c>
    </row>
    <row r="17" spans="1:3" x14ac:dyDescent="0.25">
      <c r="A17" s="92">
        <v>16</v>
      </c>
      <c r="B17" s="48" t="s">
        <v>15</v>
      </c>
      <c r="C17" s="93">
        <v>8.138960699451013E-2</v>
      </c>
    </row>
    <row r="18" spans="1:3" x14ac:dyDescent="0.25">
      <c r="A18" s="92">
        <v>17</v>
      </c>
      <c r="B18" s="25" t="s">
        <v>19</v>
      </c>
      <c r="C18" s="93">
        <v>7.3695986532266319E-2</v>
      </c>
    </row>
    <row r="19" spans="1:3" x14ac:dyDescent="0.25">
      <c r="A19" s="92">
        <v>18</v>
      </c>
      <c r="B19" s="48" t="s">
        <v>4</v>
      </c>
      <c r="C19" s="93">
        <v>5.2192260413964325E-2</v>
      </c>
    </row>
    <row r="20" spans="1:3" x14ac:dyDescent="0.25">
      <c r="A20" s="92">
        <v>19</v>
      </c>
      <c r="B20" s="25" t="s">
        <v>18</v>
      </c>
      <c r="C20" s="93">
        <v>5.1527177471117007E-2</v>
      </c>
    </row>
    <row r="21" spans="1:3" x14ac:dyDescent="0.25">
      <c r="A21" s="92">
        <v>20</v>
      </c>
      <c r="B21" s="25" t="s">
        <v>5</v>
      </c>
      <c r="C21" s="93">
        <v>2.0686650162813638E-2</v>
      </c>
    </row>
    <row r="22" spans="1:3" x14ac:dyDescent="0.25">
      <c r="A22" s="92">
        <v>21</v>
      </c>
      <c r="B22" s="25" t="s">
        <v>2</v>
      </c>
      <c r="C22" s="93">
        <v>6.2813484565405605E-3</v>
      </c>
    </row>
    <row r="24" spans="1:3" x14ac:dyDescent="0.25">
      <c r="B24" t="s">
        <v>79</v>
      </c>
      <c r="C24" t="s">
        <v>94</v>
      </c>
    </row>
  </sheetData>
  <hyperlinks>
    <hyperlink ref="I1" location="Mündəricat!A1" display="Mündəricat" xr:uid="{CD165857-FE1F-412F-8143-A9D1DDEF28A4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9"/>
  <sheetViews>
    <sheetView workbookViewId="0"/>
  </sheetViews>
  <sheetFormatPr defaultRowHeight="15" x14ac:dyDescent="0.25"/>
  <cols>
    <col min="2" max="2" width="42.7109375" customWidth="1"/>
    <col min="3" max="3" width="43.7109375" customWidth="1"/>
    <col min="4" max="4" width="15.7109375" customWidth="1"/>
    <col min="5" max="5" width="47.28515625" customWidth="1"/>
  </cols>
  <sheetData>
    <row r="1" spans="1:5" ht="45" x14ac:dyDescent="0.25">
      <c r="A1" s="29" t="s">
        <v>0</v>
      </c>
      <c r="B1" s="30" t="s">
        <v>21</v>
      </c>
      <c r="C1" s="31" t="s">
        <v>62</v>
      </c>
      <c r="E1" s="54" t="s">
        <v>43</v>
      </c>
    </row>
    <row r="2" spans="1:5" x14ac:dyDescent="0.25">
      <c r="A2" s="24">
        <v>8</v>
      </c>
      <c r="B2" s="25" t="s">
        <v>60</v>
      </c>
      <c r="C2" s="53"/>
    </row>
    <row r="3" spans="1:5" x14ac:dyDescent="0.25">
      <c r="A3" s="24">
        <v>12</v>
      </c>
      <c r="B3" s="25" t="s">
        <v>1</v>
      </c>
      <c r="C3" s="53"/>
    </row>
    <row r="4" spans="1:5" x14ac:dyDescent="0.25">
      <c r="A4" s="24">
        <v>4</v>
      </c>
      <c r="B4" s="25" t="s">
        <v>2</v>
      </c>
      <c r="C4" s="53"/>
    </row>
    <row r="5" spans="1:5" x14ac:dyDescent="0.25">
      <c r="A5" s="24">
        <v>14</v>
      </c>
      <c r="B5" s="25" t="s">
        <v>3</v>
      </c>
      <c r="C5" s="53"/>
    </row>
    <row r="6" spans="1:5" x14ac:dyDescent="0.25">
      <c r="A6" s="24">
        <v>18</v>
      </c>
      <c r="B6" s="25" t="s">
        <v>4</v>
      </c>
      <c r="C6" s="53"/>
    </row>
    <row r="7" spans="1:5" x14ac:dyDescent="0.25">
      <c r="A7" s="24">
        <v>16</v>
      </c>
      <c r="B7" s="25" t="s">
        <v>5</v>
      </c>
      <c r="C7" s="59"/>
    </row>
    <row r="8" spans="1:5" x14ac:dyDescent="0.25">
      <c r="A8" s="24">
        <v>25</v>
      </c>
      <c r="B8" s="25" t="s">
        <v>6</v>
      </c>
      <c r="C8" s="53"/>
    </row>
    <row r="9" spans="1:5" x14ac:dyDescent="0.25">
      <c r="A9" s="24">
        <v>7</v>
      </c>
      <c r="B9" s="25" t="s">
        <v>7</v>
      </c>
      <c r="C9" s="53"/>
    </row>
    <row r="10" spans="1:5" x14ac:dyDescent="0.25">
      <c r="A10" s="24">
        <v>1</v>
      </c>
      <c r="B10" s="25" t="s">
        <v>35</v>
      </c>
      <c r="C10" s="59"/>
    </row>
    <row r="11" spans="1:5" x14ac:dyDescent="0.25">
      <c r="A11" s="24">
        <v>10</v>
      </c>
      <c r="B11" s="25" t="s">
        <v>8</v>
      </c>
      <c r="C11" s="59"/>
    </row>
    <row r="12" spans="1:5" x14ac:dyDescent="0.25">
      <c r="A12" s="24">
        <v>2</v>
      </c>
      <c r="B12" s="25" t="s">
        <v>9</v>
      </c>
      <c r="C12" s="53"/>
    </row>
    <row r="13" spans="1:5" x14ac:dyDescent="0.25">
      <c r="A13" s="24">
        <v>6</v>
      </c>
      <c r="B13" s="25" t="s">
        <v>10</v>
      </c>
      <c r="C13" s="59"/>
    </row>
    <row r="14" spans="1:5" x14ac:dyDescent="0.25">
      <c r="A14" s="24">
        <v>22</v>
      </c>
      <c r="B14" s="25" t="s">
        <v>20</v>
      </c>
      <c r="C14" s="53"/>
    </row>
    <row r="15" spans="1:5" x14ac:dyDescent="0.25">
      <c r="A15" s="24">
        <v>3</v>
      </c>
      <c r="B15" s="25" t="s">
        <v>11</v>
      </c>
      <c r="C15" s="53"/>
    </row>
    <row r="16" spans="1:5" x14ac:dyDescent="0.25">
      <c r="A16" s="24">
        <v>24</v>
      </c>
      <c r="B16" s="25" t="s">
        <v>12</v>
      </c>
      <c r="C16" s="53"/>
    </row>
    <row r="17" spans="1:3" x14ac:dyDescent="0.25">
      <c r="A17" s="24">
        <v>5</v>
      </c>
      <c r="B17" s="25" t="s">
        <v>13</v>
      </c>
      <c r="C17" s="59"/>
    </row>
    <row r="18" spans="1:3" x14ac:dyDescent="0.25">
      <c r="A18" s="24">
        <v>9</v>
      </c>
      <c r="B18" s="25" t="s">
        <v>14</v>
      </c>
      <c r="C18" s="53"/>
    </row>
    <row r="19" spans="1:3" x14ac:dyDescent="0.25">
      <c r="A19" s="24">
        <v>17</v>
      </c>
      <c r="B19" s="25" t="s">
        <v>34</v>
      </c>
      <c r="C19" s="53"/>
    </row>
    <row r="20" spans="1:3" x14ac:dyDescent="0.25">
      <c r="A20" s="24">
        <v>13</v>
      </c>
      <c r="B20" s="25" t="s">
        <v>15</v>
      </c>
      <c r="C20" s="53"/>
    </row>
    <row r="21" spans="1:3" x14ac:dyDescent="0.25">
      <c r="A21" s="24">
        <v>21</v>
      </c>
      <c r="B21" s="25" t="s">
        <v>16</v>
      </c>
      <c r="C21" s="53"/>
    </row>
    <row r="22" spans="1:3" x14ac:dyDescent="0.25">
      <c r="A22" s="24">
        <v>23</v>
      </c>
      <c r="B22" s="25" t="s">
        <v>17</v>
      </c>
      <c r="C22" s="59"/>
    </row>
    <row r="23" spans="1:3" x14ac:dyDescent="0.25">
      <c r="A23" s="24">
        <v>15</v>
      </c>
      <c r="B23" s="25" t="s">
        <v>18</v>
      </c>
      <c r="C23" s="53"/>
    </row>
    <row r="24" spans="1:3" x14ac:dyDescent="0.25">
      <c r="A24" s="24">
        <v>20</v>
      </c>
      <c r="B24" s="25" t="s">
        <v>19</v>
      </c>
      <c r="C24" s="53"/>
    </row>
    <row r="25" spans="1:3" x14ac:dyDescent="0.25">
      <c r="A25" s="24">
        <v>19</v>
      </c>
      <c r="B25" s="25" t="s">
        <v>37</v>
      </c>
      <c r="C25" s="53"/>
    </row>
    <row r="26" spans="1:3" x14ac:dyDescent="0.25">
      <c r="A26" s="24">
        <v>11</v>
      </c>
      <c r="B26" s="26" t="s">
        <v>31</v>
      </c>
      <c r="C26" s="59"/>
    </row>
    <row r="29" spans="1:3" x14ac:dyDescent="0.25">
      <c r="B29" s="57"/>
    </row>
  </sheetData>
  <conditionalFormatting sqref="B16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{3E289E8C-EB07-4871-A76D-542BC845C9DB}</x14:id>
        </ext>
      </extLst>
    </cfRule>
  </conditionalFormatting>
  <hyperlinks>
    <hyperlink ref="E1" location="Mündəricat!A1" display="Mündəricat" xr:uid="{00000000-0004-0000-1300-000000000000}"/>
  </hyperlinks>
  <pageMargins left="0.7" right="0.7" top="0.75" bottom="0.75" header="0.3" footer="0.3"/>
  <pageSetup paperSize="9" orientation="portrait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E289E8C-EB07-4871-A76D-542BC845C9DB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B16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29"/>
  <sheetViews>
    <sheetView workbookViewId="0"/>
  </sheetViews>
  <sheetFormatPr defaultRowHeight="15" x14ac:dyDescent="0.25"/>
  <cols>
    <col min="2" max="2" width="42.7109375" customWidth="1"/>
    <col min="3" max="3" width="48.5703125" customWidth="1"/>
    <col min="5" max="5" width="44.7109375" customWidth="1"/>
    <col min="11" max="11" width="9.28515625" customWidth="1"/>
  </cols>
  <sheetData>
    <row r="1" spans="1:5" ht="43.5" customHeight="1" x14ac:dyDescent="0.25">
      <c r="A1" s="29" t="s">
        <v>0</v>
      </c>
      <c r="B1" s="30" t="s">
        <v>21</v>
      </c>
      <c r="C1" s="31" t="s">
        <v>63</v>
      </c>
      <c r="E1" s="54" t="s">
        <v>43</v>
      </c>
    </row>
    <row r="2" spans="1:5" x14ac:dyDescent="0.25">
      <c r="A2" s="24">
        <v>6</v>
      </c>
      <c r="B2" s="25" t="s">
        <v>60</v>
      </c>
      <c r="C2" s="58"/>
    </row>
    <row r="3" spans="1:5" x14ac:dyDescent="0.25">
      <c r="A3" s="24">
        <v>8</v>
      </c>
      <c r="B3" s="25" t="s">
        <v>1</v>
      </c>
      <c r="C3" s="59"/>
    </row>
    <row r="4" spans="1:5" x14ac:dyDescent="0.25">
      <c r="A4" s="24">
        <v>9</v>
      </c>
      <c r="B4" s="25" t="s">
        <v>2</v>
      </c>
      <c r="C4" s="58"/>
    </row>
    <row r="5" spans="1:5" x14ac:dyDescent="0.25">
      <c r="A5" s="24">
        <v>5</v>
      </c>
      <c r="B5" s="25" t="s">
        <v>3</v>
      </c>
      <c r="C5" s="58"/>
    </row>
    <row r="6" spans="1:5" x14ac:dyDescent="0.25">
      <c r="A6" s="24">
        <v>16</v>
      </c>
      <c r="B6" s="25" t="s">
        <v>4</v>
      </c>
      <c r="C6" s="59"/>
    </row>
    <row r="7" spans="1:5" x14ac:dyDescent="0.25">
      <c r="A7" s="24">
        <v>19</v>
      </c>
      <c r="B7" s="25" t="s">
        <v>5</v>
      </c>
      <c r="C7" s="58"/>
    </row>
    <row r="8" spans="1:5" x14ac:dyDescent="0.25">
      <c r="A8" s="24">
        <v>25</v>
      </c>
      <c r="B8" s="25" t="s">
        <v>6</v>
      </c>
      <c r="C8" s="58"/>
    </row>
    <row r="9" spans="1:5" x14ac:dyDescent="0.25">
      <c r="A9" s="24">
        <v>17</v>
      </c>
      <c r="B9" s="25" t="s">
        <v>7</v>
      </c>
      <c r="C9" s="58"/>
    </row>
    <row r="10" spans="1:5" x14ac:dyDescent="0.25">
      <c r="A10" s="24">
        <v>2</v>
      </c>
      <c r="B10" s="25" t="s">
        <v>35</v>
      </c>
      <c r="C10" s="59"/>
    </row>
    <row r="11" spans="1:5" x14ac:dyDescent="0.25">
      <c r="A11" s="24">
        <v>4</v>
      </c>
      <c r="B11" s="25" t="s">
        <v>8</v>
      </c>
      <c r="C11" s="59"/>
    </row>
    <row r="12" spans="1:5" x14ac:dyDescent="0.25">
      <c r="A12" s="24">
        <v>7</v>
      </c>
      <c r="B12" s="25" t="s">
        <v>9</v>
      </c>
      <c r="C12" s="59"/>
    </row>
    <row r="13" spans="1:5" x14ac:dyDescent="0.25">
      <c r="A13" s="24">
        <v>12</v>
      </c>
      <c r="B13" s="25" t="s">
        <v>10</v>
      </c>
      <c r="C13" s="58"/>
    </row>
    <row r="14" spans="1:5" x14ac:dyDescent="0.25">
      <c r="A14" s="24">
        <v>22</v>
      </c>
      <c r="B14" s="25" t="s">
        <v>20</v>
      </c>
      <c r="C14" s="58"/>
    </row>
    <row r="15" spans="1:5" x14ac:dyDescent="0.25">
      <c r="A15" s="24">
        <v>1</v>
      </c>
      <c r="B15" s="25" t="s">
        <v>11</v>
      </c>
      <c r="C15" s="59"/>
    </row>
    <row r="16" spans="1:5" x14ac:dyDescent="0.25">
      <c r="A16" s="24">
        <v>24</v>
      </c>
      <c r="B16" s="25" t="s">
        <v>12</v>
      </c>
      <c r="C16" s="58"/>
    </row>
    <row r="17" spans="1:3" x14ac:dyDescent="0.25">
      <c r="A17" s="24">
        <v>10</v>
      </c>
      <c r="B17" s="25" t="s">
        <v>13</v>
      </c>
      <c r="C17" s="58"/>
    </row>
    <row r="18" spans="1:3" x14ac:dyDescent="0.25">
      <c r="A18" s="24">
        <v>3</v>
      </c>
      <c r="B18" s="25" t="s">
        <v>14</v>
      </c>
      <c r="C18" s="58"/>
    </row>
    <row r="19" spans="1:3" x14ac:dyDescent="0.25">
      <c r="A19" s="24">
        <v>18</v>
      </c>
      <c r="B19" s="25" t="s">
        <v>34</v>
      </c>
      <c r="C19" s="59"/>
    </row>
    <row r="20" spans="1:3" x14ac:dyDescent="0.25">
      <c r="A20" s="24">
        <v>11</v>
      </c>
      <c r="B20" s="25" t="s">
        <v>15</v>
      </c>
      <c r="C20" s="59"/>
    </row>
    <row r="21" spans="1:3" x14ac:dyDescent="0.25">
      <c r="A21" s="24">
        <v>20</v>
      </c>
      <c r="B21" s="25" t="s">
        <v>16</v>
      </c>
      <c r="C21" s="58"/>
    </row>
    <row r="22" spans="1:3" x14ac:dyDescent="0.25">
      <c r="A22" s="24">
        <v>23</v>
      </c>
      <c r="B22" s="25" t="s">
        <v>17</v>
      </c>
      <c r="C22" s="58"/>
    </row>
    <row r="23" spans="1:3" x14ac:dyDescent="0.25">
      <c r="A23" s="24">
        <v>15</v>
      </c>
      <c r="B23" s="25" t="s">
        <v>18</v>
      </c>
      <c r="C23" s="58"/>
    </row>
    <row r="24" spans="1:3" x14ac:dyDescent="0.25">
      <c r="A24" s="24">
        <v>21</v>
      </c>
      <c r="B24" s="25" t="s">
        <v>19</v>
      </c>
      <c r="C24" s="58"/>
    </row>
    <row r="25" spans="1:3" x14ac:dyDescent="0.25">
      <c r="A25" s="24">
        <v>14</v>
      </c>
      <c r="B25" s="25" t="s">
        <v>37</v>
      </c>
      <c r="C25" s="58"/>
    </row>
    <row r="26" spans="1:3" x14ac:dyDescent="0.25">
      <c r="A26" s="24">
        <v>13</v>
      </c>
      <c r="B26" s="26" t="s">
        <v>31</v>
      </c>
      <c r="C26" s="58"/>
    </row>
    <row r="29" spans="1:3" x14ac:dyDescent="0.25">
      <c r="B29" s="57"/>
    </row>
  </sheetData>
  <conditionalFormatting sqref="B16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{8EA26FF9-F6B4-4706-955C-A6F1E92F7B9F}</x14:id>
        </ext>
      </extLst>
    </cfRule>
  </conditionalFormatting>
  <hyperlinks>
    <hyperlink ref="E1" location="Mündəricat!A1" display="Mündəricat" xr:uid="{00000000-0004-0000-1400-000000000000}"/>
  </hyperlink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EA26FF9-F6B4-4706-955C-A6F1E92F7B9F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B16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6F072-7B09-4C41-8ED9-FA4E07561FFB}">
  <dimension ref="A1:AC50"/>
  <sheetViews>
    <sheetView topLeftCell="R1" workbookViewId="0">
      <selection activeCell="Y1" sqref="Y1:Y1048576"/>
    </sheetView>
  </sheetViews>
  <sheetFormatPr defaultRowHeight="15" x14ac:dyDescent="0.25"/>
  <cols>
    <col min="1" max="1" width="7.7109375" style="1" customWidth="1"/>
    <col min="2" max="2" width="17.140625" style="1" customWidth="1"/>
    <col min="3" max="11" width="19" customWidth="1"/>
    <col min="12" max="12" width="18.85546875" customWidth="1"/>
    <col min="13" max="18" width="18.28515625" customWidth="1"/>
    <col min="19" max="19" width="27.42578125" bestFit="1" customWidth="1"/>
    <col min="20" max="20" width="16.7109375" bestFit="1" customWidth="1"/>
    <col min="21" max="21" width="23.7109375" bestFit="1" customWidth="1"/>
    <col min="22" max="22" width="8.85546875" bestFit="1" customWidth="1"/>
    <col min="23" max="23" width="16.85546875" hidden="1" customWidth="1"/>
    <col min="24" max="24" width="22" hidden="1" customWidth="1"/>
    <col min="25" max="25" width="13" hidden="1" customWidth="1"/>
    <col min="26" max="26" width="8.7109375" customWidth="1"/>
    <col min="27" max="27" width="8.42578125" customWidth="1"/>
    <col min="28" max="28" width="8.7109375" customWidth="1"/>
    <col min="29" max="30" width="9.140625" customWidth="1"/>
  </cols>
  <sheetData>
    <row r="1" spans="1:29" s="1" customFormat="1" ht="67.5" customHeight="1" x14ac:dyDescent="0.25">
      <c r="A1" s="10" t="s">
        <v>0</v>
      </c>
      <c r="B1" s="11" t="s">
        <v>21</v>
      </c>
      <c r="C1" s="68" t="s">
        <v>22</v>
      </c>
      <c r="D1" s="68" t="s">
        <v>23</v>
      </c>
      <c r="E1" s="66" t="s">
        <v>61</v>
      </c>
      <c r="F1" s="66" t="s">
        <v>64</v>
      </c>
      <c r="G1" s="66" t="s">
        <v>65</v>
      </c>
      <c r="H1" s="68" t="s">
        <v>24</v>
      </c>
      <c r="I1" s="66" t="s">
        <v>76</v>
      </c>
      <c r="J1" s="68" t="s">
        <v>25</v>
      </c>
      <c r="K1" s="68" t="s">
        <v>40</v>
      </c>
      <c r="L1" s="69" t="s">
        <v>26</v>
      </c>
      <c r="M1" s="69" t="s">
        <v>75</v>
      </c>
      <c r="N1" s="69" t="s">
        <v>27</v>
      </c>
      <c r="O1" s="69" t="s">
        <v>28</v>
      </c>
      <c r="P1" s="69" t="s">
        <v>29</v>
      </c>
      <c r="Q1" s="69" t="s">
        <v>33</v>
      </c>
      <c r="R1" s="69" t="s">
        <v>30</v>
      </c>
      <c r="S1" s="70" t="s">
        <v>41</v>
      </c>
      <c r="T1" s="100" t="s">
        <v>77</v>
      </c>
      <c r="U1" s="100" t="s">
        <v>78</v>
      </c>
      <c r="V1" s="100" t="s">
        <v>42</v>
      </c>
      <c r="W1" s="101" t="s">
        <v>38</v>
      </c>
      <c r="X1" s="102" t="s">
        <v>39</v>
      </c>
      <c r="Y1" s="103" t="s">
        <v>36</v>
      </c>
    </row>
    <row r="2" spans="1:29" x14ac:dyDescent="0.25">
      <c r="A2" s="67">
        <v>1</v>
      </c>
      <c r="B2" s="82" t="s">
        <v>60</v>
      </c>
      <c r="C2" s="80">
        <v>14310.691639999999</v>
      </c>
      <c r="D2" s="80">
        <v>7158.1441400000003</v>
      </c>
      <c r="E2" s="80">
        <v>3526.7843400000002</v>
      </c>
      <c r="F2" s="80">
        <v>2064.20244</v>
      </c>
      <c r="G2" s="80">
        <v>1567.1573599999999</v>
      </c>
      <c r="H2" s="80">
        <v>9009.7213200000006</v>
      </c>
      <c r="I2" s="80">
        <v>3562.3233300000002</v>
      </c>
      <c r="J2" s="177">
        <v>2290.35169</v>
      </c>
      <c r="K2" s="80">
        <v>1281.2713900000001</v>
      </c>
      <c r="L2" s="8">
        <v>110.56976</v>
      </c>
      <c r="M2" s="8">
        <v>132.88457</v>
      </c>
      <c r="N2" s="8">
        <f>Table623[[#This Row],[Faiz gəlirləri
 (mln. manat)]]-Table623[[#This Row],[Faiz xərcləri
 (mln. manat)]]+Table623[[#This Row],[Qeyri-faiz gəlirləri 
(mln. manat)]]-Table623[[#This Row],[Qeyri-faiz xərcləri 
(mln. manat)]]</f>
        <v>164.24710999999996</v>
      </c>
      <c r="O2" s="8">
        <v>295.08425</v>
      </c>
      <c r="P2" s="8">
        <v>107.09233</v>
      </c>
      <c r="Q2" s="8">
        <v>135.04650000000001</v>
      </c>
      <c r="R2" s="8">
        <v>158.79131000000001</v>
      </c>
      <c r="S2" s="98">
        <v>23.015280000000001</v>
      </c>
      <c r="T2" s="104"/>
      <c r="U2" s="105">
        <v>8.3472600000000003</v>
      </c>
      <c r="V2" s="105">
        <v>22.314810000000001</v>
      </c>
      <c r="W2" s="105">
        <f t="shared" ref="W2" si="0">O2-P2+Q2-R2</f>
        <v>164.24710999999996</v>
      </c>
      <c r="X2" s="105">
        <f>Table218[[#This Row],[Hesablanmış XƏM]]-N2</f>
        <v>0</v>
      </c>
      <c r="Y2" s="106">
        <f>Table623[[#This Row],[Xalis Mənfəət
 (mln. manat)]]-Table623[[#This Row],[Xalis Əməliyyat Mənfəəti 
(mln. manat)]]+V2+Table623[[#This Row],[Faiz borcları üzrə yaradılmış məqsədli ehtiyatlar]]+Table623[[#This Row],[Gözlənilməz xərclər]]+Table623[[#This Row],[Aktivlər üzrə mümkün zərərin 
ödənilməsi üçün ehtiyat ayırmaları (mln. manat)]]</f>
        <v>3.907985046680551E-14</v>
      </c>
      <c r="AA2" s="3">
        <f>Table623[[#This Row],[Cəmi Kreditlər 
(mln. manat) ]]-Table623[[#This Row],[Biznes Kreditləri (mln. manat)]]-Table623[[#This Row],[İstehlak Kreditləri (mln. manat)]]-Table623[[#This Row],[Daşınmaz əmlak kreditləri (mln. manat)]]</f>
        <v>0</v>
      </c>
      <c r="AC2" s="3"/>
    </row>
    <row r="3" spans="1:29" x14ac:dyDescent="0.25">
      <c r="A3" s="67">
        <v>2</v>
      </c>
      <c r="B3" s="82" t="s">
        <v>1</v>
      </c>
      <c r="C3" s="80">
        <v>1771.8689999999999</v>
      </c>
      <c r="D3" s="80">
        <v>1341.3040000000001</v>
      </c>
      <c r="E3" s="80">
        <v>1019.514</v>
      </c>
      <c r="F3" s="80">
        <v>298.654</v>
      </c>
      <c r="G3" s="80">
        <v>23.135999999999999</v>
      </c>
      <c r="H3" s="80">
        <v>1096.54</v>
      </c>
      <c r="I3" s="80">
        <v>905.89</v>
      </c>
      <c r="J3" s="80">
        <v>246.19</v>
      </c>
      <c r="K3" s="83">
        <v>121.75</v>
      </c>
      <c r="L3" s="8">
        <v>12.994999999999999</v>
      </c>
      <c r="M3" s="8">
        <v>16.244</v>
      </c>
      <c r="N3" s="8">
        <f>Table623[[#This Row],[Faiz gəlirləri
 (mln. manat)]]-Table623[[#This Row],[Faiz xərcləri
 (mln. manat)]]+Table623[[#This Row],[Qeyri-faiz gəlirləri 
(mln. manat)]]-Table623[[#This Row],[Qeyri-faiz xərcləri 
(mln. manat)]]</f>
        <v>19.921000000000003</v>
      </c>
      <c r="O3" s="8">
        <v>69.456000000000003</v>
      </c>
      <c r="P3" s="8">
        <v>28.422000000000001</v>
      </c>
      <c r="Q3" s="8">
        <v>4.4279999999999999</v>
      </c>
      <c r="R3" s="8">
        <v>25.541</v>
      </c>
      <c r="S3" s="98">
        <v>3.677</v>
      </c>
      <c r="T3" s="104"/>
      <c r="U3" s="105"/>
      <c r="V3" s="105">
        <v>3.2490000000000001</v>
      </c>
      <c r="W3" s="105">
        <f t="shared" ref="W3:W22" si="1">O3-P3+Q3-R3</f>
        <v>19.921000000000003</v>
      </c>
      <c r="X3" s="105">
        <f>Table218[[#This Row],[Hesablanmış XƏM]]-N3</f>
        <v>0</v>
      </c>
      <c r="Y3" s="106">
        <f>Table623[[#This Row],[Xalis Mənfəət
 (mln. manat)]]-Table623[[#This Row],[Xalis Əməliyyat Mənfəəti 
(mln. manat)]]+V3+Table623[[#This Row],[Faiz borcları üzrə yaradılmış məqsədli ehtiyatlar]]+Table623[[#This Row],[Gözlənilməz xərclər]]+Table623[[#This Row],[Aktivlər üzrə mümkün zərərin 
ödənilməsi üçün ehtiyat ayırmaları (mln. manat)]]</f>
        <v>-3.5527136788005009E-15</v>
      </c>
      <c r="AA3" s="3">
        <f>Table623[[#This Row],[Cəmi Kreditlər 
(mln. manat) ]]-Table623[[#This Row],[Biznes Kreditləri (mln. manat)]]-Table623[[#This Row],[İstehlak Kreditləri (mln. manat)]]-Table623[[#This Row],[Daşınmaz əmlak kreditləri (mln. manat)]]</f>
        <v>8.1712414612411521E-14</v>
      </c>
      <c r="AC3" s="3"/>
    </row>
    <row r="4" spans="1:29" s="142" customFormat="1" x14ac:dyDescent="0.25">
      <c r="A4" s="139">
        <v>3</v>
      </c>
      <c r="B4" s="82" t="s">
        <v>2</v>
      </c>
      <c r="C4" s="83">
        <v>482.00758000000002</v>
      </c>
      <c r="D4" s="83">
        <v>328.15330999999998</v>
      </c>
      <c r="E4" s="83">
        <v>186.70564999999999</v>
      </c>
      <c r="F4" s="83">
        <v>74.50318</v>
      </c>
      <c r="G4" s="83">
        <v>66.944469999999995</v>
      </c>
      <c r="H4" s="83">
        <v>274.29964000000001</v>
      </c>
      <c r="I4" s="83">
        <v>166.21074999999999</v>
      </c>
      <c r="J4" s="83">
        <v>79.068749999999994</v>
      </c>
      <c r="K4" s="46">
        <v>70.393460000000005</v>
      </c>
      <c r="L4" s="12">
        <v>1.12825</v>
      </c>
      <c r="M4" s="12">
        <v>1.12825</v>
      </c>
      <c r="N4" s="12">
        <f>Table623[[#This Row],[Faiz gəlirləri
 (mln. manat)]]-Table623[[#This Row],[Faiz xərcləri
 (mln. manat)]]+Table623[[#This Row],[Qeyri-faiz gəlirləri 
(mln. manat)]]-Table623[[#This Row],[Qeyri-faiz xərcləri 
(mln. manat)]]</f>
        <v>0.32588000000000061</v>
      </c>
      <c r="O4" s="12">
        <v>11.05362</v>
      </c>
      <c r="P4" s="12">
        <v>5.2307100000000002</v>
      </c>
      <c r="Q4" s="12">
        <v>2.3604400000000001</v>
      </c>
      <c r="R4" s="12">
        <v>7.8574700000000002</v>
      </c>
      <c r="S4" s="98">
        <v>-0.80237999999999998</v>
      </c>
      <c r="T4" s="104"/>
      <c r="U4" s="104"/>
      <c r="V4" s="104"/>
      <c r="W4" s="105">
        <f t="shared" si="1"/>
        <v>0.32588000000000061</v>
      </c>
      <c r="X4" s="105">
        <f>Table218[[#This Row],[Hesablanmış XƏM]]-N4</f>
        <v>0</v>
      </c>
      <c r="Y4" s="106">
        <f>Table623[[#This Row],[Xalis Mənfəət
 (mln. manat)]]-Table623[[#This Row],[Xalis Əməliyyat Mənfəəti 
(mln. manat)]]+V4+Table623[[#This Row],[Faiz borcları üzrə yaradılmış məqsədli ehtiyatlar]]+Table623[[#This Row],[Gözlənilməz xərclər]]+Table623[[#This Row],[Aktivlər üzrə mümkün zərərin 
ödənilməsi üçün ehtiyat ayırmaları (mln. manat)]]</f>
        <v>-1.0000000000620624E-5</v>
      </c>
      <c r="AA4" s="3">
        <f>Table623[[#This Row],[Cəmi Kreditlər 
(mln. manat) ]]-Table623[[#This Row],[Biznes Kreditləri (mln. manat)]]-Table623[[#This Row],[İstehlak Kreditləri (mln. manat)]]-Table623[[#This Row],[Daşınmaz əmlak kreditləri (mln. manat)]]</f>
        <v>9.9999999889632818E-6</v>
      </c>
      <c r="AC4" s="118"/>
    </row>
    <row r="5" spans="1:29" s="142" customFormat="1" x14ac:dyDescent="0.25">
      <c r="A5" s="139">
        <v>4</v>
      </c>
      <c r="B5" s="82" t="s">
        <v>3</v>
      </c>
      <c r="C5" s="89">
        <v>2200.607</v>
      </c>
      <c r="D5" s="83">
        <v>814.7</v>
      </c>
      <c r="E5" s="83">
        <v>276.40600000000001</v>
      </c>
      <c r="F5" s="83">
        <v>328.6</v>
      </c>
      <c r="G5" s="83">
        <v>209.69399999999999</v>
      </c>
      <c r="H5" s="83">
        <v>1563.3430000000001</v>
      </c>
      <c r="I5" s="83">
        <v>213.06</v>
      </c>
      <c r="J5" s="83">
        <v>122.06</v>
      </c>
      <c r="K5" s="83">
        <v>100.5</v>
      </c>
      <c r="L5" s="12">
        <v>4.5460000000000003</v>
      </c>
      <c r="M5" s="12">
        <v>5.5129999999999999</v>
      </c>
      <c r="N5" s="12">
        <f>Table623[[#This Row],[Faiz gəlirləri
 (mln. manat)]]-Table623[[#This Row],[Faiz xərcləri
 (mln. manat)]]+Table623[[#This Row],[Qeyri-faiz gəlirləri 
(mln. manat)]]-Table623[[#This Row],[Qeyri-faiz xərcləri 
(mln. manat)]]</f>
        <v>7.1649999999999956</v>
      </c>
      <c r="O5" s="12">
        <v>36.335999999999999</v>
      </c>
      <c r="P5" s="12">
        <v>19.940000000000001</v>
      </c>
      <c r="Q5" s="12">
        <v>10.231999999999999</v>
      </c>
      <c r="R5" s="12">
        <v>19.463000000000001</v>
      </c>
      <c r="S5" s="98">
        <v>1.651</v>
      </c>
      <c r="T5" s="104"/>
      <c r="U5" s="104"/>
      <c r="V5" s="104">
        <v>0.96</v>
      </c>
      <c r="W5" s="105">
        <f t="shared" si="1"/>
        <v>7.1649999999999956</v>
      </c>
      <c r="X5" s="105">
        <f>Table218[[#This Row],[Hesablanmış XƏM]]-N5</f>
        <v>0</v>
      </c>
      <c r="Y5" s="106">
        <f>Table623[[#This Row],[Xalis Mənfəət
 (mln. manat)]]-Table623[[#This Row],[Xalis Əməliyyat Mənfəəti 
(mln. manat)]]+V5+Table623[[#This Row],[Faiz borcları üzrə yaradılmış məqsədli ehtiyatlar]]+Table623[[#This Row],[Gözlənilməz xərclər]]+Table623[[#This Row],[Aktivlər üzrə mümkün zərərin 
ödənilməsi üçün ehtiyat ayırmaları (mln. manat)]]</f>
        <v>-7.9999999999953442E-3</v>
      </c>
      <c r="AA5" s="3">
        <f>Table623[[#This Row],[Cəmi Kreditlər 
(mln. manat) ]]-Table623[[#This Row],[Biznes Kreditləri (mln. manat)]]-Table623[[#This Row],[İstehlak Kreditləri (mln. manat)]]-Table623[[#This Row],[Daşınmaz əmlak kreditləri (mln. manat)]]</f>
        <v>0</v>
      </c>
      <c r="AC5" s="118"/>
    </row>
    <row r="6" spans="1:29" s="142" customFormat="1" x14ac:dyDescent="0.25">
      <c r="A6" s="139">
        <v>5</v>
      </c>
      <c r="B6" s="82" t="s">
        <v>4</v>
      </c>
      <c r="C6" s="83">
        <v>886.38756000000001</v>
      </c>
      <c r="D6" s="140">
        <v>380.73027000000002</v>
      </c>
      <c r="E6" s="83">
        <v>349.84199999999998</v>
      </c>
      <c r="F6" s="83">
        <v>6.1269999999999998</v>
      </c>
      <c r="G6" s="83">
        <v>24.760999999999999</v>
      </c>
      <c r="H6" s="83">
        <v>520.47901000000002</v>
      </c>
      <c r="I6" s="83">
        <f>20.6328+284.93599</f>
        <v>305.56878999999998</v>
      </c>
      <c r="J6" s="83">
        <v>130.28650999999999</v>
      </c>
      <c r="K6" s="83">
        <v>60</v>
      </c>
      <c r="L6" s="83">
        <v>1.7226699999999999</v>
      </c>
      <c r="M6" s="12">
        <v>1.98685</v>
      </c>
      <c r="N6" s="12">
        <f>Table623[[#This Row],[Faiz gəlirləri
 (mln. manat)]]-Table623[[#This Row],[Faiz xərcləri
 (mln. manat)]]+Table623[[#This Row],[Qeyri-faiz gəlirləri 
(mln. manat)]]-Table623[[#This Row],[Qeyri-faiz xərcləri 
(mln. manat)]]</f>
        <v>2.2253400000000001</v>
      </c>
      <c r="O6" s="12">
        <v>10.962619999999999</v>
      </c>
      <c r="P6" s="12">
        <v>5.9680499999999999</v>
      </c>
      <c r="Q6" s="12">
        <v>4.0025700000000004</v>
      </c>
      <c r="R6" s="12">
        <v>6.7717999999999998</v>
      </c>
      <c r="S6" s="98">
        <v>0.23710000000000001</v>
      </c>
      <c r="T6" s="104"/>
      <c r="U6" s="104"/>
      <c r="V6" s="104">
        <v>0.26418000000000003</v>
      </c>
      <c r="W6" s="105">
        <f t="shared" si="1"/>
        <v>2.2253400000000001</v>
      </c>
      <c r="X6" s="105">
        <f>Table218[[#This Row],[Hesablanmış XƏM]]-N6</f>
        <v>0</v>
      </c>
      <c r="Y6" s="106">
        <f>Table623[[#This Row],[Xalis Mənfəət
 (mln. manat)]]-Table623[[#This Row],[Xalis Əməliyyat Mənfəəti 
(mln. manat)]]+V6+Table623[[#This Row],[Faiz borcları üzrə yaradılmış məqsədli ehtiyatlar]]+Table623[[#This Row],[Gözlənilməz xərclər]]+Table623[[#This Row],[Aktivlər üzrə mümkün zərərin 
ödənilməsi üçün ehtiyat ayırmaları (mln. manat)]]</f>
        <v>-1.3900000000001411E-3</v>
      </c>
      <c r="AA6" s="3">
        <f>Table623[[#This Row],[Cəmi Kreditlər 
(mln. manat) ]]-Table623[[#This Row],[Biznes Kreditləri (mln. manat)]]-Table623[[#This Row],[İstehlak Kreditləri (mln. manat)]]-Table623[[#This Row],[Daşınmaz əmlak kreditləri (mln. manat)]]</f>
        <v>2.7000000003596369E-4</v>
      </c>
      <c r="AC6" s="118"/>
    </row>
    <row r="7" spans="1:29" x14ac:dyDescent="0.25">
      <c r="A7" s="139">
        <v>6</v>
      </c>
      <c r="B7" s="97" t="s">
        <v>5</v>
      </c>
      <c r="C7" s="80">
        <v>213.94763</v>
      </c>
      <c r="D7" s="80">
        <v>132.87893</v>
      </c>
      <c r="E7" s="80">
        <v>51.235579999999999</v>
      </c>
      <c r="F7" s="80">
        <v>24.321639999999999</v>
      </c>
      <c r="G7" s="80">
        <v>57.3217</v>
      </c>
      <c r="H7" s="80">
        <v>72.753839999999997</v>
      </c>
      <c r="I7" s="80">
        <v>65.388909999999996</v>
      </c>
      <c r="J7" s="80">
        <v>89.034869999999998</v>
      </c>
      <c r="K7" s="80">
        <v>71.8</v>
      </c>
      <c r="L7" s="8">
        <v>-0.93701999999999996</v>
      </c>
      <c r="M7" s="8">
        <v>-0.93701999999999996</v>
      </c>
      <c r="N7" s="12">
        <f>Table623[[#This Row],[Faiz gəlirləri
 (mln. manat)]]-Table623[[#This Row],[Faiz xərcləri
 (mln. manat)]]+Table623[[#This Row],[Qeyri-faiz gəlirləri 
(mln. manat)]]-Table623[[#This Row],[Qeyri-faiz xərcləri 
(mln. manat)]]</f>
        <v>1.5317000000000003</v>
      </c>
      <c r="O7" s="8">
        <v>4.2591900000000003</v>
      </c>
      <c r="P7" s="8">
        <v>0.70091999999999999</v>
      </c>
      <c r="Q7" s="8">
        <v>0.83382000000000001</v>
      </c>
      <c r="R7" s="8">
        <v>2.8603900000000002</v>
      </c>
      <c r="S7" s="98">
        <v>2.2490899999999998</v>
      </c>
      <c r="T7" s="122">
        <v>-0.08</v>
      </c>
      <c r="U7" s="105">
        <v>0.29965000000000003</v>
      </c>
      <c r="V7" s="105"/>
      <c r="W7" s="105">
        <f t="shared" si="1"/>
        <v>1.5317000000000003</v>
      </c>
      <c r="X7" s="105">
        <f>Table218[[#This Row],[Hesablanmış XƏM]]-N7</f>
        <v>0</v>
      </c>
      <c r="Y7" s="106">
        <f>Table623[[#This Row],[Xalis Mənfəət
 (mln. manat)]]-Table623[[#This Row],[Xalis Əməliyyat Mənfəəti 
(mln. manat)]]+V7+Table623[[#This Row],[Faiz borcları üzrə yaradılmış məqsədli ehtiyatlar]]+Table623[[#This Row],[Gözlənilməz xərclər]]+Table623[[#This Row],[Aktivlər üzrə mümkün zərərin 
ödənilməsi üçün ehtiyat ayırmaları (mln. manat)]]</f>
        <v>1.9999999999686935E-5</v>
      </c>
      <c r="AA7" s="3">
        <f>Table623[[#This Row],[Cəmi Kreditlər 
(mln. manat) ]]-Table623[[#This Row],[Biznes Kreditləri (mln. manat)]]-Table623[[#This Row],[İstehlak Kreditləri (mln. manat)]]-Table623[[#This Row],[Daşınmaz əmlak kreditləri (mln. manat)]]</f>
        <v>9.9999999960687092E-6</v>
      </c>
      <c r="AC7" s="3"/>
    </row>
    <row r="8" spans="1:29" x14ac:dyDescent="0.25">
      <c r="A8" s="139">
        <v>7</v>
      </c>
      <c r="B8" s="82" t="s">
        <v>7</v>
      </c>
      <c r="C8" s="83">
        <v>121.08037792</v>
      </c>
      <c r="D8" s="83">
        <v>2.91947</v>
      </c>
      <c r="E8" s="83">
        <v>1.52068</v>
      </c>
      <c r="F8" s="83">
        <v>1.2724200000000001</v>
      </c>
      <c r="G8" s="83">
        <v>0.12637000000000001</v>
      </c>
      <c r="H8" s="83">
        <v>37.401157499999997</v>
      </c>
      <c r="I8" s="131"/>
      <c r="J8" s="83">
        <v>54.680980140000003</v>
      </c>
      <c r="K8" s="83">
        <v>73.611171440000007</v>
      </c>
      <c r="L8" s="83">
        <v>1.32838451</v>
      </c>
      <c r="M8" s="83">
        <v>1.32838451</v>
      </c>
      <c r="N8" s="12">
        <f>Table623[[#This Row],[Faiz gəlirləri
 (mln. manat)]]-Table623[[#This Row],[Faiz xərcləri
 (mln. manat)]]+Table623[[#This Row],[Qeyri-faiz gəlirləri 
(mln. manat)]]-Table623[[#This Row],[Qeyri-faiz xərcləri 
(mln. manat)]]</f>
        <v>0.75281434000000003</v>
      </c>
      <c r="O8" s="12">
        <v>1.3553140699999999</v>
      </c>
      <c r="P8" s="12">
        <v>0</v>
      </c>
      <c r="Q8" s="12">
        <f>0.002+0.00036754+0.000481</f>
        <v>2.8485400000000001E-3</v>
      </c>
      <c r="R8" s="12">
        <f>0.04314405+0.00044467+0.02559111+0.53616844</f>
        <v>0.60534826999999991</v>
      </c>
      <c r="S8" s="98">
        <v>-0.57548962999999997</v>
      </c>
      <c r="T8" s="104"/>
      <c r="U8" s="104"/>
      <c r="V8" s="104"/>
      <c r="W8" s="105">
        <f t="shared" si="1"/>
        <v>0.75281434000000003</v>
      </c>
      <c r="X8" s="105">
        <f>Table218[[#This Row],[Hesablanmış XƏM]]-N8</f>
        <v>0</v>
      </c>
      <c r="Y8" s="106">
        <f>Table623[[#This Row],[Xalis Mənfəət
 (mln. manat)]]-Table623[[#This Row],[Xalis Əməliyyat Mənfəəti 
(mln. manat)]]+V8+Table623[[#This Row],[Faiz borcları üzrə yaradılmış məqsədli ehtiyatlar]]+Table623[[#This Row],[Gözlənilməz xərclər]]+Table623[[#This Row],[Aktivlər üzrə mümkün zərərin 
ödənilməsi üçün ehtiyat ayırmaları (mln. manat)]]</f>
        <v>8.054000000001782E-5</v>
      </c>
      <c r="AA8" s="3">
        <f>Table623[[#This Row],[Cəmi Kreditlər 
(mln. manat) ]]-Table623[[#This Row],[Biznes Kreditləri (mln. manat)]]-Table623[[#This Row],[İstehlak Kreditləri (mln. manat)]]-Table623[[#This Row],[Daşınmaz əmlak kreditləri (mln. manat)]]</f>
        <v>0</v>
      </c>
      <c r="AC8" s="3"/>
    </row>
    <row r="9" spans="1:29" s="49" customFormat="1" x14ac:dyDescent="0.25">
      <c r="A9" s="139">
        <v>8</v>
      </c>
      <c r="B9" s="97" t="s">
        <v>35</v>
      </c>
      <c r="C9" s="80">
        <v>1225.1306300000001</v>
      </c>
      <c r="D9" s="80">
        <v>964.14227000000005</v>
      </c>
      <c r="E9" s="80">
        <v>156.46333000000001</v>
      </c>
      <c r="F9" s="80">
        <v>745.82268999999997</v>
      </c>
      <c r="G9" s="80">
        <v>61.856259999999999</v>
      </c>
      <c r="H9" s="80">
        <v>813.24505999999997</v>
      </c>
      <c r="I9" s="80">
        <v>716.61636999999996</v>
      </c>
      <c r="J9" s="80">
        <v>184.51582999999999</v>
      </c>
      <c r="K9" s="80">
        <v>52.87</v>
      </c>
      <c r="L9" s="8">
        <v>8.28932</v>
      </c>
      <c r="M9" s="8">
        <f>Table623[[#This Row],[Xalis Mənfəət
 (mln. manat)]]+V9</f>
        <v>11.33338</v>
      </c>
      <c r="N9" s="8">
        <f>Table623[[#This Row],[Faiz gəlirləri
 (mln. manat)]]-Table623[[#This Row],[Faiz xərcləri
 (mln. manat)]]+Table623[[#This Row],[Qeyri-faiz gəlirləri 
(mln. manat)]]-Table623[[#This Row],[Qeyri-faiz xərcləri 
(mln. manat)]]</f>
        <v>13.195290000000004</v>
      </c>
      <c r="O9" s="8">
        <v>50.706890000000001</v>
      </c>
      <c r="P9" s="8">
        <v>22.306319999999999</v>
      </c>
      <c r="Q9" s="8">
        <v>6.1749299999999998</v>
      </c>
      <c r="R9" s="8">
        <v>21.380210000000002</v>
      </c>
      <c r="S9" s="98">
        <v>1.86191</v>
      </c>
      <c r="T9" s="104"/>
      <c r="U9" s="105"/>
      <c r="V9" s="105">
        <v>3.04406</v>
      </c>
      <c r="W9" s="105">
        <f t="shared" si="1"/>
        <v>13.195290000000004</v>
      </c>
      <c r="X9" s="105">
        <f>Table218[[#This Row],[Hesablanmış XƏM]]-N9</f>
        <v>0</v>
      </c>
      <c r="Y9" s="106">
        <f>Table623[[#This Row],[Xalis Mənfəət
 (mln. manat)]]-Table623[[#This Row],[Xalis Əməliyyat Mənfəəti 
(mln. manat)]]+V9+Table623[[#This Row],[Faiz borcları üzrə yaradılmış məqsədli ehtiyatlar]]+Table623[[#This Row],[Gözlənilməz xərclər]]+Table623[[#This Row],[Aktivlər üzrə mümkün zərərin 
ödənilməsi üçün ehtiyat ayırmaları (mln. manat)]]</f>
        <v>-3.5527136788005009E-15</v>
      </c>
      <c r="AA9" s="3">
        <f>Table623[[#This Row],[Cəmi Kreditlər 
(mln. manat) ]]-Table623[[#This Row],[Biznes Kreditləri (mln. manat)]]-Table623[[#This Row],[İstehlak Kreditləri (mln. manat)]]-Table623[[#This Row],[Daşınmaz əmlak kreditləri (mln. manat)]]</f>
        <v>-9.999999953436145E-6</v>
      </c>
      <c r="AC9" s="145"/>
    </row>
    <row r="10" spans="1:29" x14ac:dyDescent="0.25">
      <c r="A10" s="139">
        <v>9</v>
      </c>
      <c r="B10" s="97" t="s">
        <v>8</v>
      </c>
      <c r="C10" s="80">
        <v>2639.9571595273401</v>
      </c>
      <c r="D10" s="80">
        <v>1635.0681112125999</v>
      </c>
      <c r="E10" s="80">
        <v>1087.1034251900001</v>
      </c>
      <c r="F10" s="83">
        <v>382.31927798259699</v>
      </c>
      <c r="G10" s="83">
        <v>165.64540804000001</v>
      </c>
      <c r="H10" s="80">
        <v>1154.1841999999999</v>
      </c>
      <c r="I10" s="80">
        <v>603.31208000000004</v>
      </c>
      <c r="J10" s="80">
        <v>251.220304767339</v>
      </c>
      <c r="K10" s="80">
        <v>73.961089999999999</v>
      </c>
      <c r="L10" s="8">
        <v>17.031569999999999</v>
      </c>
      <c r="M10" s="8">
        <v>21.681570000000001</v>
      </c>
      <c r="N10" s="8">
        <f>Table623[[#This Row],[Faiz gəlirləri
 (mln. manat)]]-Table623[[#This Row],[Faiz xərcləri
 (mln. manat)]]+Table623[[#This Row],[Qeyri-faiz gəlirləri 
(mln. manat)]]-Table623[[#This Row],[Qeyri-faiz xərcləri 
(mln. manat)]]</f>
        <v>22.357200149400015</v>
      </c>
      <c r="O10" s="8">
        <v>78.966602320000007</v>
      </c>
      <c r="P10" s="8">
        <v>31.805801030000001</v>
      </c>
      <c r="Q10" s="8">
        <v>7.7853022000000003</v>
      </c>
      <c r="R10" s="8">
        <v>32.588903340599998</v>
      </c>
      <c r="S10" s="98">
        <v>0.67563014939999999</v>
      </c>
      <c r="T10" s="104"/>
      <c r="U10" s="105"/>
      <c r="V10" s="105">
        <v>4.6500000000000004</v>
      </c>
      <c r="W10" s="105">
        <f t="shared" si="1"/>
        <v>22.357200149400015</v>
      </c>
      <c r="X10" s="105">
        <f>Table218[[#This Row],[Hesablanmış XƏM]]-N10</f>
        <v>0</v>
      </c>
      <c r="Y10" s="106">
        <f>Table623[[#This Row],[Xalis Mənfəət
 (mln. manat)]]-Table623[[#This Row],[Xalis Əməliyyat Mənfəəti 
(mln. manat)]]+V10+Table623[[#This Row],[Faiz borcları üzrə yaradılmış məqsədli ehtiyatlar]]+Table623[[#This Row],[Gözlənilməz xərclər]]+Table623[[#This Row],[Aktivlər üzrə mümkün zərərin 
ödənilməsi üçün ehtiyat ayırmaları (mln. manat)]]</f>
        <v>-1.5876189252139739E-14</v>
      </c>
      <c r="AA10" s="3">
        <f>Table623[[#This Row],[Cəmi Kreditlər 
(mln. manat) ]]-Table623[[#This Row],[Biznes Kreditləri (mln. manat)]]-Table623[[#This Row],[İstehlak Kreditləri (mln. manat)]]-Table623[[#This Row],[Daşınmaz əmlak kreditləri (mln. manat)]]</f>
        <v>2.8421709430404007E-12</v>
      </c>
      <c r="AC10" s="3"/>
    </row>
    <row r="11" spans="1:29" x14ac:dyDescent="0.25">
      <c r="A11" s="139">
        <v>10</v>
      </c>
      <c r="B11" s="82" t="s">
        <v>9</v>
      </c>
      <c r="C11" s="79">
        <v>323.96566000000001</v>
      </c>
      <c r="D11" s="80">
        <v>254.06939</v>
      </c>
      <c r="E11" s="80">
        <v>72.462180000000004</v>
      </c>
      <c r="F11" s="83">
        <v>117.62909999999999</v>
      </c>
      <c r="G11" s="83">
        <v>63.978110000000001</v>
      </c>
      <c r="H11" s="80">
        <v>108.63491999999999</v>
      </c>
      <c r="I11" s="80">
        <v>78.104479999999995</v>
      </c>
      <c r="J11" s="80">
        <v>111.87323000000001</v>
      </c>
      <c r="K11" s="80">
        <v>315.815</v>
      </c>
      <c r="L11" s="8">
        <v>1.7308399999999999</v>
      </c>
      <c r="M11" s="8">
        <v>1.7458</v>
      </c>
      <c r="N11" s="8">
        <f>Table623[[#This Row],[Faiz gəlirləri
 (mln. manat)]]-Table623[[#This Row],[Faiz xərcləri
 (mln. manat)]]+Table623[[#This Row],[Qeyri-faiz gəlirləri 
(mln. manat)]]-Table623[[#This Row],[Qeyri-faiz xərcləri 
(mln. manat)]]</f>
        <v>2.1592999999999991</v>
      </c>
      <c r="O11" s="8">
        <v>9.6343099999999993</v>
      </c>
      <c r="P11" s="8">
        <v>2.6200199999999998</v>
      </c>
      <c r="Q11" s="8">
        <v>2.73353</v>
      </c>
      <c r="R11" s="8">
        <v>7.5885199999999999</v>
      </c>
      <c r="S11" s="98">
        <v>0.10388</v>
      </c>
      <c r="T11" s="104"/>
      <c r="U11" s="105">
        <v>0.31</v>
      </c>
      <c r="V11" s="105">
        <v>1.4959999999999999E-2</v>
      </c>
      <c r="W11" s="105">
        <f t="shared" si="1"/>
        <v>2.1592999999999991</v>
      </c>
      <c r="X11" s="105">
        <f>Table218[[#This Row],[Hesablanmış XƏM]]-N11</f>
        <v>0</v>
      </c>
      <c r="Y11" s="106">
        <f>Table623[[#This Row],[Xalis Mənfəət
 (mln. manat)]]-Table623[[#This Row],[Xalis Əməliyyat Mənfəəti 
(mln. manat)]]+V11+Table623[[#This Row],[Faiz borcları üzrə yaradılmış məqsədli ehtiyatlar]]+Table623[[#This Row],[Gözlənilməz xərclər]]+Table623[[#This Row],[Aktivlər üzrə mümkün zərərin 
ödənilməsi üçün ehtiyat ayırmaları (mln. manat)]]</f>
        <v>3.8000000000079637E-4</v>
      </c>
      <c r="AA11" s="3">
        <f>Table623[[#This Row],[Cəmi Kreditlər 
(mln. manat) ]]-Table623[[#This Row],[Biznes Kreditləri (mln. manat)]]-Table623[[#This Row],[İstehlak Kreditləri (mln. manat)]]-Table623[[#This Row],[Daşınmaz əmlak kreditləri (mln. manat)]]</f>
        <v>0</v>
      </c>
      <c r="AC11" s="3"/>
    </row>
    <row r="12" spans="1:29" ht="14.65" customHeight="1" x14ac:dyDescent="0.25">
      <c r="A12" s="139">
        <v>11</v>
      </c>
      <c r="B12" s="82" t="s">
        <v>10</v>
      </c>
      <c r="C12" s="80">
        <v>661.97299999999996</v>
      </c>
      <c r="D12" s="80">
        <v>546.54399999999998</v>
      </c>
      <c r="E12" s="80">
        <v>201.00299999999999</v>
      </c>
      <c r="F12" s="83">
        <v>225.42400000000001</v>
      </c>
      <c r="G12" s="83">
        <v>120.117</v>
      </c>
      <c r="H12" s="80">
        <v>307.89499999999998</v>
      </c>
      <c r="I12" s="80">
        <v>271.69</v>
      </c>
      <c r="J12" s="80">
        <v>129.63499999999999</v>
      </c>
      <c r="K12" s="80">
        <v>112.545</v>
      </c>
      <c r="L12" s="8">
        <v>3.2722199999999999</v>
      </c>
      <c r="M12" s="8">
        <v>4.1359599999999999</v>
      </c>
      <c r="N12" s="8">
        <f>Table623[[#This Row],[Faiz gəlirləri
 (mln. manat)]]-Table623[[#This Row],[Faiz xərcləri
 (mln. manat)]]+Table623[[#This Row],[Qeyri-faiz gəlirləri 
(mln. manat)]]-Table623[[#This Row],[Qeyri-faiz xərcləri 
(mln. manat)]]</f>
        <v>5.8971680000000024</v>
      </c>
      <c r="O12" s="8">
        <v>22.49492</v>
      </c>
      <c r="P12" s="8">
        <v>8.1870499999999993</v>
      </c>
      <c r="Q12" s="8">
        <v>4.2026000000000003</v>
      </c>
      <c r="R12" s="8">
        <v>12.613301999999999</v>
      </c>
      <c r="S12" s="98">
        <v>1.7614799999999999</v>
      </c>
      <c r="T12" s="104"/>
      <c r="U12" s="105"/>
      <c r="V12" s="105">
        <v>0.86373999999999995</v>
      </c>
      <c r="W12" s="105">
        <f t="shared" si="1"/>
        <v>5.8971680000000024</v>
      </c>
      <c r="X12" s="105">
        <f>Table218[[#This Row],[Hesablanmış XƏM]]-N12</f>
        <v>0</v>
      </c>
      <c r="Y12" s="106">
        <f>Table623[[#This Row],[Xalis Mənfəət
 (mln. manat)]]-Table623[[#This Row],[Xalis Əməliyyat Mənfəəti 
(mln. manat)]]+V12+Table623[[#This Row],[Faiz borcları üzrə yaradılmış məqsədli ehtiyatlar]]+Table623[[#This Row],[Gözlənilməz xərclər]]+Table623[[#This Row],[Aktivlər üzrə mümkün zərərin 
ödənilməsi üçün ehtiyat ayırmaları (mln. manat)]]</f>
        <v>2.7199999999738544E-4</v>
      </c>
      <c r="AA12" s="3">
        <f>Table623[[#This Row],[Cəmi Kreditlər 
(mln. manat) ]]-Table623[[#This Row],[Biznes Kreditləri (mln. manat)]]-Table623[[#This Row],[İstehlak Kreditləri (mln. manat)]]-Table623[[#This Row],[Daşınmaz əmlak kreditləri (mln. manat)]]</f>
        <v>0</v>
      </c>
      <c r="AC12" s="3"/>
    </row>
    <row r="13" spans="1:29" x14ac:dyDescent="0.25">
      <c r="A13" s="139">
        <v>12</v>
      </c>
      <c r="B13" s="82" t="s">
        <v>11</v>
      </c>
      <c r="C13" s="80">
        <v>11800.950999999999</v>
      </c>
      <c r="D13" s="80">
        <v>5467.9250000000002</v>
      </c>
      <c r="E13" s="80">
        <v>1732.2539999999999</v>
      </c>
      <c r="F13" s="83">
        <v>3155.7370000000001</v>
      </c>
      <c r="G13" s="89">
        <v>579.93399999999997</v>
      </c>
      <c r="H13" s="80">
        <v>8495.2160000000003</v>
      </c>
      <c r="I13" s="88">
        <v>3315.2530000000002</v>
      </c>
      <c r="J13" s="88">
        <v>1292.692</v>
      </c>
      <c r="K13" s="80">
        <v>265.85000000000002</v>
      </c>
      <c r="L13" s="8">
        <v>120.17</v>
      </c>
      <c r="M13" s="8">
        <v>146.78399999999999</v>
      </c>
      <c r="N13" s="8">
        <f>Table623[[#This Row],[Faiz gəlirləri
 (mln. manat)]]-Table623[[#This Row],[Faiz xərcləri
 (mln. manat)]]+Table623[[#This Row],[Qeyri-faiz gəlirləri 
(mln. manat)]]-Table623[[#This Row],[Qeyri-faiz xərcləri 
(mln. manat)]]</f>
        <v>162.81899999999999</v>
      </c>
      <c r="O13" s="8">
        <v>308.66699999999997</v>
      </c>
      <c r="P13" s="8">
        <v>80.841999999999999</v>
      </c>
      <c r="Q13" s="8">
        <v>163.18799999999999</v>
      </c>
      <c r="R13" s="8">
        <v>228.19399999999999</v>
      </c>
      <c r="S13" s="98">
        <v>13.552</v>
      </c>
      <c r="T13" s="104"/>
      <c r="U13" s="105">
        <v>2.4830000000000001</v>
      </c>
      <c r="V13" s="105">
        <v>26.614000000000001</v>
      </c>
      <c r="W13" s="105">
        <f t="shared" si="1"/>
        <v>162.81899999999999</v>
      </c>
      <c r="X13" s="105">
        <f>Table218[[#This Row],[Hesablanmış XƏM]]-N13</f>
        <v>0</v>
      </c>
      <c r="Y13" s="106">
        <f>Table623[[#This Row],[Xalis Mənfəət
 (mln. manat)]]-Table623[[#This Row],[Xalis Əməliyyat Mənfəəti 
(mln. manat)]]+V13+Table623[[#This Row],[Faiz borcları üzrə yaradılmış məqsədli ehtiyatlar]]+Table623[[#This Row],[Gözlənilməz xərclər]]+Table623[[#This Row],[Aktivlər üzrə mümkün zərərin 
ödənilməsi üçün ehtiyat ayırmaları (mln. manat)]]</f>
        <v>1.4210854715202004E-14</v>
      </c>
      <c r="AA13" s="3">
        <f>Table623[[#This Row],[Cəmi Kreditlər 
(mln. manat) ]]-Table623[[#This Row],[Biznes Kreditləri (mln. manat)]]-Table623[[#This Row],[İstehlak Kreditləri (mln. manat)]]-Table623[[#This Row],[Daşınmaz əmlak kreditləri (mln. manat)]]</f>
        <v>0</v>
      </c>
      <c r="AC13" s="3"/>
    </row>
    <row r="14" spans="1:29" x14ac:dyDescent="0.25">
      <c r="A14" s="67">
        <v>13</v>
      </c>
      <c r="B14" s="82" t="s">
        <v>14</v>
      </c>
      <c r="C14" s="83">
        <v>9048.0570000000007</v>
      </c>
      <c r="D14" s="83">
        <v>3326.239</v>
      </c>
      <c r="E14" s="83">
        <v>3015.0729999999999</v>
      </c>
      <c r="F14" s="83">
        <v>71.751000000000005</v>
      </c>
      <c r="G14" s="83">
        <v>239.416</v>
      </c>
      <c r="H14" s="83">
        <v>6910.7120000000004</v>
      </c>
      <c r="I14" s="83">
        <v>1908.0350000000001</v>
      </c>
      <c r="J14" s="83">
        <v>959.72900000000004</v>
      </c>
      <c r="K14" s="83">
        <v>354.512</v>
      </c>
      <c r="L14" s="12">
        <v>48.286999999999999</v>
      </c>
      <c r="M14" s="12">
        <v>62.432000000000002</v>
      </c>
      <c r="N14" s="12">
        <f>Table623[[#This Row],[Faiz gəlirləri
 (mln. manat)]]-Table623[[#This Row],[Faiz xərcləri
 (mln. manat)]]+Table623[[#This Row],[Qeyri-faiz gəlirləri 
(mln. manat)]]-Table623[[#This Row],[Qeyri-faiz xərcləri 
(mln. manat)]]</f>
        <v>69.196000000000026</v>
      </c>
      <c r="O14" s="12">
        <v>144.10400000000001</v>
      </c>
      <c r="P14" s="12">
        <v>53.274999999999999</v>
      </c>
      <c r="Q14" s="12">
        <v>57.061999999999998</v>
      </c>
      <c r="R14" s="12">
        <v>78.694999999999993</v>
      </c>
      <c r="S14" s="98">
        <v>4.57</v>
      </c>
      <c r="T14" s="104"/>
      <c r="U14" s="104">
        <v>2.194</v>
      </c>
      <c r="V14" s="104">
        <v>14.146000000000001</v>
      </c>
      <c r="W14" s="105">
        <f t="shared" si="1"/>
        <v>69.196000000000026</v>
      </c>
      <c r="X14" s="105">
        <f>Table218[[#This Row],[Hesablanmış XƏM]]-N14</f>
        <v>0</v>
      </c>
      <c r="Y14" s="106">
        <f>Table623[[#This Row],[Xalis Mənfəət
 (mln. manat)]]-Table623[[#This Row],[Xalis Əməliyyat Mənfəəti 
(mln. manat)]]+V14+Table623[[#This Row],[Faiz borcları üzrə yaradılmış məqsədli ehtiyatlar]]+Table623[[#This Row],[Gözlənilməz xərclər]]+Table623[[#This Row],[Aktivlər üzrə mümkün zərərin 
ödənilməsi üçün ehtiyat ayırmaları (mln. manat)]]</f>
        <v>9.999999999736886E-4</v>
      </c>
      <c r="AA14" s="3">
        <f>Table623[[#This Row],[Cəmi Kreditlər 
(mln. manat) ]]-Table623[[#This Row],[Biznes Kreditləri (mln. manat)]]-Table623[[#This Row],[İstehlak Kreditləri (mln. manat)]]-Table623[[#This Row],[Daşınmaz əmlak kreditləri (mln. manat)]]</f>
        <v>-9.9999999983424459E-4</v>
      </c>
      <c r="AC14" s="3"/>
    </row>
    <row r="15" spans="1:29" s="49" customFormat="1" x14ac:dyDescent="0.25">
      <c r="A15" s="67">
        <v>14</v>
      </c>
      <c r="B15" s="82" t="s">
        <v>34</v>
      </c>
      <c r="C15" s="83">
        <v>666.48500000000001</v>
      </c>
      <c r="D15" s="83">
        <v>500.99599999999998</v>
      </c>
      <c r="E15" s="83">
        <v>363.96100000000001</v>
      </c>
      <c r="F15" s="83">
        <v>64.103999999999999</v>
      </c>
      <c r="G15" s="83">
        <v>72.930999999999997</v>
      </c>
      <c r="H15" s="83">
        <f>310.218+63.885</f>
        <v>374.10300000000001</v>
      </c>
      <c r="I15" s="83">
        <v>310.21800000000002</v>
      </c>
      <c r="J15" s="83">
        <v>201.65600000000001</v>
      </c>
      <c r="K15" s="83">
        <v>174.601</v>
      </c>
      <c r="L15" s="12">
        <v>3.6760000000000002</v>
      </c>
      <c r="M15" s="12">
        <v>3.6760000000000002</v>
      </c>
      <c r="N15" s="12">
        <f>Table623[[#This Row],[Faiz gəlirləri
 (mln. manat)]]-Table623[[#This Row],[Faiz xərcləri
 (mln. manat)]]+Table623[[#This Row],[Qeyri-faiz gəlirləri 
(mln. manat)]]-Table623[[#This Row],[Qeyri-faiz xərcləri 
(mln. manat)]]</f>
        <v>4.4110000000000005</v>
      </c>
      <c r="O15" s="12">
        <v>9.7309999999999999</v>
      </c>
      <c r="P15" s="12">
        <v>2.8679999999999999</v>
      </c>
      <c r="Q15" s="12">
        <v>4.7450000000000001</v>
      </c>
      <c r="R15" s="12">
        <v>7.1970000000000001</v>
      </c>
      <c r="S15" s="98">
        <v>0.73399999999999999</v>
      </c>
      <c r="T15" s="104"/>
      <c r="U15" s="104"/>
      <c r="V15" s="104"/>
      <c r="W15" s="105">
        <f t="shared" si="1"/>
        <v>4.4110000000000005</v>
      </c>
      <c r="X15" s="105">
        <f>Table218[[#This Row],[Hesablanmış XƏM]]-N15</f>
        <v>0</v>
      </c>
      <c r="Y15" s="106">
        <f>Table623[[#This Row],[Xalis Mənfəət
 (mln. manat)]]-Table623[[#This Row],[Xalis Əməliyyat Mənfəəti 
(mln. manat)]]+V15+Table623[[#This Row],[Faiz borcları üzrə yaradılmış məqsədli ehtiyatlar]]+Table623[[#This Row],[Gözlənilməz xərclər]]+Table623[[#This Row],[Aktivlər üzrə mümkün zərərin 
ödənilməsi üçün ehtiyat ayırmaları (mln. manat)]]</f>
        <v>-1.000000000000334E-3</v>
      </c>
      <c r="AA15" s="3">
        <f>Table623[[#This Row],[Cəmi Kreditlər 
(mln. manat) ]]-Table623[[#This Row],[Biznes Kreditləri (mln. manat)]]-Table623[[#This Row],[İstehlak Kreditləri (mln. manat)]]-Table623[[#This Row],[Daşınmaz əmlak kreditləri (mln. manat)]]</f>
        <v>0</v>
      </c>
      <c r="AC15" s="145"/>
    </row>
    <row r="16" spans="1:29" s="142" customFormat="1" x14ac:dyDescent="0.25">
      <c r="A16" s="139">
        <v>15</v>
      </c>
      <c r="B16" s="82" t="s">
        <v>15</v>
      </c>
      <c r="C16" s="80">
        <v>1395.269</v>
      </c>
      <c r="D16" s="80">
        <v>944.27499999999998</v>
      </c>
      <c r="E16" s="80">
        <v>417.58300000000003</v>
      </c>
      <c r="F16" s="80">
        <v>340.54500000000002</v>
      </c>
      <c r="G16" s="80">
        <v>186.14699999999999</v>
      </c>
      <c r="H16" s="80">
        <v>836.29300000000001</v>
      </c>
      <c r="I16" s="80">
        <v>622.846</v>
      </c>
      <c r="J16" s="80">
        <v>136.512</v>
      </c>
      <c r="K16" s="80">
        <v>101.30007999999999</v>
      </c>
      <c r="L16" s="8">
        <v>5.0960000000000001</v>
      </c>
      <c r="M16" s="8">
        <v>5.0960000000000001</v>
      </c>
      <c r="N16" s="8">
        <f>Table623[[#This Row],[Faiz gəlirləri
 (mln. manat)]]-Table623[[#This Row],[Faiz xərcləri
 (mln. manat)]]+Table623[[#This Row],[Qeyri-faiz gəlirləri 
(mln. manat)]]-Table623[[#This Row],[Qeyri-faiz xərcləri 
(mln. manat)]]</f>
        <v>6.3950000000000031</v>
      </c>
      <c r="O16" s="8">
        <v>38.292000000000002</v>
      </c>
      <c r="P16" s="8">
        <v>18.288</v>
      </c>
      <c r="Q16" s="8">
        <v>11.101000000000001</v>
      </c>
      <c r="R16" s="8">
        <v>24.71</v>
      </c>
      <c r="S16" s="98">
        <v>1.3</v>
      </c>
      <c r="T16" s="104"/>
      <c r="U16" s="105"/>
      <c r="V16" s="105">
        <v>0</v>
      </c>
      <c r="W16" s="105">
        <f t="shared" si="1"/>
        <v>6.3950000000000031</v>
      </c>
      <c r="X16" s="105">
        <f>Table218[[#This Row],[Hesablanmış XƏM]]-N16</f>
        <v>0</v>
      </c>
      <c r="Y16" s="106">
        <f>Table623[[#This Row],[Xalis Mənfəət
 (mln. manat)]]-Table623[[#This Row],[Xalis Əməliyyat Mənfəəti 
(mln. manat)]]+V16+Table623[[#This Row],[Faiz borcları üzrə yaradılmış məqsədli ehtiyatlar]]+Table623[[#This Row],[Gözlənilməz xərclər]]+Table623[[#This Row],[Aktivlər üzrə mümkün zərərin 
ödənilməsi üçün ehtiyat ayırmaları (mln. manat)]]</f>
        <v>9.9999999999700329E-4</v>
      </c>
      <c r="AA16" s="3">
        <f>Table623[[#This Row],[Cəmi Kreditlər 
(mln. manat) ]]-Table623[[#This Row],[Biznes Kreditləri (mln. manat)]]-Table623[[#This Row],[İstehlak Kreditləri (mln. manat)]]-Table623[[#This Row],[Daşınmaz əmlak kreditləri (mln. manat)]]</f>
        <v>0</v>
      </c>
      <c r="AC16" s="118"/>
    </row>
    <row r="17" spans="1:29" x14ac:dyDescent="0.25">
      <c r="A17" s="67">
        <v>16</v>
      </c>
      <c r="B17" s="97" t="s">
        <v>16</v>
      </c>
      <c r="C17" s="80">
        <v>901.279</v>
      </c>
      <c r="D17" s="80">
        <v>709.83399999999995</v>
      </c>
      <c r="E17" s="80">
        <v>352.80200000000002</v>
      </c>
      <c r="F17" s="80">
        <v>221.08</v>
      </c>
      <c r="G17" s="80">
        <v>135.95099999999999</v>
      </c>
      <c r="H17" s="80">
        <v>446.791</v>
      </c>
      <c r="I17" s="80">
        <v>383.34199999999998</v>
      </c>
      <c r="J17" s="138">
        <v>107.38</v>
      </c>
      <c r="K17" s="80">
        <v>100.006</v>
      </c>
      <c r="L17" s="12">
        <v>2.879</v>
      </c>
      <c r="M17" s="12">
        <v>2.879</v>
      </c>
      <c r="N17" s="8">
        <f>Table623[[#This Row],[Faiz gəlirləri
 (mln. manat)]]-Table623[[#This Row],[Faiz xərcləri
 (mln. manat)]]+Table623[[#This Row],[Qeyri-faiz gəlirləri 
(mln. manat)]]-Table623[[#This Row],[Qeyri-faiz xərcləri 
(mln. manat)]]</f>
        <v>6.9909999999999997</v>
      </c>
      <c r="O17" s="8">
        <v>28.052</v>
      </c>
      <c r="P17" s="8">
        <v>15.917</v>
      </c>
      <c r="Q17" s="8">
        <v>6.4409999999999998</v>
      </c>
      <c r="R17" s="8">
        <v>11.585000000000001</v>
      </c>
      <c r="S17" s="98">
        <v>4.09</v>
      </c>
      <c r="T17" s="104"/>
      <c r="U17" s="105">
        <v>2.1000000000000001E-2</v>
      </c>
      <c r="V17" s="105">
        <v>0</v>
      </c>
      <c r="W17" s="105">
        <f t="shared" si="1"/>
        <v>6.9909999999999997</v>
      </c>
      <c r="X17" s="105">
        <f>Table218[[#This Row],[Hesablanmış XƏM]]-N17</f>
        <v>0</v>
      </c>
      <c r="Y17" s="106">
        <f>Table623[[#This Row],[Xalis Mənfəət
 (mln. manat)]]-Table623[[#This Row],[Xalis Əməliyyat Mənfəəti 
(mln. manat)]]+V17+Table623[[#This Row],[Faiz borcları üzrə yaradılmış məqsədli ehtiyatlar]]+Table623[[#This Row],[Gözlənilməz xərclər]]+Table623[[#This Row],[Aktivlər üzrə mümkün zərərin 
ödənilməsi üçün ehtiyat ayırmaları (mln. manat)]]</f>
        <v>-1.000000000000334E-3</v>
      </c>
      <c r="AA17" s="3">
        <f>Table623[[#This Row],[Cəmi Kreditlər 
(mln. manat) ]]-Table623[[#This Row],[Biznes Kreditləri (mln. manat)]]-Table623[[#This Row],[İstehlak Kreditləri (mln. manat)]]-Table623[[#This Row],[Daşınmaz əmlak kreditləri (mln. manat)]]</f>
        <v>9.9999999991950972E-4</v>
      </c>
      <c r="AC17" s="3"/>
    </row>
    <row r="18" spans="1:29" x14ac:dyDescent="0.25">
      <c r="A18" s="67">
        <v>17</v>
      </c>
      <c r="B18" s="97" t="s">
        <v>17</v>
      </c>
      <c r="C18" s="80">
        <v>2196.86447629637</v>
      </c>
      <c r="D18" s="80">
        <v>1373.7874563099999</v>
      </c>
      <c r="E18" s="80">
        <v>622.50609516168595</v>
      </c>
      <c r="F18" s="80">
        <v>650.02127508831404</v>
      </c>
      <c r="G18" s="80">
        <v>101.26008606000001</v>
      </c>
      <c r="H18" s="80">
        <v>1378.499</v>
      </c>
      <c r="I18" s="80">
        <v>1098.68330294</v>
      </c>
      <c r="J18" s="80">
        <v>201.526472736367</v>
      </c>
      <c r="K18" s="80">
        <v>138.20039295999999</v>
      </c>
      <c r="L18" s="8">
        <v>8.0592363799999092</v>
      </c>
      <c r="M18" s="8">
        <v>9.4592363799999095</v>
      </c>
      <c r="N18" s="8">
        <f>Table623[[#This Row],[Faiz gəlirləri
 (mln. manat)]]-Table623[[#This Row],[Faiz xərcləri
 (mln. manat)]]+Table623[[#This Row],[Qeyri-faiz gəlirləri 
(mln. manat)]]-Table623[[#This Row],[Qeyri-faiz xərcləri 
(mln. manat)]]</f>
        <v>12.368282409999907</v>
      </c>
      <c r="O18" s="8">
        <v>69.577638499999907</v>
      </c>
      <c r="P18" s="8">
        <v>29.931000000000001</v>
      </c>
      <c r="Q18" s="8">
        <v>35.605643909999998</v>
      </c>
      <c r="R18" s="8">
        <v>62.884</v>
      </c>
      <c r="S18" s="98">
        <v>1.161</v>
      </c>
      <c r="T18" s="104"/>
      <c r="U18" s="105">
        <v>1.7470000000000001</v>
      </c>
      <c r="V18" s="105">
        <v>1.4</v>
      </c>
      <c r="W18" s="105">
        <f t="shared" si="1"/>
        <v>12.368282409999907</v>
      </c>
      <c r="X18" s="105">
        <f>Table218[[#This Row],[Hesablanmış XƏM]]-N18</f>
        <v>0</v>
      </c>
      <c r="Y18" s="106">
        <f>Table623[[#This Row],[Xalis Mənfəət
 (mln. manat)]]-Table623[[#This Row],[Xalis Əməliyyat Mənfəəti 
(mln. manat)]]+V18+Table623[[#This Row],[Faiz borcları üzrə yaradılmış məqsədli ehtiyatlar]]+Table623[[#This Row],[Gözlənilməz xərclər]]+Table623[[#This Row],[Aktivlər üzrə mümkün zərərin 
ödənilməsi üçün ehtiyat ayırmaları (mln. manat)]]</f>
        <v>-1.0460299999974776E-3</v>
      </c>
      <c r="AA18" s="3">
        <f>Table623[[#This Row],[Cəmi Kreditlər 
(mln. manat) ]]-Table623[[#This Row],[Biznes Kreditləri (mln. manat)]]-Table623[[#This Row],[İstehlak Kreditləri (mln. manat)]]-Table623[[#This Row],[Daşınmaz əmlak kreditləri (mln. manat)]]</f>
        <v>0</v>
      </c>
      <c r="AC18" s="3"/>
    </row>
    <row r="19" spans="1:29" x14ac:dyDescent="0.25">
      <c r="A19" s="139">
        <v>18</v>
      </c>
      <c r="B19" s="82" t="s">
        <v>18</v>
      </c>
      <c r="C19" s="83">
        <v>3020.79117</v>
      </c>
      <c r="D19" s="84">
        <v>1817.1451500000001</v>
      </c>
      <c r="E19" s="84">
        <v>1040.3969999999999</v>
      </c>
      <c r="F19" s="84">
        <v>251.756</v>
      </c>
      <c r="G19" s="84">
        <v>524.99199999999996</v>
      </c>
      <c r="H19" s="83">
        <v>1893.7727</v>
      </c>
      <c r="I19" s="132">
        <v>863.22113000000002</v>
      </c>
      <c r="J19" s="83">
        <v>550.74372000000005</v>
      </c>
      <c r="K19" s="83">
        <v>446.59951000000001</v>
      </c>
      <c r="L19" s="12">
        <v>9.3905399999999997</v>
      </c>
      <c r="M19" s="12">
        <v>12.912559999999999</v>
      </c>
      <c r="N19" s="12">
        <f>Table623[[#This Row],[Faiz gəlirləri
 (mln. manat)]]-Table623[[#This Row],[Faiz xərcləri
 (mln. manat)]]+Table623[[#This Row],[Qeyri-faiz gəlirləri 
(mln. manat)]]-Table623[[#This Row],[Qeyri-faiz xərcləri 
(mln. manat)]]</f>
        <v>12.798869999999997</v>
      </c>
      <c r="O19" s="12">
        <v>51.47616</v>
      </c>
      <c r="P19" s="12">
        <v>19.794550000000001</v>
      </c>
      <c r="Q19" s="12">
        <v>9.6479400000000002</v>
      </c>
      <c r="R19" s="12">
        <v>28.53068</v>
      </c>
      <c r="S19" s="12">
        <v>-0.11369</v>
      </c>
      <c r="T19" s="12"/>
      <c r="U19" s="12"/>
      <c r="V19" s="104">
        <v>3.5220199999999999</v>
      </c>
      <c r="W19" s="105">
        <f t="shared" si="1"/>
        <v>12.798869999999997</v>
      </c>
      <c r="X19" s="105">
        <f>Table218[[#This Row],[Hesablanmış XƏM]]-N19</f>
        <v>0</v>
      </c>
      <c r="Y19" s="106">
        <f>Table623[[#This Row],[Xalis Mənfəət
 (mln. manat)]]-Table623[[#This Row],[Xalis Əməliyyat Mənfəəti 
(mln. manat)]]+V19+Table623[[#This Row],[Faiz borcları üzrə yaradılmış məqsədli ehtiyatlar]]+Table623[[#This Row],[Gözlənilməz xərclər]]+Table623[[#This Row],[Aktivlər üzrə mümkün zərərin 
ödənilməsi üçün ehtiyat ayırmaları (mln. manat)]]</f>
        <v>2.2898349882893854E-15</v>
      </c>
      <c r="AA19" s="3">
        <f>Table623[[#This Row],[Cəmi Kreditlər 
(mln. manat) ]]-Table623[[#This Row],[Biznes Kreditləri (mln. manat)]]-Table623[[#This Row],[İstehlak Kreditləri (mln. manat)]]-Table623[[#This Row],[Daşınmaz əmlak kreditləri (mln. manat)]]</f>
        <v>1.5000000018972059E-4</v>
      </c>
      <c r="AC19" s="3"/>
    </row>
    <row r="20" spans="1:29" s="142" customFormat="1" x14ac:dyDescent="0.25">
      <c r="A20" s="67">
        <v>19</v>
      </c>
      <c r="B20" s="82" t="s">
        <v>19</v>
      </c>
      <c r="C20" s="83">
        <v>789.11258999999995</v>
      </c>
      <c r="D20" s="83">
        <v>487.78728999999998</v>
      </c>
      <c r="E20" s="83">
        <v>331.14152000000001</v>
      </c>
      <c r="F20" s="83">
        <v>95.376760000000004</v>
      </c>
      <c r="G20" s="83">
        <v>61.269010000000002</v>
      </c>
      <c r="H20" s="83">
        <v>503.22548999999998</v>
      </c>
      <c r="I20" s="83">
        <v>94.429509999999993</v>
      </c>
      <c r="J20" s="83">
        <v>125.91262999999999</v>
      </c>
      <c r="K20" s="83">
        <v>55.380699999999997</v>
      </c>
      <c r="L20" s="3">
        <v>1.4182999999999999</v>
      </c>
      <c r="M20" s="3">
        <v>2.1152600000000001</v>
      </c>
      <c r="N20" s="12">
        <f>Table623[[#This Row],[Faiz gəlirləri
 (mln. manat)]]-Table623[[#This Row],[Faiz xərcləri
 (mln. manat)]]+Table623[[#This Row],[Qeyri-faiz gəlirləri 
(mln. manat)]]-Table623[[#This Row],[Qeyri-faiz xərcləri 
(mln. manat)]]</f>
        <v>3.6874999999999982</v>
      </c>
      <c r="O20" s="3">
        <v>15.69093</v>
      </c>
      <c r="P20" s="12">
        <v>5.58927</v>
      </c>
      <c r="Q20" s="12">
        <v>6.1330900000000002</v>
      </c>
      <c r="R20" s="12">
        <v>12.54725</v>
      </c>
      <c r="S20" s="98">
        <v>1.57223</v>
      </c>
      <c r="T20" s="104"/>
      <c r="U20" s="104"/>
      <c r="V20" s="104">
        <v>0.69696000000000002</v>
      </c>
      <c r="W20" s="105">
        <f t="shared" si="1"/>
        <v>3.6874999999999982</v>
      </c>
      <c r="X20" s="105">
        <f>Table218[[#This Row],[Hesablanmış XƏM]]-N20</f>
        <v>0</v>
      </c>
      <c r="Y20" s="106">
        <f>Table623[[#This Row],[Xalis Mənfəət
 (mln. manat)]]-Table623[[#This Row],[Xalis Əməliyyat Mənfəəti 
(mln. manat)]]+V20+Table623[[#This Row],[Faiz borcları üzrə yaradılmış məqsədli ehtiyatlar]]+Table623[[#This Row],[Gözlənilməz xərclər]]+Table623[[#This Row],[Aktivlər üzrə mümkün zərərin 
ödənilməsi üçün ehtiyat ayırmaları (mln. manat)]]</f>
        <v>-9.9999999982891552E-6</v>
      </c>
      <c r="AA20" s="3">
        <f>Table623[[#This Row],[Cəmi Kreditlər 
(mln. manat) ]]-Table623[[#This Row],[Biznes Kreditləri (mln. manat)]]-Table623[[#This Row],[İstehlak Kreditləri (mln. manat)]]-Table623[[#This Row],[Daşınmaz əmlak kreditləri (mln. manat)]]</f>
        <v>0</v>
      </c>
      <c r="AC20" s="118"/>
    </row>
    <row r="21" spans="1:29" s="142" customFormat="1" x14ac:dyDescent="0.25">
      <c r="A21" s="67">
        <v>20</v>
      </c>
      <c r="B21" s="6" t="s">
        <v>37</v>
      </c>
      <c r="C21" s="80">
        <v>1512.82278</v>
      </c>
      <c r="D21" s="80">
        <v>1081.73882</v>
      </c>
      <c r="E21" s="80">
        <v>671.63753999999994</v>
      </c>
      <c r="F21" s="80">
        <v>311.58517999999998</v>
      </c>
      <c r="G21" s="80">
        <v>98.516099999999994</v>
      </c>
      <c r="H21" s="80">
        <v>1064.2063499999999</v>
      </c>
      <c r="I21" s="80">
        <v>914.58024</v>
      </c>
      <c r="J21" s="80">
        <v>183.11618000000001</v>
      </c>
      <c r="K21" s="80">
        <v>378</v>
      </c>
      <c r="L21" s="8">
        <v>6.6853100000000003</v>
      </c>
      <c r="M21" s="8">
        <v>8.1853099999999994</v>
      </c>
      <c r="N21" s="8">
        <f>Table623[[#This Row],[Faiz gəlirləri
 (mln. manat)]]-Table623[[#This Row],[Faiz xərcləri
 (mln. manat)]]+Table623[[#This Row],[Qeyri-faiz gəlirləri 
(mln. manat)]]-Table623[[#This Row],[Qeyri-faiz xərcləri 
(mln. manat)]]</f>
        <v>11.43027</v>
      </c>
      <c r="O21" s="8">
        <v>50.64902</v>
      </c>
      <c r="P21" s="8">
        <v>20.200579999999999</v>
      </c>
      <c r="Q21" s="8">
        <v>2.7358099999999999</v>
      </c>
      <c r="R21" s="8">
        <v>21.753979999999999</v>
      </c>
      <c r="S21" s="98">
        <v>1.82098</v>
      </c>
      <c r="T21" s="104"/>
      <c r="U21" s="105">
        <v>1.42398</v>
      </c>
      <c r="V21" s="105">
        <v>1.5</v>
      </c>
      <c r="W21" s="105">
        <f t="shared" si="1"/>
        <v>11.43027</v>
      </c>
      <c r="X21" s="105">
        <f>Table218[[#This Row],[Hesablanmış XƏM]]-N21</f>
        <v>0</v>
      </c>
      <c r="Y21" s="106">
        <f>Table623[[#This Row],[Xalis Mənfəət
 (mln. manat)]]-Table623[[#This Row],[Xalis Əməliyyat Mənfəəti 
(mln. manat)]]+V21+Table623[[#This Row],[Faiz borcları üzrə yaradılmış məqsədli ehtiyatlar]]+Table623[[#This Row],[Gözlənilməz xərclər]]+Table623[[#This Row],[Aktivlər üzrə mümkün zərərin 
ödənilməsi üçün ehtiyat ayırmaları (mln. manat)]]</f>
        <v>0</v>
      </c>
      <c r="AA21" s="3">
        <f>Table623[[#This Row],[Cəmi Kreditlər 
(mln. manat) ]]-Table623[[#This Row],[Biznes Kreditləri (mln. manat)]]-Table623[[#This Row],[İstehlak Kreditləri (mln. manat)]]-Table623[[#This Row],[Daşınmaz əmlak kreditləri (mln. manat)]]</f>
        <v>1.1368683772161603E-13</v>
      </c>
      <c r="AC21" s="118"/>
    </row>
    <row r="22" spans="1:29" x14ac:dyDescent="0.25">
      <c r="A22" s="139">
        <v>21</v>
      </c>
      <c r="B22" s="71" t="s">
        <v>31</v>
      </c>
      <c r="C22" s="143">
        <v>1442.7050400000001</v>
      </c>
      <c r="D22" s="111">
        <v>774.59824000000003</v>
      </c>
      <c r="E22" s="111">
        <v>702.48889999999994</v>
      </c>
      <c r="F22" s="111">
        <v>28.265000000000001</v>
      </c>
      <c r="G22" s="111">
        <v>43.844299999999997</v>
      </c>
      <c r="H22" s="111">
        <v>706.77427999999998</v>
      </c>
      <c r="I22" s="111">
        <f>34.00564+154.63829</f>
        <v>188.64393000000001</v>
      </c>
      <c r="J22" s="111">
        <v>167.72252</v>
      </c>
      <c r="K22" s="146">
        <v>65.5</v>
      </c>
      <c r="L22" s="144">
        <v>5.5711000000000004</v>
      </c>
      <c r="M22" s="144">
        <v>6.9062999999999999</v>
      </c>
      <c r="N22" s="144">
        <f>Table623[[#This Row],[Faiz gəlirləri
 (mln. manat)]]-Table623[[#This Row],[Faiz xərcləri
 (mln. manat)]]+Table623[[#This Row],[Qeyri-faiz gəlirləri 
(mln. manat)]]-Table623[[#This Row],[Qeyri-faiz xərcləri 
(mln. manat)]]</f>
        <v>10.550599999999999</v>
      </c>
      <c r="O22" s="144">
        <v>25.9208</v>
      </c>
      <c r="P22" s="144">
        <v>12.7249</v>
      </c>
      <c r="Q22" s="144">
        <v>5.2449000000000003</v>
      </c>
      <c r="R22" s="144">
        <v>7.8902000000000001</v>
      </c>
      <c r="S22" s="137">
        <v>3.6865999999999999</v>
      </c>
      <c r="T22" s="120">
        <v>-4.2200000000000001E-2</v>
      </c>
      <c r="U22" s="144"/>
      <c r="V22" s="112">
        <v>1.3351999999999999</v>
      </c>
      <c r="W22" s="105">
        <f t="shared" si="1"/>
        <v>10.550599999999999</v>
      </c>
      <c r="X22" s="105">
        <f>Table218[[#This Row],[Hesablanmış XƏM]]-N22</f>
        <v>0</v>
      </c>
      <c r="Y22" s="106">
        <f>Table623[[#This Row],[Xalis Mənfəət
 (mln. manat)]]-Table623[[#This Row],[Xalis Əməliyyat Mənfəəti 
(mln. manat)]]+V22+Table623[[#This Row],[Faiz borcları üzrə yaradılmış məqsədli ehtiyatlar]]+Table623[[#This Row],[Gözlənilməz xərclər]]+Table623[[#This Row],[Aktivlər üzrə mümkün zərərin 
ödənilməsi üçün ehtiyat ayırmaları (mln. manat)]]</f>
        <v>1.0000000000109921E-4</v>
      </c>
      <c r="AA22" s="3">
        <f>Table623[[#This Row],[Cəmi Kreditlər 
(mln. manat) ]]-Table623[[#This Row],[Biznes Kreditləri (mln. manat)]]-Table623[[#This Row],[İstehlak Kreditləri (mln. manat)]]-Table623[[#This Row],[Daşınmaz əmlak kreditləri (mln. manat)]]</f>
        <v>4.0000000090856247E-5</v>
      </c>
      <c r="AC22" s="3"/>
    </row>
    <row r="23" spans="1:29" s="142" customFormat="1" x14ac:dyDescent="0.25">
      <c r="A23" s="114"/>
      <c r="B23" s="115"/>
      <c r="C23" s="116"/>
      <c r="D23" s="88"/>
      <c r="E23" s="88"/>
      <c r="F23" s="89"/>
      <c r="G23" s="89"/>
      <c r="H23" s="88"/>
      <c r="I23" s="88"/>
      <c r="J23" s="88"/>
      <c r="K23" s="88"/>
      <c r="L23" s="117"/>
      <c r="M23" s="117"/>
      <c r="N23" s="117"/>
      <c r="O23" s="117"/>
      <c r="P23" s="117"/>
      <c r="Q23" s="117"/>
      <c r="R23" s="117"/>
      <c r="S23" s="118"/>
      <c r="T23" s="118"/>
      <c r="U23" s="117"/>
      <c r="V23" s="118"/>
      <c r="W23" s="117"/>
      <c r="X23" s="117"/>
      <c r="Y23" s="119"/>
      <c r="AA23" s="118"/>
      <c r="AC23" s="118"/>
    </row>
    <row r="24" spans="1:29" x14ac:dyDescent="0.25">
      <c r="A24" s="114"/>
      <c r="B24" s="115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78"/>
      <c r="AA24" s="3"/>
    </row>
    <row r="25" spans="1:29" x14ac:dyDescent="0.25">
      <c r="C25" s="178"/>
      <c r="D25" s="178"/>
      <c r="E25" s="178"/>
      <c r="F25" s="178"/>
      <c r="G25" s="178"/>
      <c r="H25" s="178"/>
      <c r="I25" s="178"/>
      <c r="J25" s="178"/>
      <c r="K25" s="178"/>
      <c r="AA25" s="3"/>
    </row>
    <row r="26" spans="1:29" x14ac:dyDescent="0.25">
      <c r="A26" s="178"/>
      <c r="B26" s="178"/>
      <c r="C26" s="178"/>
      <c r="S26" s="3"/>
    </row>
    <row r="27" spans="1:29" x14ac:dyDescent="0.25">
      <c r="A27" s="178"/>
      <c r="B27" s="178"/>
      <c r="C27" s="178"/>
    </row>
    <row r="28" spans="1:29" x14ac:dyDescent="0.25">
      <c r="A28" s="178"/>
      <c r="B28" s="178"/>
      <c r="C28" s="178"/>
    </row>
    <row r="29" spans="1:29" x14ac:dyDescent="0.25">
      <c r="A29" s="178"/>
      <c r="B29" s="178"/>
      <c r="C29" s="178"/>
    </row>
    <row r="30" spans="1:29" x14ac:dyDescent="0.25">
      <c r="A30" s="178"/>
      <c r="B30" s="178"/>
      <c r="C30" s="178"/>
    </row>
    <row r="31" spans="1:29" x14ac:dyDescent="0.25">
      <c r="A31" s="178"/>
      <c r="B31" s="178"/>
      <c r="C31" s="178"/>
    </row>
    <row r="32" spans="1:29" x14ac:dyDescent="0.25">
      <c r="A32" s="178"/>
      <c r="B32" s="178"/>
      <c r="C32" s="178"/>
    </row>
    <row r="33" spans="1:5" x14ac:dyDescent="0.25">
      <c r="A33" s="178"/>
      <c r="B33" s="178"/>
      <c r="C33" s="178"/>
    </row>
    <row r="34" spans="1:5" x14ac:dyDescent="0.25">
      <c r="A34" s="178"/>
      <c r="B34" s="178"/>
      <c r="C34" s="178"/>
    </row>
    <row r="35" spans="1:5" x14ac:dyDescent="0.25">
      <c r="A35" s="178"/>
      <c r="B35" s="178"/>
      <c r="C35" s="178"/>
    </row>
    <row r="36" spans="1:5" x14ac:dyDescent="0.25">
      <c r="A36" s="178"/>
      <c r="B36" s="178"/>
      <c r="C36" s="178"/>
    </row>
    <row r="37" spans="1:5" x14ac:dyDescent="0.25">
      <c r="A37" s="178"/>
      <c r="B37" s="178"/>
      <c r="C37" s="178"/>
    </row>
    <row r="38" spans="1:5" x14ac:dyDescent="0.25">
      <c r="A38" s="178"/>
      <c r="B38" s="178"/>
      <c r="C38" s="178"/>
    </row>
    <row r="39" spans="1:5" x14ac:dyDescent="0.25">
      <c r="A39" s="178"/>
      <c r="B39" s="178"/>
      <c r="C39" s="178"/>
    </row>
    <row r="40" spans="1:5" x14ac:dyDescent="0.25">
      <c r="A40" s="178"/>
      <c r="B40" s="178"/>
      <c r="C40" s="178"/>
    </row>
    <row r="41" spans="1:5" x14ac:dyDescent="0.25">
      <c r="A41" s="178"/>
      <c r="B41" s="178"/>
      <c r="C41" s="178"/>
    </row>
    <row r="42" spans="1:5" x14ac:dyDescent="0.25">
      <c r="A42" s="178"/>
      <c r="B42" s="178"/>
      <c r="C42" s="178"/>
    </row>
    <row r="43" spans="1:5" x14ac:dyDescent="0.25">
      <c r="A43" s="178"/>
      <c r="B43" s="178"/>
      <c r="C43" s="178"/>
    </row>
    <row r="44" spans="1:5" x14ac:dyDescent="0.25">
      <c r="A44" s="178"/>
      <c r="B44" s="178"/>
      <c r="C44" s="178"/>
    </row>
    <row r="45" spans="1:5" x14ac:dyDescent="0.25">
      <c r="A45" s="178"/>
      <c r="B45" s="178"/>
      <c r="C45" s="178"/>
    </row>
    <row r="46" spans="1:5" x14ac:dyDescent="0.25">
      <c r="A46"/>
      <c r="B46"/>
    </row>
    <row r="47" spans="1:5" x14ac:dyDescent="0.25">
      <c r="A47"/>
      <c r="B47"/>
    </row>
    <row r="48" spans="1:5" x14ac:dyDescent="0.25">
      <c r="C48" s="147"/>
      <c r="D48" s="147"/>
      <c r="E48" s="147"/>
    </row>
    <row r="50" spans="4:4" x14ac:dyDescent="0.25">
      <c r="D50" s="3"/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K27"/>
  <sheetViews>
    <sheetView workbookViewId="0">
      <selection activeCell="D11" sqref="D11"/>
    </sheetView>
  </sheetViews>
  <sheetFormatPr defaultColWidth="9.28515625" defaultRowHeight="15" x14ac:dyDescent="0.25"/>
  <cols>
    <col min="2" max="2" width="42.28515625" style="35" customWidth="1"/>
    <col min="3" max="3" width="16.7109375" style="35" customWidth="1"/>
    <col min="4" max="4" width="16.5703125" style="35" customWidth="1"/>
    <col min="5" max="5" width="8.7109375" style="35" bestFit="1" customWidth="1"/>
    <col min="6" max="6" width="9.28515625" style="35"/>
    <col min="7" max="7" width="15.7109375" style="35" customWidth="1"/>
    <col min="8" max="8" width="9.28515625" style="35"/>
    <col min="9" max="9" width="12.140625" style="35" customWidth="1"/>
    <col min="10" max="10" width="9.28515625" style="35"/>
    <col min="11" max="11" width="13.5703125" style="42" bestFit="1" customWidth="1"/>
    <col min="12" max="16384" width="9.28515625" style="35"/>
  </cols>
  <sheetData>
    <row r="1" spans="1:11" s="9" customFormat="1" x14ac:dyDescent="0.25">
      <c r="A1" s="175" t="s">
        <v>0</v>
      </c>
      <c r="B1" s="22" t="s">
        <v>21</v>
      </c>
      <c r="C1" s="184" t="s">
        <v>84</v>
      </c>
      <c r="D1" s="23" t="s">
        <v>87</v>
      </c>
      <c r="G1" s="45" t="s">
        <v>43</v>
      </c>
      <c r="K1" s="43"/>
    </row>
    <row r="2" spans="1:11" x14ac:dyDescent="0.25">
      <c r="A2" s="176">
        <v>1</v>
      </c>
      <c r="B2" s="179" t="s">
        <v>60</v>
      </c>
      <c r="C2" s="148">
        <v>14310.691639999999</v>
      </c>
      <c r="D2" s="80">
        <v>15304.531999999999</v>
      </c>
      <c r="E2" s="50"/>
      <c r="F2" s="34"/>
      <c r="G2" s="41"/>
      <c r="H2" s="34"/>
      <c r="I2" s="203"/>
      <c r="J2" s="50"/>
      <c r="K2" s="44"/>
    </row>
    <row r="3" spans="1:11" x14ac:dyDescent="0.25">
      <c r="A3" s="176">
        <v>2</v>
      </c>
      <c r="B3" s="179" t="s">
        <v>1</v>
      </c>
      <c r="C3" s="148">
        <v>1771.8689999999999</v>
      </c>
      <c r="D3" s="80">
        <v>1785.1110000000001</v>
      </c>
      <c r="E3" s="50"/>
      <c r="F3" s="34"/>
      <c r="G3" s="41"/>
      <c r="H3" s="34"/>
      <c r="I3" s="203"/>
      <c r="J3" s="50"/>
    </row>
    <row r="4" spans="1:11" x14ac:dyDescent="0.25">
      <c r="A4" s="176">
        <v>3</v>
      </c>
      <c r="B4" s="179" t="s">
        <v>2</v>
      </c>
      <c r="C4" s="185">
        <v>482.00758000000002</v>
      </c>
      <c r="D4" s="80">
        <v>536.91629999999998</v>
      </c>
      <c r="E4" s="50"/>
      <c r="F4" s="34"/>
      <c r="G4" s="41"/>
      <c r="H4" s="34"/>
      <c r="I4" s="203"/>
      <c r="J4" s="50"/>
    </row>
    <row r="5" spans="1:11" x14ac:dyDescent="0.25">
      <c r="A5" s="176">
        <v>4</v>
      </c>
      <c r="B5" s="179" t="s">
        <v>3</v>
      </c>
      <c r="C5" s="185">
        <v>2200.607</v>
      </c>
      <c r="D5" s="88">
        <v>2048.2669999999998</v>
      </c>
      <c r="E5" s="50"/>
      <c r="F5" s="34"/>
      <c r="G5" s="41"/>
      <c r="H5" s="34"/>
      <c r="I5" s="203"/>
      <c r="J5" s="50"/>
    </row>
    <row r="6" spans="1:11" x14ac:dyDescent="0.25">
      <c r="A6" s="176">
        <v>5</v>
      </c>
      <c r="B6" s="181" t="s">
        <v>4</v>
      </c>
      <c r="C6" s="185">
        <v>886.38756000000001</v>
      </c>
      <c r="D6" s="80">
        <v>874.52477999999996</v>
      </c>
      <c r="E6" s="50"/>
      <c r="F6" s="34"/>
      <c r="G6" s="41"/>
      <c r="H6" s="34"/>
      <c r="I6" s="203"/>
      <c r="J6" s="50"/>
    </row>
    <row r="7" spans="1:11" x14ac:dyDescent="0.25">
      <c r="A7" s="176">
        <v>6</v>
      </c>
      <c r="B7" s="181" t="s">
        <v>5</v>
      </c>
      <c r="C7" s="148">
        <v>213.94763</v>
      </c>
      <c r="D7" s="80">
        <v>218.52806000000001</v>
      </c>
      <c r="E7" s="50"/>
      <c r="F7" s="34"/>
      <c r="G7" s="41"/>
      <c r="H7" s="34"/>
      <c r="I7" s="203"/>
      <c r="J7" s="50"/>
    </row>
    <row r="8" spans="1:11" x14ac:dyDescent="0.25">
      <c r="A8" s="176">
        <v>7</v>
      </c>
      <c r="B8" s="174" t="s">
        <v>7</v>
      </c>
      <c r="C8" s="185">
        <v>121.08037792</v>
      </c>
      <c r="D8" s="80">
        <v>121.53198652</v>
      </c>
      <c r="E8" s="50"/>
      <c r="F8" s="34"/>
      <c r="G8" s="41"/>
      <c r="H8" s="34"/>
      <c r="I8" s="203"/>
      <c r="J8" s="50"/>
    </row>
    <row r="9" spans="1:11" x14ac:dyDescent="0.25">
      <c r="A9" s="176">
        <v>8</v>
      </c>
      <c r="B9" s="182" t="s">
        <v>35</v>
      </c>
      <c r="C9" s="148">
        <v>1225.1306300000001</v>
      </c>
      <c r="D9" s="80">
        <v>1391.5616299999999</v>
      </c>
      <c r="E9" s="50"/>
      <c r="F9" s="34"/>
      <c r="G9" s="41"/>
      <c r="H9" s="34"/>
      <c r="I9" s="203"/>
      <c r="J9" s="50"/>
    </row>
    <row r="10" spans="1:11" x14ac:dyDescent="0.25">
      <c r="A10" s="176">
        <v>9</v>
      </c>
      <c r="B10" s="182" t="s">
        <v>8</v>
      </c>
      <c r="C10" s="148">
        <v>2639.9571595273401</v>
      </c>
      <c r="D10" s="80">
        <v>2716.9248090999999</v>
      </c>
      <c r="E10" s="50"/>
      <c r="F10" s="34"/>
      <c r="G10" s="41"/>
      <c r="H10" s="34"/>
      <c r="I10" s="203"/>
      <c r="J10" s="50"/>
    </row>
    <row r="11" spans="1:11" x14ac:dyDescent="0.25">
      <c r="A11" s="176">
        <v>10</v>
      </c>
      <c r="B11" s="174" t="s">
        <v>9</v>
      </c>
      <c r="C11" s="212">
        <v>323.96566000000001</v>
      </c>
      <c r="D11" s="213">
        <v>336.85109</v>
      </c>
      <c r="E11" s="50"/>
      <c r="F11" s="34"/>
      <c r="G11" s="41"/>
      <c r="H11" s="34"/>
      <c r="I11" s="203"/>
      <c r="J11" s="50"/>
    </row>
    <row r="12" spans="1:11" x14ac:dyDescent="0.25">
      <c r="A12" s="176">
        <v>11</v>
      </c>
      <c r="B12" s="174" t="s">
        <v>10</v>
      </c>
      <c r="C12" s="148">
        <v>661.97299999999996</v>
      </c>
      <c r="D12" s="80">
        <v>704.97</v>
      </c>
      <c r="E12" s="50"/>
      <c r="F12" s="34"/>
      <c r="G12" s="41"/>
      <c r="H12" s="34"/>
      <c r="I12" s="203"/>
      <c r="J12" s="50"/>
    </row>
    <row r="13" spans="1:11" x14ac:dyDescent="0.25">
      <c r="A13" s="176">
        <v>12</v>
      </c>
      <c r="B13" s="174" t="s">
        <v>11</v>
      </c>
      <c r="C13" s="148">
        <v>11800.950999999999</v>
      </c>
      <c r="D13" s="80">
        <v>13271.814</v>
      </c>
      <c r="E13" s="50"/>
      <c r="F13" s="34"/>
      <c r="G13" s="41"/>
      <c r="H13" s="34"/>
      <c r="I13" s="203"/>
      <c r="J13" s="50"/>
    </row>
    <row r="14" spans="1:11" x14ac:dyDescent="0.25">
      <c r="A14" s="176">
        <v>13</v>
      </c>
      <c r="B14" s="174" t="s">
        <v>14</v>
      </c>
      <c r="C14" s="185">
        <v>9048.0570000000007</v>
      </c>
      <c r="D14" s="80">
        <v>9522.3539999999994</v>
      </c>
      <c r="E14" s="50"/>
      <c r="F14" s="34"/>
      <c r="G14" s="41"/>
      <c r="H14" s="34"/>
      <c r="I14" s="203"/>
      <c r="J14" s="50"/>
    </row>
    <row r="15" spans="1:11" x14ac:dyDescent="0.25">
      <c r="A15" s="176">
        <v>14</v>
      </c>
      <c r="B15" s="174" t="s">
        <v>34</v>
      </c>
      <c r="C15" s="185">
        <v>666.48500000000001</v>
      </c>
      <c r="D15" s="80">
        <v>668.22199999999998</v>
      </c>
      <c r="E15" s="50"/>
      <c r="F15" s="34"/>
      <c r="G15" s="41"/>
      <c r="H15" s="34"/>
      <c r="I15" s="203"/>
      <c r="J15" s="50"/>
    </row>
    <row r="16" spans="1:11" x14ac:dyDescent="0.25">
      <c r="A16" s="176">
        <v>15</v>
      </c>
      <c r="B16" s="174" t="s">
        <v>15</v>
      </c>
      <c r="C16" s="148">
        <v>1395.269</v>
      </c>
      <c r="D16" s="80">
        <v>1398.5219999999999</v>
      </c>
      <c r="E16" s="50"/>
      <c r="F16" s="34"/>
      <c r="G16" s="41"/>
      <c r="H16" s="34"/>
      <c r="I16" s="203"/>
      <c r="J16" s="50"/>
    </row>
    <row r="17" spans="1:10" x14ac:dyDescent="0.25">
      <c r="A17" s="176">
        <v>16</v>
      </c>
      <c r="B17" s="182" t="s">
        <v>16</v>
      </c>
      <c r="C17" s="148">
        <v>901.279</v>
      </c>
      <c r="D17" s="80">
        <v>951.01499999999999</v>
      </c>
      <c r="E17" s="50"/>
      <c r="F17" s="34"/>
      <c r="G17" s="41"/>
      <c r="H17" s="34"/>
      <c r="I17" s="203"/>
      <c r="J17" s="50"/>
    </row>
    <row r="18" spans="1:10" x14ac:dyDescent="0.25">
      <c r="A18" s="176">
        <v>17</v>
      </c>
      <c r="B18" s="182" t="s">
        <v>17</v>
      </c>
      <c r="C18" s="148">
        <v>2196.86447629637</v>
      </c>
      <c r="D18" s="80">
        <v>2311.37697640333</v>
      </c>
      <c r="E18" s="50"/>
      <c r="F18" s="34"/>
      <c r="G18" s="41"/>
      <c r="H18" s="34"/>
      <c r="I18" s="203"/>
      <c r="J18" s="50"/>
    </row>
    <row r="19" spans="1:10" x14ac:dyDescent="0.25">
      <c r="A19" s="176">
        <v>18</v>
      </c>
      <c r="B19" s="174" t="s">
        <v>18</v>
      </c>
      <c r="C19" s="185">
        <v>3020.79117</v>
      </c>
      <c r="D19" s="83">
        <v>2832.27351</v>
      </c>
      <c r="E19" s="50"/>
      <c r="F19" s="34"/>
      <c r="G19" s="41"/>
      <c r="H19" s="34"/>
      <c r="I19" s="203"/>
      <c r="J19" s="50"/>
    </row>
    <row r="20" spans="1:10" x14ac:dyDescent="0.25">
      <c r="A20" s="176">
        <v>19</v>
      </c>
      <c r="B20" s="181" t="s">
        <v>19</v>
      </c>
      <c r="C20" s="185">
        <v>789.11258999999995</v>
      </c>
      <c r="D20" s="80">
        <v>870.73172</v>
      </c>
      <c r="E20" s="50"/>
      <c r="F20" s="34"/>
      <c r="G20" s="41"/>
      <c r="H20" s="34"/>
      <c r="I20" s="203"/>
      <c r="J20" s="50"/>
    </row>
    <row r="21" spans="1:10" x14ac:dyDescent="0.25">
      <c r="A21" s="176">
        <v>20</v>
      </c>
      <c r="B21" s="179" t="s">
        <v>37</v>
      </c>
      <c r="C21" s="148">
        <v>1512.82278</v>
      </c>
      <c r="D21" s="80">
        <v>1474.9949999999999</v>
      </c>
      <c r="E21" s="50"/>
      <c r="F21" s="34"/>
      <c r="G21" s="41"/>
      <c r="H21" s="34"/>
      <c r="I21" s="203"/>
      <c r="J21" s="50"/>
    </row>
    <row r="22" spans="1:10" x14ac:dyDescent="0.25">
      <c r="A22" s="176">
        <v>21</v>
      </c>
      <c r="B22" s="183" t="s">
        <v>31</v>
      </c>
      <c r="C22" s="186">
        <v>1442.7050400000001</v>
      </c>
      <c r="D22" s="121">
        <v>1559.9739999999999</v>
      </c>
      <c r="E22" s="50"/>
      <c r="F22" s="34"/>
      <c r="G22" s="41"/>
      <c r="H22" s="34"/>
      <c r="I22" s="203"/>
      <c r="J22" s="50"/>
    </row>
    <row r="23" spans="1:10" hidden="1" x14ac:dyDescent="0.25">
      <c r="B23" s="40"/>
      <c r="C23" s="41">
        <f>'2026 IIR- Ümumi göstəricilər'!C23</f>
        <v>0</v>
      </c>
      <c r="D23" s="40"/>
      <c r="E23" s="50">
        <f>Table41113141516181928[[#This Row],[IR/2026]]-Table41113141516181928[[#This Row],[IIR/2026]]</f>
        <v>0</v>
      </c>
      <c r="H23" s="34" t="e">
        <f>I23/Table41113141516181928[[#This Row],[IIR/2026]]</f>
        <v>#DIV/0!</v>
      </c>
      <c r="I23" s="195">
        <f>Table41113141516181928[[#This Row],[IR/2026]]-Table41113141516181928[[#This Row],[IIR/2026]]</f>
        <v>0</v>
      </c>
    </row>
    <row r="24" spans="1:10" hidden="1" x14ac:dyDescent="0.25">
      <c r="B24" s="40"/>
      <c r="C24" s="41">
        <f>'2026 IIR- Ümumi göstəricilər'!C24</f>
        <v>0</v>
      </c>
      <c r="D24" s="40"/>
      <c r="E24" s="50">
        <f>Table41113141516181928[[#This Row],[IR/2026]]-Table41113141516181928[[#This Row],[IIR/2026]]</f>
        <v>0</v>
      </c>
      <c r="H24" s="34" t="e">
        <f>I24/Table41113141516181928[[#This Row],[IIR/2026]]</f>
        <v>#DIV/0!</v>
      </c>
      <c r="I24" s="195">
        <f>Table41113141516181928[[#This Row],[IR/2026]]-Table41113141516181928[[#This Row],[IIR/2026]]</f>
        <v>0</v>
      </c>
    </row>
    <row r="26" spans="1:10" x14ac:dyDescent="0.25">
      <c r="C26" s="34"/>
    </row>
    <row r="27" spans="1:10" x14ac:dyDescent="0.25">
      <c r="C27" s="34"/>
    </row>
  </sheetData>
  <phoneticPr fontId="6" type="noConversion"/>
  <hyperlinks>
    <hyperlink ref="G1" location="Mündəricat!A1" display="Mündəricat" xr:uid="{00000000-0004-0000-0300-000000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F22"/>
  <sheetViews>
    <sheetView workbookViewId="0">
      <selection activeCell="D10" sqref="D10"/>
    </sheetView>
  </sheetViews>
  <sheetFormatPr defaultRowHeight="15" x14ac:dyDescent="0.25"/>
  <cols>
    <col min="2" max="2" width="40.5703125" customWidth="1"/>
    <col min="3" max="3" width="34.28515625" customWidth="1"/>
    <col min="4" max="4" width="32.5703125" customWidth="1"/>
    <col min="5" max="5" width="29.7109375" customWidth="1"/>
    <col min="6" max="6" width="29.5703125" customWidth="1"/>
  </cols>
  <sheetData>
    <row r="1" spans="1:6" s="7" customFormat="1" ht="30" x14ac:dyDescent="0.25">
      <c r="A1" s="18" t="s">
        <v>0</v>
      </c>
      <c r="B1" s="19" t="s">
        <v>21</v>
      </c>
      <c r="C1" s="19" t="s">
        <v>82</v>
      </c>
      <c r="D1" s="20" t="s">
        <v>83</v>
      </c>
      <c r="F1" s="36" t="s">
        <v>43</v>
      </c>
    </row>
    <row r="2" spans="1:6" x14ac:dyDescent="0.25">
      <c r="A2" s="92">
        <v>1</v>
      </c>
      <c r="B2" s="14" t="s">
        <v>11</v>
      </c>
      <c r="C2" s="86">
        <v>0.12463936169212131</v>
      </c>
      <c r="D2" s="126">
        <v>1470.8630000000012</v>
      </c>
    </row>
    <row r="3" spans="1:6" x14ac:dyDescent="0.25">
      <c r="A3" s="92">
        <v>2</v>
      </c>
      <c r="B3" s="14" t="s">
        <v>60</v>
      </c>
      <c r="C3" s="85">
        <v>6.9447402333937758E-2</v>
      </c>
      <c r="D3" s="126">
        <v>993.84036000000015</v>
      </c>
    </row>
    <row r="4" spans="1:6" x14ac:dyDescent="0.25">
      <c r="A4" s="92">
        <v>3</v>
      </c>
      <c r="B4" s="14" t="s">
        <v>14</v>
      </c>
      <c r="C4" s="86">
        <v>5.2419762607596176E-2</v>
      </c>
      <c r="D4" s="126">
        <v>474.29699999999866</v>
      </c>
    </row>
    <row r="5" spans="1:6" x14ac:dyDescent="0.25">
      <c r="A5" s="92">
        <v>4</v>
      </c>
      <c r="B5" s="14" t="s">
        <v>35</v>
      </c>
      <c r="C5" s="86">
        <v>0.13584755447670083</v>
      </c>
      <c r="D5" s="126">
        <v>166.43099999999981</v>
      </c>
    </row>
    <row r="6" spans="1:6" x14ac:dyDescent="0.25">
      <c r="A6" s="92">
        <v>5</v>
      </c>
      <c r="B6" s="14" t="s">
        <v>31</v>
      </c>
      <c r="C6" s="86">
        <v>8.1284085622935098E-2</v>
      </c>
      <c r="D6" s="126">
        <v>117.26895999999988</v>
      </c>
    </row>
    <row r="7" spans="1:6" x14ac:dyDescent="0.25">
      <c r="A7" s="92">
        <v>6</v>
      </c>
      <c r="B7" s="14" t="s">
        <v>17</v>
      </c>
      <c r="C7" s="86">
        <v>5.2125427554827297E-2</v>
      </c>
      <c r="D7" s="50">
        <v>114.51250010696003</v>
      </c>
    </row>
    <row r="8" spans="1:6" x14ac:dyDescent="0.25">
      <c r="A8" s="92">
        <v>7</v>
      </c>
      <c r="B8" s="14" t="s">
        <v>19</v>
      </c>
      <c r="C8" s="86">
        <v>0.10343153947144601</v>
      </c>
      <c r="D8" s="126">
        <v>81.619130000000041</v>
      </c>
    </row>
    <row r="9" spans="1:6" x14ac:dyDescent="0.25">
      <c r="A9" s="92">
        <v>8</v>
      </c>
      <c r="B9" s="14" t="s">
        <v>8</v>
      </c>
      <c r="C9" s="86">
        <v>2.9154885826420118E-2</v>
      </c>
      <c r="D9" s="50">
        <v>76.967649572659866</v>
      </c>
    </row>
    <row r="10" spans="1:6" x14ac:dyDescent="0.25">
      <c r="A10" s="92">
        <v>9</v>
      </c>
      <c r="B10" s="14" t="s">
        <v>2</v>
      </c>
      <c r="C10" s="86">
        <v>0.11391671475373877</v>
      </c>
      <c r="D10" s="126">
        <v>54.90871999999996</v>
      </c>
    </row>
    <row r="11" spans="1:6" x14ac:dyDescent="0.25">
      <c r="A11" s="92">
        <v>10</v>
      </c>
      <c r="B11" s="14" t="s">
        <v>16</v>
      </c>
      <c r="C11" s="86">
        <v>5.5183799911015408E-2</v>
      </c>
      <c r="D11" s="50">
        <v>49.73599999999999</v>
      </c>
    </row>
    <row r="12" spans="1:6" x14ac:dyDescent="0.25">
      <c r="A12" s="92">
        <v>11</v>
      </c>
      <c r="B12" s="14" t="s">
        <v>10</v>
      </c>
      <c r="C12" s="86">
        <v>6.4952800189735926E-2</v>
      </c>
      <c r="D12" s="50">
        <v>42.997000000000071</v>
      </c>
    </row>
    <row r="13" spans="1:6" x14ac:dyDescent="0.25">
      <c r="A13" s="92">
        <v>12</v>
      </c>
      <c r="B13" s="14" t="s">
        <v>1</v>
      </c>
      <c r="C13" s="85">
        <v>7.4734644604088629E-3</v>
      </c>
      <c r="D13" s="50">
        <v>13.242000000000189</v>
      </c>
    </row>
    <row r="14" spans="1:6" x14ac:dyDescent="0.25">
      <c r="A14" s="92">
        <v>13</v>
      </c>
      <c r="B14" s="14" t="s">
        <v>9</v>
      </c>
      <c r="C14" s="86">
        <v>3.977406123846583E-2</v>
      </c>
      <c r="D14" s="50">
        <v>12.885429999999985</v>
      </c>
    </row>
    <row r="15" spans="1:6" x14ac:dyDescent="0.25">
      <c r="A15" s="92">
        <v>14</v>
      </c>
      <c r="B15" s="14" t="s">
        <v>5</v>
      </c>
      <c r="C15" s="86">
        <v>2.140911773596188E-2</v>
      </c>
      <c r="D15" s="50">
        <v>4.5804300000000069</v>
      </c>
    </row>
    <row r="16" spans="1:6" x14ac:dyDescent="0.25">
      <c r="A16" s="92">
        <v>15</v>
      </c>
      <c r="B16" s="14" t="s">
        <v>15</v>
      </c>
      <c r="C16" s="86">
        <v>2.3314500644677771E-3</v>
      </c>
      <c r="D16" s="50">
        <v>3.2529999999999291</v>
      </c>
    </row>
    <row r="17" spans="1:4" x14ac:dyDescent="0.25">
      <c r="A17" s="92">
        <v>16</v>
      </c>
      <c r="B17" s="14" t="s">
        <v>34</v>
      </c>
      <c r="C17" s="86">
        <v>2.6062101922772474E-3</v>
      </c>
      <c r="D17" s="50">
        <v>1.7369999999999663</v>
      </c>
    </row>
    <row r="18" spans="1:4" x14ac:dyDescent="0.25">
      <c r="A18" s="92">
        <v>17</v>
      </c>
      <c r="B18" s="14" t="s">
        <v>7</v>
      </c>
      <c r="C18" s="86">
        <v>3.729824830067674E-3</v>
      </c>
      <c r="D18" s="50">
        <v>0.45160860000000014</v>
      </c>
    </row>
    <row r="19" spans="1:4" x14ac:dyDescent="0.25">
      <c r="A19" s="92">
        <v>18</v>
      </c>
      <c r="B19" s="14" t="s">
        <v>4</v>
      </c>
      <c r="C19" s="86">
        <v>-1.3383288005531124E-2</v>
      </c>
      <c r="D19" s="50">
        <v>-11.862780000000043</v>
      </c>
    </row>
    <row r="20" spans="1:4" x14ac:dyDescent="0.25">
      <c r="A20" s="92">
        <v>19</v>
      </c>
      <c r="B20" s="14" t="s">
        <v>37</v>
      </c>
      <c r="C20" s="86">
        <v>-2.5004766255569022E-2</v>
      </c>
      <c r="D20" s="50">
        <v>-37.827780000000075</v>
      </c>
    </row>
    <row r="21" spans="1:4" x14ac:dyDescent="0.25">
      <c r="A21" s="92">
        <v>20</v>
      </c>
      <c r="B21" s="14" t="s">
        <v>3</v>
      </c>
      <c r="C21" s="86">
        <v>-6.9226354364954834E-2</v>
      </c>
      <c r="D21" s="50">
        <v>-152.34000000000015</v>
      </c>
    </row>
    <row r="22" spans="1:4" x14ac:dyDescent="0.25">
      <c r="A22" s="92">
        <v>21</v>
      </c>
      <c r="B22" s="15" t="s">
        <v>18</v>
      </c>
      <c r="C22" s="152">
        <v>-6.2406717111795573E-2</v>
      </c>
      <c r="D22" s="123">
        <v>-188.51765999999998</v>
      </c>
    </row>
  </sheetData>
  <conditionalFormatting sqref="C2:C13">
    <cfRule type="dataBar" priority="35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{431D794D-15C0-408C-9139-56B356A5383B}</x14:id>
        </ext>
      </extLst>
    </cfRule>
    <cfRule type="dataBar" priority="35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{845F8568-5FED-407E-9076-2A121B2041D9}</x14:id>
        </ext>
      </extLst>
    </cfRule>
    <cfRule type="dataBar" priority="35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{32887B2B-94F3-407F-908E-607FCC34458D}</x14:id>
        </ext>
      </extLst>
    </cfRule>
    <cfRule type="dataBar" priority="35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{40E62FEC-815A-4DEA-9095-5A2CC0B68AA2}</x14:id>
        </ext>
      </extLst>
    </cfRule>
  </conditionalFormatting>
  <conditionalFormatting sqref="C2:C22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{888F01DC-D263-490E-9453-5798D5437AD4}</x14:id>
        </ext>
      </extLst>
    </cfRule>
  </conditionalFormatting>
  <conditionalFormatting sqref="C2:D13">
    <cfRule type="dataBar" priority="36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{A664CC5A-3BFD-4F81-857B-FA8DAE79B8BD}</x14:id>
        </ext>
      </extLst>
    </cfRule>
  </conditionalFormatting>
  <conditionalFormatting sqref="C2:D22">
    <cfRule type="dataBar" priority="39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{5A1EE3AB-3E76-4B12-8F00-D7931A0CA72D}</x14:id>
        </ext>
      </extLst>
    </cfRule>
  </conditionalFormatting>
  <conditionalFormatting sqref="D2:D13">
    <cfRule type="dataBar" priority="36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{BBBC22F6-7080-4D66-B0D3-210D82481A38}</x14:id>
        </ext>
      </extLst>
    </cfRule>
    <cfRule type="dataBar" priority="37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{7C8432DC-6BE7-4E0F-A268-B18F2AB0CFE4}</x14:id>
        </ext>
      </extLst>
    </cfRule>
  </conditionalFormatting>
  <conditionalFormatting sqref="D2:D2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{84213392-7001-4970-82CC-2F4CC26266EA}</x14:id>
        </ext>
      </extLst>
    </cfRule>
  </conditionalFormatting>
  <hyperlinks>
    <hyperlink ref="F1" location="Mündəricat!A1" display="Mündəricat" xr:uid="{00000000-0004-0000-0400-000000000000}"/>
  </hyperlinks>
  <pageMargins left="0.7" right="0.7" top="0.75" bottom="0.75" header="0.3" footer="0.3"/>
  <pageSetup paperSize="9" orientation="portrait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31D794D-15C0-408C-9139-56B356A5383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845F8568-5FED-407E-9076-2A121B2041D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32887B2B-94F3-407F-908E-607FCC34458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40E62FEC-815A-4DEA-9095-5A2CC0B68A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C2:C13</xm:sqref>
        </x14:conditionalFormatting>
        <x14:conditionalFormatting xmlns:xm="http://schemas.microsoft.com/office/excel/2006/main">
          <x14:cfRule type="dataBar" id="{888F01DC-D263-490E-9453-5798D5437AD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C2:C22</xm:sqref>
        </x14:conditionalFormatting>
        <x14:conditionalFormatting xmlns:xm="http://schemas.microsoft.com/office/excel/2006/main">
          <x14:cfRule type="dataBar" id="{A664CC5A-3BFD-4F81-857B-FA8DAE79B8B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C2:D13</xm:sqref>
        </x14:conditionalFormatting>
        <x14:conditionalFormatting xmlns:xm="http://schemas.microsoft.com/office/excel/2006/main">
          <x14:cfRule type="dataBar" id="{5A1EE3AB-3E76-4B12-8F00-D7931A0CA72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C2:D22</xm:sqref>
        </x14:conditionalFormatting>
        <x14:conditionalFormatting xmlns:xm="http://schemas.microsoft.com/office/excel/2006/main">
          <x14:cfRule type="dataBar" id="{BBBC22F6-7080-4D66-B0D3-210D82481A3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7C8432DC-6BE7-4E0F-A268-B18F2AB0CFE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D2:D13</xm:sqref>
        </x14:conditionalFormatting>
        <x14:conditionalFormatting xmlns:xm="http://schemas.microsoft.com/office/excel/2006/main">
          <x14:cfRule type="dataBar" id="{84213392-7001-4970-82CC-2F4CC26266E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D2:D22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J27"/>
  <sheetViews>
    <sheetView workbookViewId="0">
      <selection activeCell="D11" sqref="D11"/>
    </sheetView>
  </sheetViews>
  <sheetFormatPr defaultColWidth="9.28515625" defaultRowHeight="15" x14ac:dyDescent="0.25"/>
  <cols>
    <col min="1" max="1" width="9.28515625" style="153"/>
    <col min="2" max="2" width="29.28515625" customWidth="1"/>
    <col min="3" max="4" width="15.7109375" customWidth="1"/>
    <col min="5" max="5" width="23.28515625" customWidth="1"/>
    <col min="6" max="6" width="19" customWidth="1"/>
    <col min="7" max="7" width="2.42578125" customWidth="1"/>
    <col min="8" max="8" width="6.7109375" customWidth="1"/>
    <col min="9" max="9" width="9.28515625" customWidth="1"/>
  </cols>
  <sheetData>
    <row r="1" spans="1:10" s="7" customFormat="1" x14ac:dyDescent="0.25">
      <c r="A1" s="154" t="s">
        <v>0</v>
      </c>
      <c r="B1" s="17" t="s">
        <v>21</v>
      </c>
      <c r="C1" s="23" t="s">
        <v>84</v>
      </c>
      <c r="D1" s="23" t="s">
        <v>87</v>
      </c>
      <c r="F1" s="36" t="s">
        <v>43</v>
      </c>
    </row>
    <row r="2" spans="1:10" x14ac:dyDescent="0.25">
      <c r="A2" s="155">
        <v>1</v>
      </c>
      <c r="B2" s="6" t="s">
        <v>60</v>
      </c>
      <c r="C2" s="80">
        <v>7158.1441400000003</v>
      </c>
      <c r="D2" s="80">
        <v>7601.9687400000003</v>
      </c>
      <c r="H2" s="3"/>
      <c r="I2" s="52"/>
      <c r="J2" s="3"/>
    </row>
    <row r="3" spans="1:10" x14ac:dyDescent="0.25">
      <c r="A3" s="155">
        <v>2</v>
      </c>
      <c r="B3" s="6" t="s">
        <v>1</v>
      </c>
      <c r="C3" s="80">
        <v>1341.3040000000001</v>
      </c>
      <c r="D3" s="80">
        <v>1381.3869999999999</v>
      </c>
      <c r="E3" s="2"/>
      <c r="H3" s="3"/>
      <c r="I3" s="52"/>
      <c r="J3" s="3"/>
    </row>
    <row r="4" spans="1:10" x14ac:dyDescent="0.25">
      <c r="A4" s="156">
        <v>3</v>
      </c>
      <c r="B4" s="6" t="s">
        <v>2</v>
      </c>
      <c r="C4" s="83">
        <v>328.15330999999998</v>
      </c>
      <c r="D4" s="80">
        <v>394.36900000000003</v>
      </c>
      <c r="H4" s="3"/>
      <c r="I4" s="52"/>
      <c r="J4" s="3"/>
    </row>
    <row r="5" spans="1:10" x14ac:dyDescent="0.25">
      <c r="A5" s="156">
        <v>4</v>
      </c>
      <c r="B5" s="6" t="s">
        <v>3</v>
      </c>
      <c r="C5" s="83">
        <v>814.7</v>
      </c>
      <c r="D5" s="80">
        <v>828.18399999999997</v>
      </c>
      <c r="H5" s="3"/>
      <c r="I5" s="52"/>
      <c r="J5" s="3"/>
    </row>
    <row r="6" spans="1:10" x14ac:dyDescent="0.25">
      <c r="A6" s="157">
        <v>5</v>
      </c>
      <c r="B6" s="81" t="s">
        <v>4</v>
      </c>
      <c r="C6" s="140">
        <v>380.73027000000002</v>
      </c>
      <c r="D6" s="117">
        <v>405.42518999999999</v>
      </c>
      <c r="H6" s="3"/>
      <c r="I6" s="52"/>
      <c r="J6" s="3"/>
    </row>
    <row r="7" spans="1:10" x14ac:dyDescent="0.25">
      <c r="A7" s="155">
        <v>6</v>
      </c>
      <c r="B7" s="81" t="s">
        <v>5</v>
      </c>
      <c r="C7" s="80">
        <v>132.87893</v>
      </c>
      <c r="D7" s="80">
        <v>142.25650999999999</v>
      </c>
      <c r="H7" s="3"/>
      <c r="I7" s="52"/>
      <c r="J7" s="3"/>
    </row>
    <row r="8" spans="1:10" x14ac:dyDescent="0.25">
      <c r="A8" s="156">
        <v>7</v>
      </c>
      <c r="B8" s="82" t="s">
        <v>7</v>
      </c>
      <c r="C8" s="83">
        <v>2.91947</v>
      </c>
      <c r="D8" s="80">
        <v>3.1895099999999998</v>
      </c>
      <c r="H8" s="3"/>
      <c r="I8" s="52"/>
      <c r="J8" s="3"/>
    </row>
    <row r="9" spans="1:10" x14ac:dyDescent="0.25">
      <c r="A9" s="155">
        <v>8</v>
      </c>
      <c r="B9" s="97" t="s">
        <v>35</v>
      </c>
      <c r="C9" s="80">
        <v>964.14227000000005</v>
      </c>
      <c r="D9" s="80">
        <v>1060.7881400000001</v>
      </c>
      <c r="H9" s="3"/>
      <c r="I9" s="52"/>
      <c r="J9" s="3"/>
    </row>
    <row r="10" spans="1:10" x14ac:dyDescent="0.25">
      <c r="A10" s="155">
        <v>9</v>
      </c>
      <c r="B10" s="97" t="s">
        <v>8</v>
      </c>
      <c r="C10" s="80">
        <v>1635.0681112125999</v>
      </c>
      <c r="D10" s="80">
        <v>1701.6230529853999</v>
      </c>
      <c r="H10" s="3"/>
      <c r="I10" s="52"/>
      <c r="J10" s="3"/>
    </row>
    <row r="11" spans="1:10" x14ac:dyDescent="0.25">
      <c r="A11" s="155">
        <v>10</v>
      </c>
      <c r="B11" s="82" t="s">
        <v>9</v>
      </c>
      <c r="C11" s="83">
        <v>254.06939</v>
      </c>
      <c r="D11" s="83">
        <v>280.6223</v>
      </c>
      <c r="H11" s="3"/>
      <c r="I11" s="52"/>
      <c r="J11" s="3"/>
    </row>
    <row r="12" spans="1:10" x14ac:dyDescent="0.25">
      <c r="A12" s="155">
        <v>11</v>
      </c>
      <c r="B12" s="82" t="s">
        <v>10</v>
      </c>
      <c r="C12" s="80">
        <v>546.54399999999998</v>
      </c>
      <c r="D12" s="80">
        <v>567.81500000000005</v>
      </c>
      <c r="H12" s="3"/>
      <c r="I12" s="52"/>
      <c r="J12" s="3"/>
    </row>
    <row r="13" spans="1:10" x14ac:dyDescent="0.25">
      <c r="A13" s="155">
        <v>12</v>
      </c>
      <c r="B13" s="82" t="s">
        <v>11</v>
      </c>
      <c r="C13" s="80">
        <v>5467.9250000000002</v>
      </c>
      <c r="D13" s="80">
        <v>5953.9480000000003</v>
      </c>
      <c r="H13" s="3"/>
      <c r="I13" s="52"/>
      <c r="J13" s="3"/>
    </row>
    <row r="14" spans="1:10" x14ac:dyDescent="0.25">
      <c r="A14" s="156">
        <v>13</v>
      </c>
      <c r="B14" s="82" t="s">
        <v>14</v>
      </c>
      <c r="C14" s="83">
        <v>3326.239</v>
      </c>
      <c r="D14" s="80">
        <v>3624.7910000000002</v>
      </c>
      <c r="H14" s="3"/>
      <c r="I14" s="52"/>
      <c r="J14" s="3"/>
    </row>
    <row r="15" spans="1:10" x14ac:dyDescent="0.25">
      <c r="A15" s="156">
        <v>14</v>
      </c>
      <c r="B15" s="82" t="s">
        <v>34</v>
      </c>
      <c r="C15" s="83">
        <v>500.99599999999998</v>
      </c>
      <c r="D15" s="149">
        <v>496.46800000000002</v>
      </c>
      <c r="H15" s="3"/>
      <c r="I15" s="52"/>
      <c r="J15" s="3"/>
    </row>
    <row r="16" spans="1:10" x14ac:dyDescent="0.25">
      <c r="A16" s="155">
        <v>15</v>
      </c>
      <c r="B16" s="82" t="s">
        <v>15</v>
      </c>
      <c r="C16" s="80">
        <v>944.27499999999998</v>
      </c>
      <c r="D16" s="80">
        <v>995.08399999999995</v>
      </c>
      <c r="H16" s="3"/>
      <c r="I16" s="52"/>
      <c r="J16" s="3"/>
    </row>
    <row r="17" spans="1:10" x14ac:dyDescent="0.25">
      <c r="A17" s="155">
        <v>16</v>
      </c>
      <c r="B17" s="97" t="s">
        <v>16</v>
      </c>
      <c r="C17" s="80">
        <v>709.83399999999995</v>
      </c>
      <c r="D17" s="80">
        <v>699.53899999999999</v>
      </c>
      <c r="H17" s="3"/>
      <c r="I17" s="52"/>
      <c r="J17" s="3"/>
    </row>
    <row r="18" spans="1:10" x14ac:dyDescent="0.25">
      <c r="A18" s="155">
        <v>17</v>
      </c>
      <c r="B18" s="97" t="s">
        <v>17</v>
      </c>
      <c r="C18" s="80">
        <v>1373.7874563099999</v>
      </c>
      <c r="D18" s="80">
        <v>1464.5097101900001</v>
      </c>
      <c r="H18" s="3"/>
      <c r="I18" s="52"/>
      <c r="J18" s="3"/>
    </row>
    <row r="19" spans="1:10" x14ac:dyDescent="0.25">
      <c r="A19" s="158">
        <v>18</v>
      </c>
      <c r="B19" s="82" t="s">
        <v>18</v>
      </c>
      <c r="C19" s="84">
        <v>1817.1451500000001</v>
      </c>
      <c r="D19" s="84">
        <v>1776.7560000000001</v>
      </c>
      <c r="H19" s="3"/>
      <c r="I19" s="52"/>
      <c r="J19" s="3"/>
    </row>
    <row r="20" spans="1:10" x14ac:dyDescent="0.25">
      <c r="A20" s="156">
        <v>19</v>
      </c>
      <c r="B20" s="81" t="s">
        <v>19</v>
      </c>
      <c r="C20" s="83">
        <v>487.78728999999998</v>
      </c>
      <c r="D20" s="80">
        <v>496.74101999999999</v>
      </c>
      <c r="H20" s="3"/>
      <c r="I20" s="52"/>
      <c r="J20" s="3"/>
    </row>
    <row r="21" spans="1:10" x14ac:dyDescent="0.25">
      <c r="A21" s="155">
        <v>20</v>
      </c>
      <c r="B21" s="6" t="s">
        <v>37</v>
      </c>
      <c r="C21" s="80">
        <v>1081.73882</v>
      </c>
      <c r="D21" s="80">
        <v>1107.29177</v>
      </c>
      <c r="H21" s="3"/>
      <c r="I21" s="52"/>
      <c r="J21" s="3"/>
    </row>
    <row r="22" spans="1:10" x14ac:dyDescent="0.25">
      <c r="A22" s="156">
        <v>21</v>
      </c>
      <c r="B22" s="71" t="s">
        <v>31</v>
      </c>
      <c r="C22" s="111">
        <v>774.59824000000003</v>
      </c>
      <c r="D22" s="65">
        <v>831.70839999999998</v>
      </c>
      <c r="H22" s="3"/>
      <c r="I22" s="52"/>
      <c r="J22" s="3"/>
    </row>
    <row r="23" spans="1:10" x14ac:dyDescent="0.25">
      <c r="H23" s="3"/>
    </row>
    <row r="24" spans="1:10" x14ac:dyDescent="0.25">
      <c r="H24" s="3"/>
    </row>
    <row r="25" spans="1:10" x14ac:dyDescent="0.25">
      <c r="H25" s="3"/>
    </row>
    <row r="26" spans="1:10" x14ac:dyDescent="0.25">
      <c r="H26" s="3"/>
    </row>
    <row r="27" spans="1:10" x14ac:dyDescent="0.25">
      <c r="H27" s="3"/>
    </row>
  </sheetData>
  <hyperlinks>
    <hyperlink ref="F1" location="Mündəricat!A1" display="Mündəricat" xr:uid="{00000000-0004-0000-0500-000000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F23"/>
  <sheetViews>
    <sheetView workbookViewId="0">
      <selection activeCell="D11" sqref="D11"/>
    </sheetView>
  </sheetViews>
  <sheetFormatPr defaultRowHeight="15" x14ac:dyDescent="0.25"/>
  <cols>
    <col min="1" max="1" width="9.140625" style="153"/>
    <col min="2" max="4" width="32.28515625" customWidth="1"/>
    <col min="5" max="5" width="23.7109375" customWidth="1"/>
    <col min="6" max="6" width="28.28515625" customWidth="1"/>
  </cols>
  <sheetData>
    <row r="1" spans="1:6" s="21" customFormat="1" ht="32.25" customHeight="1" x14ac:dyDescent="0.25">
      <c r="A1" s="159" t="s">
        <v>0</v>
      </c>
      <c r="B1" s="19" t="s">
        <v>21</v>
      </c>
      <c r="C1" s="19" t="s">
        <v>88</v>
      </c>
      <c r="D1" s="20" t="s">
        <v>89</v>
      </c>
      <c r="F1" s="36" t="s">
        <v>43</v>
      </c>
    </row>
    <row r="2" spans="1:6" x14ac:dyDescent="0.25">
      <c r="A2" s="160">
        <v>1</v>
      </c>
      <c r="B2" s="6" t="s">
        <v>11</v>
      </c>
      <c r="C2" s="2">
        <v>8.8886186258955613E-2</v>
      </c>
      <c r="D2" s="133">
        <v>486.02300000000014</v>
      </c>
    </row>
    <row r="3" spans="1:6" x14ac:dyDescent="0.25">
      <c r="A3" s="160">
        <v>2</v>
      </c>
      <c r="B3" s="6" t="s">
        <v>60</v>
      </c>
      <c r="C3" s="2">
        <v>6.200274698575714E-2</v>
      </c>
      <c r="D3" s="133">
        <v>443.82459999999992</v>
      </c>
    </row>
    <row r="4" spans="1:6" x14ac:dyDescent="0.25">
      <c r="A4" s="160">
        <v>3</v>
      </c>
      <c r="B4" s="6" t="s">
        <v>14</v>
      </c>
      <c r="C4" s="129">
        <v>8.9756629033572288E-2</v>
      </c>
      <c r="D4" s="136">
        <v>298.55200000000013</v>
      </c>
    </row>
    <row r="5" spans="1:6" x14ac:dyDescent="0.25">
      <c r="A5" s="160">
        <v>4</v>
      </c>
      <c r="B5" s="6" t="s">
        <v>35</v>
      </c>
      <c r="C5" s="55">
        <v>0.10024025811045512</v>
      </c>
      <c r="D5" s="135">
        <v>96.645870000000059</v>
      </c>
    </row>
    <row r="6" spans="1:6" x14ac:dyDescent="0.25">
      <c r="A6" s="160">
        <v>5</v>
      </c>
      <c r="B6" s="6" t="s">
        <v>17</v>
      </c>
      <c r="C6" s="55">
        <v>6.6038056661021249E-2</v>
      </c>
      <c r="D6" s="135">
        <v>90.722253880000153</v>
      </c>
    </row>
    <row r="7" spans="1:6" x14ac:dyDescent="0.25">
      <c r="A7" s="160">
        <v>6</v>
      </c>
      <c r="B7" s="6" t="s">
        <v>8</v>
      </c>
      <c r="C7" s="52">
        <v>4.0704690719851166E-2</v>
      </c>
      <c r="D7" s="133">
        <v>66.554941772800021</v>
      </c>
    </row>
    <row r="8" spans="1:6" x14ac:dyDescent="0.25">
      <c r="A8" s="160">
        <v>7</v>
      </c>
      <c r="B8" s="6" t="s">
        <v>2</v>
      </c>
      <c r="C8" s="2">
        <v>0.20178278866058075</v>
      </c>
      <c r="D8" s="133">
        <v>66.215690000000052</v>
      </c>
    </row>
    <row r="9" spans="1:6" x14ac:dyDescent="0.25">
      <c r="A9" s="160">
        <v>8</v>
      </c>
      <c r="B9" s="6" t="s">
        <v>31</v>
      </c>
      <c r="C9" s="127">
        <v>7.3728750016266442E-2</v>
      </c>
      <c r="D9" s="134">
        <v>57.110159999999951</v>
      </c>
    </row>
    <row r="10" spans="1:6" x14ac:dyDescent="0.25">
      <c r="A10" s="160">
        <v>9</v>
      </c>
      <c r="B10" s="6" t="s">
        <v>15</v>
      </c>
      <c r="C10" s="55">
        <v>5.3807418389769879E-2</v>
      </c>
      <c r="D10" s="135">
        <v>50.808999999999969</v>
      </c>
    </row>
    <row r="11" spans="1:6" x14ac:dyDescent="0.25">
      <c r="A11" s="160">
        <v>10</v>
      </c>
      <c r="B11" s="6" t="s">
        <v>1</v>
      </c>
      <c r="C11" s="55">
        <v>2.9883605804500668E-2</v>
      </c>
      <c r="D11" s="135">
        <v>40.082999999999856</v>
      </c>
    </row>
    <row r="12" spans="1:6" x14ac:dyDescent="0.25">
      <c r="A12" s="160">
        <v>11</v>
      </c>
      <c r="B12" s="6" t="s">
        <v>9</v>
      </c>
      <c r="C12" s="55">
        <v>0.10451046464117542</v>
      </c>
      <c r="D12" s="135">
        <v>26.552909999999997</v>
      </c>
    </row>
    <row r="13" spans="1:6" x14ac:dyDescent="0.25">
      <c r="A13" s="160">
        <v>12</v>
      </c>
      <c r="B13" s="6" t="s">
        <v>37</v>
      </c>
      <c r="C13" s="2">
        <v>2.3622106859398917E-2</v>
      </c>
      <c r="D13" s="133">
        <v>25.55295000000001</v>
      </c>
    </row>
    <row r="14" spans="1:6" x14ac:dyDescent="0.25">
      <c r="A14" s="160">
        <v>13</v>
      </c>
      <c r="B14" s="6" t="s">
        <v>4</v>
      </c>
      <c r="C14" s="2">
        <v>6.4861982211185776E-2</v>
      </c>
      <c r="D14" s="133">
        <v>24.694919999999968</v>
      </c>
    </row>
    <row r="15" spans="1:6" x14ac:dyDescent="0.25">
      <c r="A15" s="160">
        <v>14</v>
      </c>
      <c r="B15" s="6" t="s">
        <v>10</v>
      </c>
      <c r="C15" s="55">
        <v>3.8919098919757644E-2</v>
      </c>
      <c r="D15" s="135">
        <v>21.271000000000072</v>
      </c>
    </row>
    <row r="16" spans="1:6" x14ac:dyDescent="0.25">
      <c r="A16" s="160">
        <v>15</v>
      </c>
      <c r="B16" s="6" t="s">
        <v>3</v>
      </c>
      <c r="C16" s="55">
        <v>1.6550877623665139E-2</v>
      </c>
      <c r="D16" s="135">
        <v>13.483999999999924</v>
      </c>
    </row>
    <row r="17" spans="1:4" x14ac:dyDescent="0.25">
      <c r="A17" s="160">
        <v>16</v>
      </c>
      <c r="B17" s="6" t="s">
        <v>5</v>
      </c>
      <c r="C17" s="55">
        <v>7.0572362375284081E-2</v>
      </c>
      <c r="D17" s="135">
        <v>9.3775799999999947</v>
      </c>
    </row>
    <row r="18" spans="1:4" x14ac:dyDescent="0.25">
      <c r="A18" s="160">
        <v>17</v>
      </c>
      <c r="B18" s="6" t="s">
        <v>19</v>
      </c>
      <c r="C18" s="2">
        <v>1.8355808327847223E-2</v>
      </c>
      <c r="D18" s="133">
        <v>8.9537300000000073</v>
      </c>
    </row>
    <row r="19" spans="1:4" x14ac:dyDescent="0.25">
      <c r="A19" s="160">
        <v>18</v>
      </c>
      <c r="B19" s="6" t="s">
        <v>7</v>
      </c>
      <c r="C19" s="129">
        <v>9.249624075602747E-2</v>
      </c>
      <c r="D19" s="136">
        <v>0.27003999999999984</v>
      </c>
    </row>
    <row r="20" spans="1:4" x14ac:dyDescent="0.25">
      <c r="A20" s="160">
        <v>19</v>
      </c>
      <c r="B20" s="6" t="s">
        <v>34</v>
      </c>
      <c r="C20" s="127">
        <v>-9.037996311347718E-3</v>
      </c>
      <c r="D20" s="134">
        <v>-4.5279999999999632</v>
      </c>
    </row>
    <row r="21" spans="1:4" x14ac:dyDescent="0.25">
      <c r="A21" s="160">
        <v>20</v>
      </c>
      <c r="B21" s="6" t="s">
        <v>16</v>
      </c>
      <c r="C21" s="52">
        <v>-1.4503390933654825E-2</v>
      </c>
      <c r="D21" s="133">
        <v>-10.294999999999959</v>
      </c>
    </row>
    <row r="22" spans="1:4" x14ac:dyDescent="0.25">
      <c r="A22" s="160">
        <v>21</v>
      </c>
      <c r="B22" s="13" t="s">
        <v>18</v>
      </c>
      <c r="C22" s="124">
        <v>-2.2226705445076878E-2</v>
      </c>
      <c r="D22" s="204">
        <v>-40.389149999999972</v>
      </c>
    </row>
    <row r="23" spans="1:4" x14ac:dyDescent="0.25">
      <c r="A23"/>
    </row>
  </sheetData>
  <conditionalFormatting sqref="C2:C13">
    <cfRule type="dataBar" priority="37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{6E10341F-7ABC-4D34-99EA-A1C2B02215BA}</x14:id>
        </ext>
      </extLst>
    </cfRule>
    <cfRule type="dataBar" priority="37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{DC6E2716-EFFA-4E45-94D1-DA6F177228DE}</x14:id>
        </ext>
      </extLst>
    </cfRule>
    <cfRule type="dataBar" priority="37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{43A50E48-5AAB-4296-8506-C695FA5EFFB4}</x14:id>
        </ext>
      </extLst>
    </cfRule>
    <cfRule type="dataBar" priority="37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{5978AF51-0838-4761-88DC-50BF03721DE7}</x14:id>
        </ext>
      </extLst>
    </cfRule>
  </conditionalFormatting>
  <conditionalFormatting sqref="C2:C2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{00A17577-01CB-44AB-B548-FEBA1E723A99}</x14:id>
        </ext>
      </extLst>
    </cfRule>
  </conditionalFormatting>
  <conditionalFormatting sqref="C2:D13">
    <cfRule type="dataBar" priority="38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{BB17C4CA-F2E1-4BD4-B8FD-A52EE276A941}</x14:id>
        </ext>
      </extLst>
    </cfRule>
  </conditionalFormatting>
  <conditionalFormatting sqref="C2:D22">
    <cfRule type="dataBar" priority="38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{90E84275-523A-4DD9-8188-81BC7E03C338}</x14:id>
        </ext>
      </extLst>
    </cfRule>
  </conditionalFormatting>
  <conditionalFormatting sqref="D2:D13">
    <cfRule type="dataBar" priority="38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{9AFB177F-F7DF-4649-8C47-A5F4D92E0603}</x14:id>
        </ext>
      </extLst>
    </cfRule>
    <cfRule type="dataBar" priority="38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{448C2321-4D51-48FB-9565-824B6438F48B}</x14:id>
        </ext>
      </extLst>
    </cfRule>
    <cfRule type="dataBar" priority="38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{700070E5-95EE-4B0C-B512-3D7D52F9FFC9}</x14:id>
        </ext>
      </extLst>
    </cfRule>
  </conditionalFormatting>
  <conditionalFormatting sqref="D2:D22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{ACA4420D-58EC-4651-92C4-744DEEB609AA}</x14:id>
        </ext>
      </extLst>
    </cfRule>
  </conditionalFormatting>
  <hyperlinks>
    <hyperlink ref="F1" location="Mündəricat!A1" display="Mündəricat" xr:uid="{00000000-0004-0000-0600-000000000000}"/>
  </hyperlinks>
  <pageMargins left="0.7" right="0.7" top="0.75" bottom="0.75" header="0.3" footer="0.3"/>
  <pageSetup paperSize="9" orientation="portrait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E10341F-7ABC-4D34-99EA-A1C2B02215B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DC6E2716-EFFA-4E45-94D1-DA6F177228D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43A50E48-5AAB-4296-8506-C695FA5EFFB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5978AF51-0838-4761-88DC-50BF03721DE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C2:C13</xm:sqref>
        </x14:conditionalFormatting>
        <x14:conditionalFormatting xmlns:xm="http://schemas.microsoft.com/office/excel/2006/main">
          <x14:cfRule type="dataBar" id="{00A17577-01CB-44AB-B548-FEBA1E723A9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C2:C22</xm:sqref>
        </x14:conditionalFormatting>
        <x14:conditionalFormatting xmlns:xm="http://schemas.microsoft.com/office/excel/2006/main">
          <x14:cfRule type="dataBar" id="{BB17C4CA-F2E1-4BD4-B8FD-A52EE276A94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C2:D13</xm:sqref>
        </x14:conditionalFormatting>
        <x14:conditionalFormatting xmlns:xm="http://schemas.microsoft.com/office/excel/2006/main">
          <x14:cfRule type="dataBar" id="{90E84275-523A-4DD9-8188-81BC7E03C33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C2:D22</xm:sqref>
        </x14:conditionalFormatting>
        <x14:conditionalFormatting xmlns:xm="http://schemas.microsoft.com/office/excel/2006/main">
          <x14:cfRule type="dataBar" id="{9AFB177F-F7DF-4649-8C47-A5F4D92E060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448C2321-4D51-48FB-9565-824B6438F48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700070E5-95EE-4B0C-B512-3D7D52F9FFC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D2:D13</xm:sqref>
        </x14:conditionalFormatting>
        <x14:conditionalFormatting xmlns:xm="http://schemas.microsoft.com/office/excel/2006/main">
          <x14:cfRule type="dataBar" id="{ACA4420D-58EC-4651-92C4-744DEEB609A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D2:D22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1BCDD-FDF7-419C-B063-D8A50B73E041}">
  <dimension ref="A1:M22"/>
  <sheetViews>
    <sheetView tabSelected="1" workbookViewId="0">
      <selection activeCell="D20" sqref="C20:D20"/>
    </sheetView>
  </sheetViews>
  <sheetFormatPr defaultRowHeight="15" x14ac:dyDescent="0.25"/>
  <cols>
    <col min="1" max="1" width="8.5703125" style="164" customWidth="1"/>
    <col min="2" max="3" width="38.140625" customWidth="1"/>
    <col min="4" max="5" width="18.42578125" customWidth="1"/>
    <col min="7" max="7" width="15.7109375" customWidth="1"/>
    <col min="10" max="11" width="7.7109375" hidden="1" customWidth="1"/>
  </cols>
  <sheetData>
    <row r="1" spans="1:13" x14ac:dyDescent="0.25">
      <c r="A1" s="162" t="s">
        <v>0</v>
      </c>
      <c r="B1" s="17" t="s">
        <v>21</v>
      </c>
      <c r="C1" s="23" t="s">
        <v>84</v>
      </c>
      <c r="D1" s="23" t="s">
        <v>87</v>
      </c>
      <c r="E1" s="17" t="s">
        <v>68</v>
      </c>
      <c r="F1" s="7"/>
      <c r="G1" s="36" t="s">
        <v>43</v>
      </c>
    </row>
    <row r="2" spans="1:13" x14ac:dyDescent="0.25">
      <c r="A2" s="163">
        <v>1</v>
      </c>
      <c r="B2" s="6" t="s">
        <v>60</v>
      </c>
      <c r="C2" s="80">
        <v>3526.7843400000002</v>
      </c>
      <c r="D2" s="80">
        <v>3664.73207</v>
      </c>
      <c r="E2" s="99">
        <f>Table411131415161819278[[#This Row],[IIR/2026]]/Table411131415161819278[[#This Row],[IR/2026]]-1</f>
        <v>3.9114308304998291E-2</v>
      </c>
      <c r="J2" s="74">
        <f>K2/Table411131415161819278[[#This Row],[IIR/2026]]</f>
        <v>-3.7641968734702033E-2</v>
      </c>
      <c r="K2" s="73">
        <f>Table411131415161819278[[#This Row],[IR/2026]]-Table411131415161819278[[#This Row],[IIR/2026]]</f>
        <v>-137.94772999999986</v>
      </c>
    </row>
    <row r="3" spans="1:13" x14ac:dyDescent="0.25">
      <c r="A3" s="163">
        <v>2</v>
      </c>
      <c r="B3" s="82" t="s">
        <v>14</v>
      </c>
      <c r="C3" s="83">
        <v>3015.0729999999999</v>
      </c>
      <c r="D3" s="8">
        <v>3309.8850000000002</v>
      </c>
      <c r="E3" s="99">
        <f>Table411131415161819278[[#This Row],[IIR/2026]]/Table411131415161819278[[#This Row],[IR/2026]]-1</f>
        <v>9.7779390416086187E-2</v>
      </c>
      <c r="F3" s="2"/>
      <c r="J3" s="74">
        <f>K3/Table411131415161819278[[#This Row],[IIR/2026]]</f>
        <v>-8.9070164069144503E-2</v>
      </c>
      <c r="K3" s="73">
        <f>Table411131415161819278[[#This Row],[IR/2026]]-Table411131415161819278[[#This Row],[IIR/2026]]</f>
        <v>-294.81200000000035</v>
      </c>
    </row>
    <row r="4" spans="1:13" x14ac:dyDescent="0.25">
      <c r="A4" s="163">
        <v>3</v>
      </c>
      <c r="B4" s="82" t="s">
        <v>11</v>
      </c>
      <c r="C4" s="80">
        <v>1732.2539999999999</v>
      </c>
      <c r="D4" s="80">
        <v>2044.634</v>
      </c>
      <c r="E4" s="99">
        <f>Table411131415161819278[[#This Row],[IIR/2026]]/Table411131415161819278[[#This Row],[IR/2026]]-1</f>
        <v>0.18033152182070311</v>
      </c>
      <c r="J4" s="74">
        <f>K4/Table411131415161819278[[#This Row],[IIR/2026]]</f>
        <v>-0.15278039981727787</v>
      </c>
      <c r="K4" s="73">
        <f>Table411131415161819278[[#This Row],[IR/2026]]-Table411131415161819278[[#This Row],[IIR/2026]]</f>
        <v>-312.38000000000011</v>
      </c>
    </row>
    <row r="5" spans="1:13" x14ac:dyDescent="0.25">
      <c r="A5" s="163">
        <v>4</v>
      </c>
      <c r="B5" s="97" t="s">
        <v>8</v>
      </c>
      <c r="C5" s="80">
        <v>1087.1034251900001</v>
      </c>
      <c r="D5" s="80">
        <v>1130.9332999999999</v>
      </c>
      <c r="E5" s="99">
        <f>Table411131415161819278[[#This Row],[IIR/2026]]/Table411131415161819278[[#This Row],[IR/2026]]-1</f>
        <v>4.0318035795296581E-2</v>
      </c>
      <c r="J5" s="74">
        <f>K5/Table411131415161819278[[#This Row],[IIR/2026]]</f>
        <v>-3.8755490540423446E-2</v>
      </c>
      <c r="K5" s="73">
        <f>Table411131415161819278[[#This Row],[IR/2026]]-Table411131415161819278[[#This Row],[IIR/2026]]</f>
        <v>-43.829874809999865</v>
      </c>
    </row>
    <row r="6" spans="1:13" x14ac:dyDescent="0.25">
      <c r="A6" s="163">
        <v>5</v>
      </c>
      <c r="B6" s="6" t="s">
        <v>1</v>
      </c>
      <c r="C6" s="80">
        <v>1019.514</v>
      </c>
      <c r="D6" s="8">
        <v>1042.1400000000001</v>
      </c>
      <c r="E6" s="99">
        <f>Table411131415161819278[[#This Row],[IIR/2026]]/Table411131415161819278[[#This Row],[IR/2026]]-1</f>
        <v>2.2192927218262826E-2</v>
      </c>
      <c r="J6" s="74"/>
      <c r="K6" s="73"/>
    </row>
    <row r="7" spans="1:13" x14ac:dyDescent="0.25">
      <c r="A7" s="163">
        <v>6</v>
      </c>
      <c r="B7" s="82" t="s">
        <v>18</v>
      </c>
      <c r="C7" s="83">
        <v>1040.3969999999999</v>
      </c>
      <c r="D7" s="83">
        <v>1010.575</v>
      </c>
      <c r="E7" s="99">
        <f>Table411131415161819278[[#This Row],[IIR/2026]]/Table411131415161819278[[#This Row],[IR/2026]]-1</f>
        <v>-2.8664058047072283E-2</v>
      </c>
      <c r="J7" s="74">
        <f>K7/Table411131415161819278[[#This Row],[IIR/2026]]</f>
        <v>2.9509932464191067E-2</v>
      </c>
      <c r="K7" s="73">
        <f>Table411131415161819278[[#This Row],[IR/2026]]-Table411131415161819278[[#This Row],[IIR/2026]]</f>
        <v>29.821999999999889</v>
      </c>
    </row>
    <row r="8" spans="1:13" x14ac:dyDescent="0.25">
      <c r="A8" s="163">
        <v>7</v>
      </c>
      <c r="B8" s="82" t="s">
        <v>31</v>
      </c>
      <c r="C8" s="83">
        <v>702.48889999999994</v>
      </c>
      <c r="D8" s="83">
        <v>734.92849999999999</v>
      </c>
      <c r="E8" s="99">
        <f>Table411131415161819278[[#This Row],[IIR/2026]]/Table411131415161819278[[#This Row],[IR/2026]]-1</f>
        <v>4.617809619482971E-2</v>
      </c>
      <c r="J8" s="74"/>
      <c r="K8" s="73"/>
      <c r="M8" s="5"/>
    </row>
    <row r="9" spans="1:13" x14ac:dyDescent="0.25">
      <c r="A9" s="163">
        <v>8</v>
      </c>
      <c r="B9" s="97" t="s">
        <v>17</v>
      </c>
      <c r="C9" s="80">
        <v>622.50609516168595</v>
      </c>
      <c r="D9" s="80">
        <v>693.72797785800105</v>
      </c>
      <c r="E9" s="99">
        <f>Table411131415161819278[[#This Row],[IIR/2026]]/Table411131415161819278[[#This Row],[IR/2026]]-1</f>
        <v>0.11441154271399756</v>
      </c>
      <c r="J9" s="74">
        <f>K9/Table411131415161819278[[#This Row],[IIR/2026]]</f>
        <v>-0.10266543222924979</v>
      </c>
      <c r="K9" s="73">
        <f>Table411131415161819278[[#This Row],[IR/2026]]-Table411131415161819278[[#This Row],[IIR/2026]]</f>
        <v>-71.221882696315106</v>
      </c>
    </row>
    <row r="10" spans="1:13" x14ac:dyDescent="0.25">
      <c r="A10" s="163">
        <v>9</v>
      </c>
      <c r="B10" s="6" t="s">
        <v>37</v>
      </c>
      <c r="C10" s="80">
        <v>671.63753999999994</v>
      </c>
      <c r="D10" s="83">
        <v>687.17849000000001</v>
      </c>
      <c r="E10" s="99">
        <f>Table411131415161819278[[#This Row],[IIR/2026]]/Table411131415161819278[[#This Row],[IR/2026]]-1</f>
        <v>2.3138894231552465E-2</v>
      </c>
      <c r="J10" s="74">
        <f>K10/Table411131415161819278[[#This Row],[IIR/2026]]</f>
        <v>-2.2615594385092096E-2</v>
      </c>
      <c r="K10" s="73">
        <f>Table411131415161819278[[#This Row],[IR/2026]]-Table411131415161819278[[#This Row],[IIR/2026]]</f>
        <v>-15.540950000000066</v>
      </c>
    </row>
    <row r="11" spans="1:13" x14ac:dyDescent="0.25">
      <c r="A11" s="163">
        <v>10</v>
      </c>
      <c r="B11" s="82" t="s">
        <v>15</v>
      </c>
      <c r="C11" s="80">
        <v>417.58300000000003</v>
      </c>
      <c r="D11" s="80">
        <v>436.22800000000001</v>
      </c>
      <c r="E11" s="99">
        <f>Table411131415161819278[[#This Row],[IIR/2026]]/Table411131415161819278[[#This Row],[IR/2026]]-1</f>
        <v>4.4649806146322968E-2</v>
      </c>
      <c r="J11" s="74">
        <f>K11/Table411131415161819278[[#This Row],[IIR/2026]]</f>
        <v>-4.2741410455083076E-2</v>
      </c>
      <c r="K11" s="73">
        <f>Table411131415161819278[[#This Row],[IR/2026]]-Table411131415161819278[[#This Row],[IIR/2026]]</f>
        <v>-18.644999999999982</v>
      </c>
    </row>
    <row r="12" spans="1:13" x14ac:dyDescent="0.25">
      <c r="A12" s="163">
        <v>11</v>
      </c>
      <c r="B12" s="81" t="s">
        <v>4</v>
      </c>
      <c r="C12" s="83">
        <v>349.84199999999998</v>
      </c>
      <c r="D12" s="83">
        <v>372.096</v>
      </c>
      <c r="E12" s="99">
        <f>Table411131415161819278[[#This Row],[IIR/2026]]/Table411131415161819278[[#This Row],[IR/2026]]-1</f>
        <v>6.3611573224484186E-2</v>
      </c>
      <c r="J12" s="74">
        <f>K12/Table411131415161819278[[#This Row],[IIR/2026]]</f>
        <v>-5.9807146542827705E-2</v>
      </c>
      <c r="K12" s="73">
        <f>Table411131415161819278[[#This Row],[IR/2026]]-Table411131415161819278[[#This Row],[IIR/2026]]</f>
        <v>-22.254000000000019</v>
      </c>
    </row>
    <row r="13" spans="1:13" x14ac:dyDescent="0.25">
      <c r="A13" s="163">
        <v>12</v>
      </c>
      <c r="B13" s="82" t="s">
        <v>34</v>
      </c>
      <c r="C13" s="83">
        <v>363.96100000000001</v>
      </c>
      <c r="D13" s="80">
        <v>357.733</v>
      </c>
      <c r="E13" s="99">
        <f>Table411131415161819278[[#This Row],[IIR/2026]]/Table411131415161819278[[#This Row],[IR/2026]]-1</f>
        <v>-1.7111723508837495E-2</v>
      </c>
      <c r="J13" s="74">
        <f>K13/Table411131415161819278[[#This Row],[IIR/2026]]</f>
        <v>1.7409632323548592E-2</v>
      </c>
      <c r="K13" s="73">
        <f>Table411131415161819278[[#This Row],[IR/2026]]-Table411131415161819278[[#This Row],[IIR/2026]]</f>
        <v>6.2280000000000086</v>
      </c>
    </row>
    <row r="14" spans="1:13" x14ac:dyDescent="0.25">
      <c r="A14" s="163">
        <v>13</v>
      </c>
      <c r="B14" s="97" t="s">
        <v>16</v>
      </c>
      <c r="C14" s="80">
        <v>352.80200000000002</v>
      </c>
      <c r="D14" s="80">
        <v>342.74</v>
      </c>
      <c r="E14" s="99">
        <f>Table411131415161819278[[#This Row],[IIR/2026]]/Table411131415161819278[[#This Row],[IR/2026]]-1</f>
        <v>-2.8520246483863532E-2</v>
      </c>
      <c r="J14" s="74">
        <f>K14/Table411131415161819278[[#This Row],[IIR/2026]]</f>
        <v>2.9357530489583974E-2</v>
      </c>
      <c r="K14" s="73">
        <f>Table411131415161819278[[#This Row],[IR/2026]]-Table411131415161819278[[#This Row],[IIR/2026]]</f>
        <v>10.062000000000012</v>
      </c>
      <c r="M14" s="5"/>
    </row>
    <row r="15" spans="1:13" x14ac:dyDescent="0.25">
      <c r="A15" s="163">
        <v>14</v>
      </c>
      <c r="B15" s="81" t="s">
        <v>19</v>
      </c>
      <c r="C15" s="83">
        <v>331.14152000000001</v>
      </c>
      <c r="D15" s="83">
        <v>334.94517000000002</v>
      </c>
      <c r="E15" s="99">
        <f>Table411131415161819278[[#This Row],[IIR/2026]]/Table411131415161819278[[#This Row],[IR/2026]]-1</f>
        <v>1.148647865118213E-2</v>
      </c>
      <c r="J15" s="74">
        <f>K15/Table411131415161819278[[#This Row],[IIR/2026]]</f>
        <v>-1.1356037765822998E-2</v>
      </c>
      <c r="K15" s="73">
        <f>Table411131415161819278[[#This Row],[IR/2026]]-Table411131415161819278[[#This Row],[IIR/2026]]</f>
        <v>-3.8036500000000046</v>
      </c>
    </row>
    <row r="16" spans="1:13" x14ac:dyDescent="0.25">
      <c r="A16" s="163">
        <v>15</v>
      </c>
      <c r="B16" s="6" t="s">
        <v>3</v>
      </c>
      <c r="C16" s="83">
        <v>276.40600000000001</v>
      </c>
      <c r="D16" s="80">
        <v>263.18599999999998</v>
      </c>
      <c r="E16" s="99">
        <f>Table411131415161819278[[#This Row],[IIR/2026]]/Table411131415161819278[[#This Row],[IR/2026]]-1</f>
        <v>-4.7828194756987963E-2</v>
      </c>
      <c r="J16" s="74">
        <f>K16/Table411131415161819278[[#This Row],[IIR/2026]]</f>
        <v>5.023063536814279E-2</v>
      </c>
      <c r="K16" s="73">
        <f>Table411131415161819278[[#This Row],[IR/2026]]-Table411131415161819278[[#This Row],[IIR/2026]]</f>
        <v>13.220000000000027</v>
      </c>
    </row>
    <row r="17" spans="1:11" x14ac:dyDescent="0.25">
      <c r="A17" s="163">
        <v>16</v>
      </c>
      <c r="B17" s="6" t="s">
        <v>2</v>
      </c>
      <c r="C17" s="83">
        <v>186.70564999999999</v>
      </c>
      <c r="D17" s="80">
        <v>236.88038</v>
      </c>
      <c r="E17" s="99">
        <f>Table411131415161819278[[#This Row],[IIR/2026]]/Table411131415161819278[[#This Row],[IR/2026]]-1</f>
        <v>0.26873707357008225</v>
      </c>
      <c r="J17" s="74">
        <f>K17/Table411131415161819278[[#This Row],[IIR/2026]]</f>
        <v>-0.21181462981442367</v>
      </c>
      <c r="K17" s="73">
        <f>Table411131415161819278[[#This Row],[IR/2026]]-Table411131415161819278[[#This Row],[IIR/2026]]</f>
        <v>-50.174730000000011</v>
      </c>
    </row>
    <row r="18" spans="1:11" x14ac:dyDescent="0.25">
      <c r="A18" s="163">
        <v>17</v>
      </c>
      <c r="B18" s="82" t="s">
        <v>10</v>
      </c>
      <c r="C18" s="80">
        <v>201.00299999999999</v>
      </c>
      <c r="D18" s="80">
        <v>209.381</v>
      </c>
      <c r="E18" s="99">
        <f>Table411131415161819278[[#This Row],[IIR/2026]]/Table411131415161819278[[#This Row],[IR/2026]]-1</f>
        <v>4.1680969935772083E-2</v>
      </c>
      <c r="J18" s="74">
        <f>K18/Table411131415161819278[[#This Row],[IIR/2026]]</f>
        <v>-4.0013181711807733E-2</v>
      </c>
      <c r="K18" s="73">
        <f>Table411131415161819278[[#This Row],[IR/2026]]-Table411131415161819278[[#This Row],[IIR/2026]]</f>
        <v>-8.3780000000000143</v>
      </c>
    </row>
    <row r="19" spans="1:11" x14ac:dyDescent="0.25">
      <c r="A19" s="163">
        <v>18</v>
      </c>
      <c r="B19" s="97" t="s">
        <v>35</v>
      </c>
      <c r="C19" s="202">
        <v>156.46333000000001</v>
      </c>
      <c r="D19" s="84">
        <v>172.74861000000001</v>
      </c>
      <c r="E19" s="99">
        <f>Table411131415161819278[[#This Row],[IIR/2026]]/Table411131415161819278[[#This Row],[IR/2026]]-1</f>
        <v>0.10408368529546186</v>
      </c>
      <c r="J19" s="74">
        <f>K19/Table411131415161819278[[#This Row],[IIR/2026]]</f>
        <v>-9.4271554486024506E-2</v>
      </c>
      <c r="K19" s="73">
        <f>Table411131415161819278[[#This Row],[IR/2026]]-Table411131415161819278[[#This Row],[IIR/2026]]</f>
        <v>-16.28528</v>
      </c>
    </row>
    <row r="20" spans="1:11" x14ac:dyDescent="0.25">
      <c r="A20" s="163">
        <v>19</v>
      </c>
      <c r="B20" s="82" t="s">
        <v>9</v>
      </c>
      <c r="C20" s="83">
        <v>72.462180000000004</v>
      </c>
      <c r="D20" s="83">
        <v>70.957459999999998</v>
      </c>
      <c r="E20" s="99">
        <f>Table411131415161819278[[#This Row],[IIR/2026]]/Table411131415161819278[[#This Row],[IR/2026]]-1</f>
        <v>-2.076559109869458E-2</v>
      </c>
      <c r="J20" s="74">
        <f>K20/Table411131415161819278[[#This Row],[IIR/2026]]</f>
        <v>2.1205945083152725E-2</v>
      </c>
      <c r="K20" s="73">
        <f>Table411131415161819278[[#This Row],[IR/2026]]-Table411131415161819278[[#This Row],[IIR/2026]]</f>
        <v>1.5047200000000061</v>
      </c>
    </row>
    <row r="21" spans="1:11" x14ac:dyDescent="0.25">
      <c r="A21" s="163">
        <v>20</v>
      </c>
      <c r="B21" s="81" t="s">
        <v>5</v>
      </c>
      <c r="C21" s="80">
        <v>51.235579999999999</v>
      </c>
      <c r="D21" s="80">
        <v>56.305929999999996</v>
      </c>
      <c r="E21" s="99">
        <f>Table411131415161819278[[#This Row],[IIR/2026]]/Table411131415161819278[[#This Row],[IR/2026]]-1</f>
        <v>9.8961502924334921E-2</v>
      </c>
      <c r="J21" s="74">
        <f>K21/Table411131415161819278[[#This Row],[IIR/2026]]</f>
        <v>-9.0050017822279074E-2</v>
      </c>
      <c r="K21" s="73">
        <f>Table411131415161819278[[#This Row],[IR/2026]]-Table411131415161819278[[#This Row],[IIR/2026]]</f>
        <v>-5.0703499999999977</v>
      </c>
    </row>
    <row r="22" spans="1:11" x14ac:dyDescent="0.25">
      <c r="A22" s="163">
        <v>21</v>
      </c>
      <c r="B22" s="71" t="s">
        <v>7</v>
      </c>
      <c r="C22" s="111">
        <v>1.52068</v>
      </c>
      <c r="D22" s="111">
        <v>1.9843599999999999</v>
      </c>
      <c r="E22" s="99">
        <f>Table411131415161819278[[#This Row],[IIR/2026]]/Table411131415161819278[[#This Row],[IR/2026]]-1</f>
        <v>0.30491622169029631</v>
      </c>
      <c r="J22" s="74">
        <f>K22/Table411131415161819278[[#This Row],[IIR/2026]]</f>
        <v>-0.23366727811485813</v>
      </c>
      <c r="K22" s="73">
        <f>Table411131415161819278[[#This Row],[IR/2026]]-Table411131415161819278[[#This Row],[IIR/2026]]</f>
        <v>-0.46367999999999987</v>
      </c>
    </row>
  </sheetData>
  <hyperlinks>
    <hyperlink ref="G1" location="Mündəricat!A1" display="Mündəricat" xr:uid="{6B67C723-46BD-405D-9BF9-BAD1F99F74B3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ADA8E-4AC0-410A-B7DD-F149E6C62C8E}">
  <dimension ref="A1:F25"/>
  <sheetViews>
    <sheetView workbookViewId="0"/>
  </sheetViews>
  <sheetFormatPr defaultRowHeight="15" x14ac:dyDescent="0.25"/>
  <cols>
    <col min="1" max="1" width="7.7109375" customWidth="1"/>
    <col min="2" max="2" width="35.42578125" customWidth="1"/>
    <col min="3" max="3" width="29.7109375" customWidth="1"/>
    <col min="4" max="4" width="32.7109375" customWidth="1"/>
    <col min="6" max="6" width="21.7109375" customWidth="1"/>
  </cols>
  <sheetData>
    <row r="1" spans="1:6" ht="30" x14ac:dyDescent="0.25">
      <c r="A1" s="18" t="s">
        <v>0</v>
      </c>
      <c r="B1" s="19" t="s">
        <v>21</v>
      </c>
      <c r="C1" s="19" t="s">
        <v>66</v>
      </c>
      <c r="D1" s="20" t="s">
        <v>67</v>
      </c>
      <c r="E1" s="21"/>
      <c r="F1" s="36" t="s">
        <v>43</v>
      </c>
    </row>
    <row r="2" spans="1:6" x14ac:dyDescent="0.25">
      <c r="A2" s="24">
        <v>25</v>
      </c>
      <c r="B2" s="6" t="s">
        <v>60</v>
      </c>
      <c r="C2" s="2">
        <v>0.25910754949204923</v>
      </c>
      <c r="D2" s="51">
        <v>407.7200499999999</v>
      </c>
    </row>
    <row r="3" spans="1:6" x14ac:dyDescent="0.25">
      <c r="A3" s="24">
        <v>2</v>
      </c>
      <c r="B3" s="6" t="s">
        <v>11</v>
      </c>
      <c r="C3" s="2">
        <v>0.18983840442568059</v>
      </c>
      <c r="D3" s="51">
        <v>179.952</v>
      </c>
    </row>
    <row r="4" spans="1:6" x14ac:dyDescent="0.25">
      <c r="A4" s="24">
        <v>7</v>
      </c>
      <c r="B4" s="6" t="s">
        <v>8</v>
      </c>
      <c r="C4" s="52">
        <v>5.7548783993202193E-2</v>
      </c>
      <c r="D4" s="51">
        <v>38.731137310400982</v>
      </c>
    </row>
    <row r="5" spans="1:6" x14ac:dyDescent="0.25">
      <c r="A5" s="24">
        <v>1</v>
      </c>
      <c r="B5" s="6" t="s">
        <v>1</v>
      </c>
      <c r="C5" s="55">
        <v>5.4563986611593861E-2</v>
      </c>
      <c r="D5" s="56">
        <v>36.777000000000044</v>
      </c>
    </row>
    <row r="6" spans="1:6" x14ac:dyDescent="0.25">
      <c r="A6" s="24">
        <v>5</v>
      </c>
      <c r="B6" s="6" t="s">
        <v>37</v>
      </c>
      <c r="C6" s="2">
        <v>6.4688461363294633E-2</v>
      </c>
      <c r="D6" s="51">
        <v>26.958619999999996</v>
      </c>
    </row>
    <row r="7" spans="1:6" x14ac:dyDescent="0.25">
      <c r="A7" s="24">
        <v>4</v>
      </c>
      <c r="B7" s="6" t="s">
        <v>14</v>
      </c>
      <c r="C7" s="2">
        <v>1.0542073308189825E-2</v>
      </c>
      <c r="D7" s="51">
        <v>24.972000000000207</v>
      </c>
    </row>
    <row r="8" spans="1:6" x14ac:dyDescent="0.25">
      <c r="A8" s="24">
        <v>18</v>
      </c>
      <c r="B8" s="6" t="s">
        <v>13</v>
      </c>
      <c r="C8" s="55">
        <v>0.28477666511411276</v>
      </c>
      <c r="D8" s="56">
        <v>24.456620000000001</v>
      </c>
    </row>
    <row r="9" spans="1:6" x14ac:dyDescent="0.25">
      <c r="A9" s="24">
        <v>10</v>
      </c>
      <c r="B9" s="6" t="s">
        <v>15</v>
      </c>
      <c r="C9" s="55">
        <v>6.8646638457620895E-2</v>
      </c>
      <c r="D9" s="56">
        <v>21.43100000000004</v>
      </c>
    </row>
    <row r="10" spans="1:6" x14ac:dyDescent="0.25">
      <c r="A10" s="24">
        <v>6</v>
      </c>
      <c r="B10" s="6" t="s">
        <v>17</v>
      </c>
      <c r="C10" s="55">
        <v>7.3035187669299395E-2</v>
      </c>
      <c r="D10" s="56">
        <v>21.16537828099996</v>
      </c>
    </row>
    <row r="11" spans="1:6" x14ac:dyDescent="0.25">
      <c r="A11" s="24">
        <v>9</v>
      </c>
      <c r="B11" s="6" t="s">
        <v>31</v>
      </c>
      <c r="C11" s="55">
        <v>6.0480726300129684E-2</v>
      </c>
      <c r="D11" s="56">
        <v>19.107675859999972</v>
      </c>
    </row>
    <row r="12" spans="1:6" x14ac:dyDescent="0.25">
      <c r="A12" s="24">
        <v>17</v>
      </c>
      <c r="B12" s="6" t="s">
        <v>10</v>
      </c>
      <c r="C12" s="55">
        <v>0.13904059642663794</v>
      </c>
      <c r="D12" s="56">
        <v>12.840399080000012</v>
      </c>
    </row>
    <row r="13" spans="1:6" x14ac:dyDescent="0.25">
      <c r="A13" s="24">
        <v>11</v>
      </c>
      <c r="B13" s="6" t="s">
        <v>16</v>
      </c>
      <c r="C13" s="52">
        <v>3.528473091364201E-2</v>
      </c>
      <c r="D13" s="51">
        <v>11.276999999999987</v>
      </c>
    </row>
    <row r="14" spans="1:6" x14ac:dyDescent="0.25">
      <c r="A14" s="24">
        <v>16</v>
      </c>
      <c r="B14" s="6" t="s">
        <v>35</v>
      </c>
      <c r="C14" s="55">
        <v>5.9361301479310534E-2</v>
      </c>
      <c r="D14" s="56">
        <v>9.0921705000000088</v>
      </c>
    </row>
    <row r="15" spans="1:6" x14ac:dyDescent="0.25">
      <c r="A15" s="24">
        <v>22</v>
      </c>
      <c r="B15" s="6" t="s">
        <v>19</v>
      </c>
      <c r="C15" s="2">
        <v>5.528749776618512E-2</v>
      </c>
      <c r="D15" s="51">
        <v>8.9565000000000055</v>
      </c>
    </row>
    <row r="16" spans="1:6" x14ac:dyDescent="0.25">
      <c r="A16" s="24">
        <v>12</v>
      </c>
      <c r="B16" s="6" t="s">
        <v>9</v>
      </c>
      <c r="C16" s="55">
        <v>6.4471641982394953E-2</v>
      </c>
      <c r="D16" s="56">
        <v>3.5169287400000044</v>
      </c>
    </row>
    <row r="17" spans="1:4" x14ac:dyDescent="0.25">
      <c r="A17" s="24">
        <v>24</v>
      </c>
      <c r="B17" s="6" t="s">
        <v>12</v>
      </c>
      <c r="C17" s="2">
        <v>1.2429242057117301E-2</v>
      </c>
      <c r="D17" s="51">
        <v>3.30953999999997</v>
      </c>
    </row>
    <row r="18" spans="1:4" x14ac:dyDescent="0.25">
      <c r="A18" s="24">
        <v>8</v>
      </c>
      <c r="B18" s="6" t="s">
        <v>3</v>
      </c>
      <c r="C18" s="55">
        <v>9.5342365767984872E-3</v>
      </c>
      <c r="D18" s="56">
        <v>0.41799999999999926</v>
      </c>
    </row>
    <row r="19" spans="1:4" x14ac:dyDescent="0.25">
      <c r="A19" s="24">
        <v>13</v>
      </c>
      <c r="B19" s="6" t="s">
        <v>5</v>
      </c>
      <c r="C19" s="55">
        <v>2.2703677975174498E-3</v>
      </c>
      <c r="D19" s="56">
        <v>0.15386999999999773</v>
      </c>
    </row>
    <row r="20" spans="1:4" x14ac:dyDescent="0.25">
      <c r="A20" s="24">
        <v>14</v>
      </c>
      <c r="B20" s="6" t="s">
        <v>6</v>
      </c>
      <c r="C20" s="2">
        <v>-5.4499926351451542E-3</v>
      </c>
      <c r="D20" s="51">
        <v>-0.37000000000000455</v>
      </c>
    </row>
    <row r="21" spans="1:4" x14ac:dyDescent="0.25">
      <c r="A21" s="24">
        <v>3</v>
      </c>
      <c r="B21" s="6" t="s">
        <v>34</v>
      </c>
      <c r="C21" s="55">
        <v>-1.2513428050119765E-3</v>
      </c>
      <c r="D21" s="56">
        <v>-0.53700000000003456</v>
      </c>
    </row>
    <row r="22" spans="1:4" x14ac:dyDescent="0.25">
      <c r="A22" s="24">
        <v>21</v>
      </c>
      <c r="B22" s="6" t="s">
        <v>2</v>
      </c>
      <c r="C22" s="2">
        <v>-3.6025167299627348E-2</v>
      </c>
      <c r="D22" s="51">
        <v>-3.4516299999999944</v>
      </c>
    </row>
    <row r="23" spans="1:4" x14ac:dyDescent="0.25">
      <c r="A23" s="24">
        <v>23</v>
      </c>
      <c r="B23" s="6" t="s">
        <v>18</v>
      </c>
      <c r="C23" s="2">
        <v>-6.5962707236821129E-3</v>
      </c>
      <c r="D23" s="51">
        <v>-8.0910912100000587</v>
      </c>
    </row>
    <row r="24" spans="1:4" x14ac:dyDescent="0.25">
      <c r="A24" s="24">
        <v>19</v>
      </c>
      <c r="B24" s="6" t="s">
        <v>4</v>
      </c>
      <c r="C24" s="2"/>
      <c r="D24" s="51"/>
    </row>
    <row r="25" spans="1:4" x14ac:dyDescent="0.25">
      <c r="A25" s="24">
        <v>15</v>
      </c>
      <c r="B25" s="13" t="s">
        <v>7</v>
      </c>
      <c r="C25" s="2"/>
      <c r="D25" s="51"/>
    </row>
  </sheetData>
  <conditionalFormatting sqref="C2:C14">
    <cfRule type="dataBar" priority="20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{295B2208-E972-49EE-B9A9-7F1FC2FFFB84}</x14:id>
        </ext>
      </extLst>
    </cfRule>
    <cfRule type="dataBar" priority="20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{C1AB09B9-5F14-4CA1-8050-5F25E97A88FC}</x14:id>
        </ext>
      </extLst>
    </cfRule>
    <cfRule type="dataBar" priority="20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{73A0EFE0-2FBC-4B21-8662-5D2A381EB380}</x14:id>
        </ext>
      </extLst>
    </cfRule>
    <cfRule type="dataBar" priority="20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{BF9FED8C-238A-4C93-AE91-14DF4BFAAC5A}</x14:id>
        </ext>
      </extLst>
    </cfRule>
  </conditionalFormatting>
  <conditionalFormatting sqref="C2:C21">
    <cfRule type="dataBar" priority="2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{E11B50B9-A2B2-45A3-B39B-74AB815688D0}</x14:id>
        </ext>
      </extLst>
    </cfRule>
  </conditionalFormatting>
  <conditionalFormatting sqref="C2:C25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{84DA1E4A-9DFE-42F5-9AC3-A3340138C540}</x14:id>
        </ext>
      </extLst>
    </cfRule>
  </conditionalFormatting>
  <conditionalFormatting sqref="C2:D14">
    <cfRule type="dataBar" priority="2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{D5996639-35CA-4C96-8A0C-F865473AE58C}</x14:id>
        </ext>
      </extLst>
    </cfRule>
  </conditionalFormatting>
  <conditionalFormatting sqref="C2:D25">
    <cfRule type="dataBar" priority="2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{2BA34C4E-C215-45FE-A93D-335D6D5A0E6E}</x14:id>
        </ext>
      </extLst>
    </cfRule>
  </conditionalFormatting>
  <conditionalFormatting sqref="D2:D14">
    <cfRule type="dataBar" priority="2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{E9B90B9B-5CC9-4D31-9B1E-B3A403EE15F3}</x14:id>
        </ext>
      </extLst>
    </cfRule>
    <cfRule type="dataBar" priority="2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{5084A605-E1AB-4F92-B418-656A8E7EDD0A}</x14:id>
        </ext>
      </extLst>
    </cfRule>
    <cfRule type="dataBar" priority="2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{1BD8A502-C198-42A2-A841-120205632447}</x14:id>
        </ext>
      </extLst>
    </cfRule>
  </conditionalFormatting>
  <conditionalFormatting sqref="D2:D21">
    <cfRule type="dataBar" priority="2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{CCE7B0C2-FE2B-4072-973C-3F0962691F01}</x14:id>
        </ext>
      </extLst>
    </cfRule>
  </conditionalFormatting>
  <conditionalFormatting sqref="D2:D2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{92F28041-3D9A-4407-A62A-F94D491CBD37}</x14:id>
        </ext>
      </extLst>
    </cfRule>
  </conditionalFormatting>
  <hyperlinks>
    <hyperlink ref="F1" location="Mündəricat!A1" display="Mündəricat" xr:uid="{3641BC56-3B1E-4545-8108-C41B6B1E4175}"/>
  </hyperlinks>
  <pageMargins left="0.7" right="0.7" top="0.75" bottom="0.75" header="0.3" footer="0.3"/>
  <pageSetup paperSize="9" orientation="portrait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95B2208-E972-49EE-B9A9-7F1FC2FFFB8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C1AB09B9-5F14-4CA1-8050-5F25E97A88F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73A0EFE0-2FBC-4B21-8662-5D2A381EB38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BF9FED8C-238A-4C93-AE91-14DF4BFAAC5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C2:C14</xm:sqref>
        </x14:conditionalFormatting>
        <x14:conditionalFormatting xmlns:xm="http://schemas.microsoft.com/office/excel/2006/main">
          <x14:cfRule type="dataBar" id="{E11B50B9-A2B2-45A3-B39B-74AB815688D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C2:C21</xm:sqref>
        </x14:conditionalFormatting>
        <x14:conditionalFormatting xmlns:xm="http://schemas.microsoft.com/office/excel/2006/main">
          <x14:cfRule type="dataBar" id="{84DA1E4A-9DFE-42F5-9AC3-A3340138C54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C2:C25</xm:sqref>
        </x14:conditionalFormatting>
        <x14:conditionalFormatting xmlns:xm="http://schemas.microsoft.com/office/excel/2006/main">
          <x14:cfRule type="dataBar" id="{D5996639-35CA-4C96-8A0C-F865473AE58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C2:D14</xm:sqref>
        </x14:conditionalFormatting>
        <x14:conditionalFormatting xmlns:xm="http://schemas.microsoft.com/office/excel/2006/main">
          <x14:cfRule type="dataBar" id="{2BA34C4E-C215-45FE-A93D-335D6D5A0E6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C2:D25</xm:sqref>
        </x14:conditionalFormatting>
        <x14:conditionalFormatting xmlns:xm="http://schemas.microsoft.com/office/excel/2006/main">
          <x14:cfRule type="dataBar" id="{E9B90B9B-5CC9-4D31-9B1E-B3A403EE15F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5084A605-E1AB-4F92-B418-656A8E7EDD0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1BD8A502-C198-42A2-A841-12020563244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D2:D14</xm:sqref>
        </x14:conditionalFormatting>
        <x14:conditionalFormatting xmlns:xm="http://schemas.microsoft.com/office/excel/2006/main">
          <x14:cfRule type="dataBar" id="{CCE7B0C2-FE2B-4072-973C-3F0962691F0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D2:D21</xm:sqref>
        </x14:conditionalFormatting>
        <x14:conditionalFormatting xmlns:xm="http://schemas.microsoft.com/office/excel/2006/main">
          <x14:cfRule type="dataBar" id="{92F28041-3D9A-4407-A62A-F94D491CBD3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D2:D25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Mündəricat</vt:lpstr>
      <vt:lpstr>2026 IIR- Ümumi göstəricilər</vt:lpstr>
      <vt:lpstr>2026 IR- Ümumi göstəricilər</vt:lpstr>
      <vt:lpstr>Aktivlər</vt:lpstr>
      <vt:lpstr>Dinamika  - Aktivlər</vt:lpstr>
      <vt:lpstr>Kredit Portfeli</vt:lpstr>
      <vt:lpstr>Dinamika - Kredit Portfeli</vt:lpstr>
      <vt:lpstr>Biznes Kreditləri</vt:lpstr>
      <vt:lpstr>Dinamika - Biznes Kreditləri</vt:lpstr>
      <vt:lpstr>İstehlak Kreditləri</vt:lpstr>
      <vt:lpstr>Daşınmaz Əmlak Kreditləri</vt:lpstr>
      <vt:lpstr>Depozit Portfeli</vt:lpstr>
      <vt:lpstr>Dinamika - Depozit Portfeli</vt:lpstr>
      <vt:lpstr>Fiziki şəxslərin əmanətləri</vt:lpstr>
      <vt:lpstr>Balans Kapitalı</vt:lpstr>
      <vt:lpstr>Dinamika  - Balans Kapitalı</vt:lpstr>
      <vt:lpstr>Nizamnamə Kapitalı</vt:lpstr>
      <vt:lpstr>Xalis Mənfəəti</vt:lpstr>
      <vt:lpstr>Xalis Əməliyyat Mənfəəti</vt:lpstr>
      <vt:lpstr>Faiz Gəlirləri</vt:lpstr>
      <vt:lpstr>Faiz Xərcləri</vt:lpstr>
      <vt:lpstr>Qeyri-Faiz Gəlirləri</vt:lpstr>
      <vt:lpstr>Qeyri-Faiz Xərcləri</vt:lpstr>
      <vt:lpstr>Ehtiyat ayırmaları</vt:lpstr>
      <vt:lpstr>ROA </vt:lpstr>
      <vt:lpstr>ROE </vt:lpstr>
      <vt:lpstr>ROA</vt:lpstr>
      <vt:lpstr>ROE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Redaktor</dc:creator>
  <cp:lastModifiedBy>Guney Asgerli</cp:lastModifiedBy>
  <dcterms:created xsi:type="dcterms:W3CDTF">2017-08-07T11:39:20Z</dcterms:created>
  <dcterms:modified xsi:type="dcterms:W3CDTF">2026-07-24T08:30:30Z</dcterms:modified>
</cp:coreProperties>
</file>