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ther computers\My Laptop\02 Araşdırma\"/>
    </mc:Choice>
  </mc:AlternateContent>
  <xr:revisionPtr revIDLastSave="0" documentId="13_ncr:1_{F64F8E1E-CEAC-4804-B7B3-DAA844734CE9}" xr6:coauthVersionLast="47" xr6:coauthVersionMax="47" xr10:uidLastSave="{00000000-0000-0000-0000-000000000000}"/>
  <bookViews>
    <workbookView xWindow="-120" yWindow="-120" windowWidth="29040" windowHeight="15840" tabRatio="933" xr2:uid="{FB96E6FD-2E91-47B0-8D95-0459EB590818}"/>
    <workbookView xWindow="28680" yWindow="-120" windowWidth="29040" windowHeight="15840" firstSheet="1" activeTab="1" xr2:uid="{09664249-97A6-4A53-A343-0B7924A2D33D}"/>
  </bookViews>
  <sheets>
    <sheet name="Mündəricat" sheetId="49" r:id="rId1"/>
    <sheet name="2026 IIIR- Ümumi göstəricilər" sheetId="64" r:id="rId2"/>
    <sheet name="2026 IIR- Ümumi göstəricilər" sheetId="35" r:id="rId3"/>
    <sheet name="Aktivlər" sheetId="6" r:id="rId4"/>
    <sheet name="Dinamika  - Aktivlər" sheetId="23" r:id="rId5"/>
    <sheet name="Kredit Portfeli" sheetId="9" r:id="rId6"/>
    <sheet name="Dinamika - Kredit Portfeli" sheetId="24" r:id="rId7"/>
    <sheet name="Biznes Kreditləri" sheetId="53" r:id="rId8"/>
    <sheet name="Dinamika - Biznes Kreditləri" sheetId="55" state="hidden" r:id="rId9"/>
    <sheet name="İstehlak Kreditləri" sheetId="57" r:id="rId10"/>
    <sheet name="Daşınmaz Əmlak Kreditləri" sheetId="58" r:id="rId11"/>
    <sheet name="Depozit Portfeli" sheetId="11" r:id="rId12"/>
    <sheet name="Dinamika - Depozit Portfeli" sheetId="25" r:id="rId13"/>
    <sheet name="Fiziki şəxslərin əmanətləri" sheetId="63" r:id="rId14"/>
    <sheet name="Balans Kapitalı" sheetId="13" r:id="rId15"/>
    <sheet name="Dinamika  - Balans Kapitalı" sheetId="26" r:id="rId16"/>
    <sheet name="Nizamnamə Kapitalı" sheetId="31" r:id="rId17"/>
    <sheet name="Xalis Mənfəəti" sheetId="44" r:id="rId18"/>
    <sheet name="Xalis Əməliyyat Mənfəəti" sheetId="16" r:id="rId19"/>
    <sheet name="Faiz Gəlirləri" sheetId="17" r:id="rId20"/>
    <sheet name="Faiz Xərcləri" sheetId="18" r:id="rId21"/>
    <sheet name="Qeyri-Faiz Gəlirləri" sheetId="19" r:id="rId22"/>
    <sheet name="Qeyri-Faiz Xərcləri" sheetId="20" r:id="rId23"/>
    <sheet name="Ehtiyat ayırmaları" sheetId="21" r:id="rId24"/>
    <sheet name="ROA " sheetId="61" r:id="rId25"/>
    <sheet name="ROE " sheetId="62" r:id="rId26"/>
    <sheet name="ROA" sheetId="50" state="hidden" r:id="rId27"/>
    <sheet name="ROE" sheetId="52" state="hidden" r:id="rId2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63" l="1"/>
  <c r="E17" i="63"/>
  <c r="E13" i="63"/>
  <c r="E16" i="63"/>
  <c r="E21" i="63"/>
  <c r="E7" i="63"/>
  <c r="E11" i="63"/>
  <c r="E19" i="63"/>
  <c r="E14" i="63"/>
  <c r="E3" i="63"/>
  <c r="E4" i="63"/>
  <c r="E15" i="63"/>
  <c r="E10" i="63"/>
  <c r="E12" i="63"/>
  <c r="E5" i="63"/>
  <c r="E9" i="63"/>
  <c r="E20" i="63"/>
  <c r="E6" i="63"/>
  <c r="E18" i="63"/>
  <c r="E2" i="63"/>
  <c r="E2" i="58"/>
  <c r="E20" i="58"/>
  <c r="E15" i="58"/>
  <c r="E6" i="58"/>
  <c r="E21" i="58"/>
  <c r="E18" i="58"/>
  <c r="E22" i="58"/>
  <c r="E14" i="58"/>
  <c r="E8" i="58"/>
  <c r="E16" i="58"/>
  <c r="E10" i="58"/>
  <c r="E3" i="58"/>
  <c r="E5" i="58"/>
  <c r="E13" i="58"/>
  <c r="E7" i="58"/>
  <c r="E9" i="58"/>
  <c r="E11" i="58"/>
  <c r="E4" i="58"/>
  <c r="E17" i="58"/>
  <c r="E12" i="58"/>
  <c r="E19" i="58"/>
  <c r="E3" i="57"/>
  <c r="E10" i="57"/>
  <c r="E15" i="57"/>
  <c r="E6" i="57"/>
  <c r="E21" i="57"/>
  <c r="E20" i="57"/>
  <c r="E22" i="57"/>
  <c r="E4" i="57"/>
  <c r="E7" i="57"/>
  <c r="E14" i="57"/>
  <c r="E12" i="57"/>
  <c r="E2" i="57"/>
  <c r="E18" i="57"/>
  <c r="E17" i="57"/>
  <c r="E8" i="57"/>
  <c r="E13" i="57"/>
  <c r="E5" i="57"/>
  <c r="E11" i="57"/>
  <c r="E16" i="57"/>
  <c r="E9" i="57"/>
  <c r="E19" i="57"/>
  <c r="E2" i="53"/>
  <c r="E7" i="53"/>
  <c r="E17" i="53"/>
  <c r="E16" i="53"/>
  <c r="E14" i="53"/>
  <c r="E21" i="53"/>
  <c r="E22" i="53"/>
  <c r="E19" i="53"/>
  <c r="E6" i="53"/>
  <c r="E20" i="53"/>
  <c r="E18" i="53"/>
  <c r="E4" i="53"/>
  <c r="E3" i="53"/>
  <c r="E13" i="53"/>
  <c r="E11" i="53"/>
  <c r="E15" i="53"/>
  <c r="E9" i="53"/>
  <c r="E5" i="53"/>
  <c r="E12" i="53"/>
  <c r="E10" i="53"/>
  <c r="E8" i="53"/>
  <c r="C22" i="20"/>
  <c r="C22" i="19"/>
  <c r="C2" i="6"/>
  <c r="C9" i="6"/>
  <c r="C19" i="6"/>
  <c r="C8" i="6"/>
  <c r="C16" i="6"/>
  <c r="C21" i="6"/>
  <c r="C22" i="6"/>
  <c r="C11" i="6"/>
  <c r="C6" i="6"/>
  <c r="C20" i="6"/>
  <c r="C17" i="6"/>
  <c r="C3" i="6"/>
  <c r="C4" i="6"/>
  <c r="C18" i="6"/>
  <c r="C13" i="6"/>
  <c r="C15" i="6"/>
  <c r="C7" i="6"/>
  <c r="C5" i="6"/>
  <c r="C14" i="6"/>
  <c r="C12" i="6"/>
  <c r="C10" i="6"/>
  <c r="U9" i="64"/>
  <c r="R8" i="64"/>
  <c r="W8" i="64" s="1"/>
  <c r="Q8" i="64"/>
  <c r="N2" i="64"/>
  <c r="N3" i="64"/>
  <c r="Y3" i="64" s="1"/>
  <c r="N4" i="64"/>
  <c r="N5" i="64"/>
  <c r="Y5" i="64" s="1"/>
  <c r="N6" i="64"/>
  <c r="Y6" i="64" s="1"/>
  <c r="N7" i="64"/>
  <c r="N9" i="64"/>
  <c r="N10" i="64"/>
  <c r="N11" i="64"/>
  <c r="N12" i="64"/>
  <c r="N13" i="64"/>
  <c r="Y13" i="64" s="1"/>
  <c r="N14" i="64"/>
  <c r="N15" i="64"/>
  <c r="N16" i="64"/>
  <c r="Y16" i="64" s="1"/>
  <c r="N17" i="64"/>
  <c r="Y17" i="64" s="1"/>
  <c r="N18" i="64"/>
  <c r="Y18" i="64" s="1"/>
  <c r="N19" i="64"/>
  <c r="N20" i="64"/>
  <c r="Y20" i="64" s="1"/>
  <c r="N21" i="64"/>
  <c r="Y21" i="64" s="1"/>
  <c r="N22" i="64"/>
  <c r="AA3" i="35"/>
  <c r="AA4" i="35"/>
  <c r="AA5" i="35"/>
  <c r="AA6" i="35"/>
  <c r="AA7" i="35"/>
  <c r="AA8" i="35"/>
  <c r="AA9" i="35"/>
  <c r="AA10" i="35"/>
  <c r="AA11" i="35"/>
  <c r="AA12" i="35"/>
  <c r="AA13" i="35"/>
  <c r="AA14" i="35"/>
  <c r="AA15" i="35"/>
  <c r="AA16" i="35"/>
  <c r="AA17" i="35"/>
  <c r="AA18" i="35"/>
  <c r="AA19" i="35"/>
  <c r="AA20" i="35"/>
  <c r="AA21" i="35"/>
  <c r="AA22" i="35"/>
  <c r="H15" i="35"/>
  <c r="N14" i="35"/>
  <c r="Q8" i="35"/>
  <c r="N8" i="35" s="1"/>
  <c r="R8" i="35"/>
  <c r="I6" i="35"/>
  <c r="N2" i="35"/>
  <c r="N3" i="35"/>
  <c r="Y3" i="35" s="1"/>
  <c r="N4" i="35"/>
  <c r="N5" i="35"/>
  <c r="N6" i="35"/>
  <c r="N7" i="35"/>
  <c r="N9" i="35"/>
  <c r="N10" i="35"/>
  <c r="N11" i="35"/>
  <c r="Y11" i="35" s="1"/>
  <c r="N12" i="35"/>
  <c r="N13" i="35"/>
  <c r="N15" i="35"/>
  <c r="N16" i="35"/>
  <c r="N17" i="35"/>
  <c r="N18" i="35"/>
  <c r="N19" i="35"/>
  <c r="N20" i="35"/>
  <c r="N21" i="35"/>
  <c r="N22" i="35"/>
  <c r="E3" i="31"/>
  <c r="E4" i="31"/>
  <c r="E5" i="31"/>
  <c r="E6" i="31"/>
  <c r="E7" i="31"/>
  <c r="E9" i="31"/>
  <c r="E10" i="31"/>
  <c r="E11" i="31"/>
  <c r="E12" i="31"/>
  <c r="E13" i="31"/>
  <c r="E14" i="31"/>
  <c r="E15" i="31"/>
  <c r="E8" i="31"/>
  <c r="E16" i="31"/>
  <c r="E17" i="31"/>
  <c r="E18" i="31"/>
  <c r="E19" i="31"/>
  <c r="E20" i="31"/>
  <c r="E21" i="31"/>
  <c r="E22" i="31"/>
  <c r="E2" i="31"/>
  <c r="W3" i="64"/>
  <c r="W4" i="64"/>
  <c r="W5" i="64"/>
  <c r="W6" i="64"/>
  <c r="W7" i="64"/>
  <c r="W9" i="64"/>
  <c r="W10" i="64"/>
  <c r="W11" i="64"/>
  <c r="W12" i="64"/>
  <c r="W13" i="64"/>
  <c r="W14" i="64"/>
  <c r="W15" i="64"/>
  <c r="W16" i="64"/>
  <c r="W17" i="64"/>
  <c r="W18" i="64"/>
  <c r="W19" i="64"/>
  <c r="W20" i="64"/>
  <c r="W21" i="64"/>
  <c r="W22" i="64"/>
  <c r="W22" i="35"/>
  <c r="N8" i="64" l="1"/>
  <c r="Y9" i="64"/>
  <c r="X19" i="64"/>
  <c r="X15" i="64"/>
  <c r="X4" i="64"/>
  <c r="X11" i="64"/>
  <c r="X22" i="64"/>
  <c r="X14" i="64"/>
  <c r="X10" i="64"/>
  <c r="Y4" i="64"/>
  <c r="Y8" i="64"/>
  <c r="X7" i="64"/>
  <c r="X16" i="64"/>
  <c r="X12" i="64"/>
  <c r="Y22" i="64"/>
  <c r="Y15" i="64"/>
  <c r="X20" i="64"/>
  <c r="Y19" i="64"/>
  <c r="Y12" i="64"/>
  <c r="X5" i="64"/>
  <c r="Y11" i="64"/>
  <c r="Y7" i="64"/>
  <c r="Y14" i="64"/>
  <c r="X3" i="64"/>
  <c r="X21" i="64"/>
  <c r="Y10" i="64"/>
  <c r="X17" i="64"/>
  <c r="X13" i="64"/>
  <c r="X18" i="64"/>
  <c r="X8" i="64"/>
  <c r="X6" i="64"/>
  <c r="X9" i="64"/>
  <c r="C23" i="6"/>
  <c r="C24" i="6"/>
  <c r="E24" i="6" l="1"/>
  <c r="I24" i="6"/>
  <c r="H24" i="6" s="1"/>
  <c r="E23" i="6"/>
  <c r="I23" i="6"/>
  <c r="H23" i="6" s="1"/>
  <c r="X22" i="35"/>
  <c r="Y22" i="35"/>
  <c r="W21" i="35" l="1"/>
  <c r="W19" i="35"/>
  <c r="W20" i="35"/>
  <c r="AA2" i="35" l="1"/>
  <c r="W14" i="35" l="1"/>
  <c r="X14" i="35" s="1"/>
  <c r="Y4" i="35"/>
  <c r="Y5" i="35"/>
  <c r="Y14" i="35" l="1"/>
  <c r="Y2" i="64"/>
  <c r="W2" i="64"/>
  <c r="X2" i="64" l="1"/>
  <c r="Y2" i="35"/>
  <c r="Y6" i="35"/>
  <c r="Y7" i="35"/>
  <c r="Y8" i="35"/>
  <c r="Y9" i="35"/>
  <c r="Y10" i="35"/>
  <c r="Y12" i="35"/>
  <c r="Y13" i="35"/>
  <c r="Y15" i="35"/>
  <c r="Y16" i="35"/>
  <c r="Y17" i="35"/>
  <c r="Y18" i="35"/>
  <c r="Y19" i="35"/>
  <c r="Y20" i="35"/>
  <c r="Y21" i="35"/>
  <c r="K3" i="53" l="1"/>
  <c r="J3" i="53" s="1"/>
  <c r="K4" i="53"/>
  <c r="J4" i="53" s="1"/>
  <c r="K5" i="53"/>
  <c r="J5" i="53" s="1"/>
  <c r="K7" i="53"/>
  <c r="J7" i="53" s="1"/>
  <c r="K9" i="53"/>
  <c r="J9" i="53" s="1"/>
  <c r="K10" i="53"/>
  <c r="J10" i="53" s="1"/>
  <c r="K11" i="53"/>
  <c r="J11" i="53" s="1"/>
  <c r="K12" i="53"/>
  <c r="J12" i="53" s="1"/>
  <c r="K13" i="53"/>
  <c r="J13" i="53" s="1"/>
  <c r="K14" i="53"/>
  <c r="J14" i="53" s="1"/>
  <c r="K15" i="53"/>
  <c r="J15" i="53" s="1"/>
  <c r="K16" i="53"/>
  <c r="J16" i="53" s="1"/>
  <c r="K17" i="53"/>
  <c r="J17" i="53" s="1"/>
  <c r="K18" i="53"/>
  <c r="J18" i="53" s="1"/>
  <c r="K19" i="53"/>
  <c r="J19" i="53" s="1"/>
  <c r="K20" i="53"/>
  <c r="J20" i="53" s="1"/>
  <c r="K21" i="53"/>
  <c r="J21" i="53" s="1"/>
  <c r="K22" i="53"/>
  <c r="J22" i="53" s="1"/>
  <c r="K2" i="53"/>
  <c r="J2" i="53" s="1"/>
  <c r="W11" i="35" l="1"/>
  <c r="X11" i="35" s="1"/>
  <c r="W12" i="35"/>
  <c r="X12" i="35" s="1"/>
  <c r="W13" i="35"/>
  <c r="X13" i="35" s="1"/>
  <c r="W3" i="35"/>
  <c r="X3" i="35" s="1"/>
  <c r="W4" i="35"/>
  <c r="X4" i="35" s="1"/>
  <c r="W5" i="35"/>
  <c r="X5" i="35" s="1"/>
  <c r="W6" i="35"/>
  <c r="X6" i="35" s="1"/>
  <c r="W7" i="35"/>
  <c r="X7" i="35" s="1"/>
  <c r="W9" i="35"/>
  <c r="X9" i="35" s="1"/>
  <c r="W10" i="35"/>
  <c r="X10" i="35" s="1"/>
  <c r="W15" i="35"/>
  <c r="X15" i="35" s="1"/>
  <c r="W16" i="35"/>
  <c r="X16" i="35" s="1"/>
  <c r="W17" i="35"/>
  <c r="X17" i="35" s="1"/>
  <c r="W18" i="35"/>
  <c r="X18" i="35" s="1"/>
  <c r="X19" i="35"/>
  <c r="X20" i="35"/>
  <c r="X21" i="35"/>
  <c r="W2" i="35" l="1"/>
  <c r="X2" i="35" s="1"/>
  <c r="W8" i="35" l="1"/>
  <c r="X8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Azizaga Hagverdiyev</author>
  </authors>
  <commentList>
    <comment ref="U11" authorId="0" shapeId="0" xr:uid="{A9AEEF20-62FE-42EC-980D-2A6142782448}">
      <text>
        <r>
          <rPr>
            <b/>
            <sz val="9"/>
            <color indexed="81"/>
            <rFont val="Tahoma"/>
            <family val="2"/>
            <charset val="204"/>
          </rPr>
          <t>Azizaga Hagverdiyev:</t>
        </r>
        <r>
          <rPr>
            <sz val="9"/>
            <color indexed="81"/>
            <rFont val="Tahoma"/>
            <family val="2"/>
            <charset val="204"/>
          </rPr>
          <t xml:space="preserve">
ABA tərəfindən hesablanmışdır. </t>
        </r>
      </text>
    </comment>
  </commentList>
</comments>
</file>

<file path=xl/sharedStrings.xml><?xml version="1.0" encoding="utf-8"?>
<sst xmlns="http://schemas.openxmlformats.org/spreadsheetml/2006/main" count="784" uniqueCount="93">
  <si>
    <t>Sıra</t>
  </si>
  <si>
    <t>AccessBank QSC</t>
  </si>
  <si>
    <t>AFB Bank ASC</t>
  </si>
  <si>
    <t>Azər Türk Bank ASC</t>
  </si>
  <si>
    <t>Azərbaycan Sənaye Bankı ASC</t>
  </si>
  <si>
    <t>Bank Avrasiya ASC</t>
  </si>
  <si>
    <t>Bank BTB ASC</t>
  </si>
  <si>
    <t>Bank Melli İran Bakı filialı</t>
  </si>
  <si>
    <t>Bank Respublika ASC</t>
  </si>
  <si>
    <t>Bank VTB (Azərbaycan) ASC</t>
  </si>
  <si>
    <t>Expressbank ASC</t>
  </si>
  <si>
    <t>Kapital Bank ASC</t>
  </si>
  <si>
    <t>Muğanbank ASC</t>
  </si>
  <si>
    <t>Naxçıvanbank ASC</t>
  </si>
  <si>
    <t>PAŞA Bank ASC</t>
  </si>
  <si>
    <t>Rabitəbank ASC</t>
  </si>
  <si>
    <t>TuranBank ASC</t>
  </si>
  <si>
    <t>Unibank KB ASC</t>
  </si>
  <si>
    <t>Xalq Bank ASC</t>
  </si>
  <si>
    <t>Yapı Kredi Bank Azərbaycan QSC</t>
  </si>
  <si>
    <t>Günay Bank ASC</t>
  </si>
  <si>
    <t>Banklar</t>
  </si>
  <si>
    <t>Aktivlər 
(mln. manat)</t>
  </si>
  <si>
    <t xml:space="preserve">Cəmi Kreditlər 
(mln. manat) </t>
  </si>
  <si>
    <t>Depozit Portfeli 
(mln. manat)</t>
  </si>
  <si>
    <t>Balans Kapitalı 
(mln. manat)</t>
  </si>
  <si>
    <t>Xalis Mənfəət
 (mln. manat)</t>
  </si>
  <si>
    <t>Xalis Əməliyyat Mənfəəti 
(mln. manat)</t>
  </si>
  <si>
    <t>Faiz gəlirləri
 (mln. manat)</t>
  </si>
  <si>
    <t>Faiz xərcləri
 (mln. manat)</t>
  </si>
  <si>
    <t>Qeyri-faiz xərcləri 
(mln. manat)</t>
  </si>
  <si>
    <t>Ziraat Bank Azərbaycan ASC</t>
  </si>
  <si>
    <t>=</t>
  </si>
  <si>
    <t>Qeyri-faiz gəlirləri 
(mln. manat)</t>
  </si>
  <si>
    <t>Premium Bank ASC</t>
  </si>
  <si>
    <t>Bank of Baku ASC</t>
  </si>
  <si>
    <t>XM yoxlama</t>
  </si>
  <si>
    <t>Yelo Bank ASC</t>
  </si>
  <si>
    <t>Hesablanmış XƏM</t>
  </si>
  <si>
    <t>Hesablanmış XƏM ilə Faktikinin fərqi</t>
  </si>
  <si>
    <t>o cümlədən, Nizamnamə Kapitalı (mln. manat)</t>
  </si>
  <si>
    <t>Aktivlər üzrə mümkün zərərin 
ödənilməsi üçün ehtiyat ayırmaları (mln. manat)</t>
  </si>
  <si>
    <t>Mənfəət vergisi</t>
  </si>
  <si>
    <t>Mündəricat</t>
  </si>
  <si>
    <t>Dinamika - Aktivlər</t>
  </si>
  <si>
    <t>Kredit Portfeli</t>
  </si>
  <si>
    <t>Dinamika - Kredit Portfeli</t>
  </si>
  <si>
    <t>Depozit Portfeli</t>
  </si>
  <si>
    <t>Dinamika - Depozit Portfeli</t>
  </si>
  <si>
    <t>Balans Kapitalı</t>
  </si>
  <si>
    <t>Dinamika - Balans Kapitalı</t>
  </si>
  <si>
    <t>Nizamnamə Kapitalı</t>
  </si>
  <si>
    <t>Xalis Mənfəət</t>
  </si>
  <si>
    <t xml:space="preserve">Xalis Əməliyyat Mənfəəti </t>
  </si>
  <si>
    <t>Faiz gəlirləri</t>
  </si>
  <si>
    <t>Faiz xərcləri</t>
  </si>
  <si>
    <t xml:space="preserve">Qeyri-faiz gəlirləri </t>
  </si>
  <si>
    <t xml:space="preserve">Qeyri-faiz xərcləri </t>
  </si>
  <si>
    <t xml:space="preserve">Aktivlər üzrə mümkün zərərin ödənilməsi üçün ehtiyat ayırmaları </t>
  </si>
  <si>
    <t>Aktivlər</t>
  </si>
  <si>
    <t>ABB ASC</t>
  </si>
  <si>
    <t>Biznes Kreditləri (mln. manat)</t>
  </si>
  <si>
    <t>2023 IR
ROA,% 
(Xalis mənfəət/ Aktivlərin həcmi)</t>
  </si>
  <si>
    <t>2023 IR
ROE,% 
(Xalis mənfəət/ Balans kapitalı)</t>
  </si>
  <si>
    <t>İstehlak Kreditləri (mln. manat)</t>
  </si>
  <si>
    <t>Daşınmaz əmlak kreditləri (mln. manat)</t>
  </si>
  <si>
    <t>IIR/2023
Nisbi dinamika/Rüblük</t>
  </si>
  <si>
    <t xml:space="preserve">IIR/2023
Mütləq dinamika/Rüblük </t>
  </si>
  <si>
    <t>Dinamika, %</t>
  </si>
  <si>
    <t>Dinamika, mln . manat</t>
  </si>
  <si>
    <t>Daşınmaz əmlak kreditləri</t>
  </si>
  <si>
    <t>Biznes kreditləri</t>
  </si>
  <si>
    <t>İstehlak kreditləri</t>
  </si>
  <si>
    <t>ROA</t>
  </si>
  <si>
    <t>ROE</t>
  </si>
  <si>
    <t>Mənfəət vergisindən əvvəlki mənfəət (mln. manat)</t>
  </si>
  <si>
    <t>Fiziki şəxslərin əmanətləri (mln. manat)</t>
  </si>
  <si>
    <t>Gözlənilməz xərclər</t>
  </si>
  <si>
    <t>Faiz borcları üzrə yaradılmış məqsədli ehtiyatlar</t>
  </si>
  <si>
    <t>Hesablanma üsulu</t>
  </si>
  <si>
    <t>IIR/2026</t>
  </si>
  <si>
    <t>2026 IIR Nizamnamə Kapitalı (mln. manat)</t>
  </si>
  <si>
    <t>2026 IIR - Ümumi göstəricilər</t>
  </si>
  <si>
    <t>IIIR/2026</t>
  </si>
  <si>
    <t xml:space="preserve">2026 IIIR
ROA,% </t>
  </si>
  <si>
    <t xml:space="preserve">2026 IIIR
ROE,% </t>
  </si>
  <si>
    <t>IIIR/2026
Nisbi dinamika/Rüblük</t>
  </si>
  <si>
    <t xml:space="preserve">IIIR/2026
Mütləq dinamika/Rüblük </t>
  </si>
  <si>
    <t>2026 IIIR Nizamnamə Kapitalı (mln. manat)</t>
  </si>
  <si>
    <t>Xalis mənfəət * 4/3 / Aktivlərin həcmi</t>
  </si>
  <si>
    <t>Xalis mənfəət* 4/3/ Balans Kapitalı</t>
  </si>
  <si>
    <t>2026 IIIR - Ümumi göstəricilər</t>
  </si>
  <si>
    <t>Bank Sektoru - 2026 III RÜB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</si>
</sst>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-* #,##0.00\ _₽_-;\-* #,##0.00\ _₽_-;_-* &quot;-&quot;??\ _₽_-;_-@_-"/>
    <numFmt numFmtId="168" formatCode="_(* #,##0.0_);_(* \(#,##0.0\);_(* &quot;-&quot;??_);_(@_)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Times New Roman"/>
      <family val="1"/>
    </font>
    <font>
      <sz val="11"/>
      <color theme="1"/>
      <name val="Times New Roman"/>
      <family val="1"/>
    </font>
    <font>
      <sz val="11"/>
      <color rgb="FF002060"/>
      <name val="Times New Roman"/>
      <family val="1"/>
    </font>
    <font>
      <b/>
      <sz val="11"/>
      <color theme="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0"/>
      <name val="Times New Roman"/>
      <family val="1"/>
    </font>
    <font>
      <sz val="10"/>
      <name val="Times New Roman"/>
      <family val="1"/>
    </font>
    <font>
      <u/>
      <sz val="11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rgb="FF002060"/>
      <name val="Calibri"/>
      <family val="2"/>
      <charset val="204"/>
      <scheme val="minor"/>
    </font>
    <font>
      <b/>
      <sz val="11"/>
      <color theme="3" tint="-0.24997711111789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</fills>
  <borders count="29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theme="1"/>
      </bottom>
      <diagonal/>
    </border>
    <border>
      <left style="thin">
        <color theme="1"/>
      </left>
      <right style="thin">
        <color rgb="FF002060"/>
      </right>
      <top style="thin">
        <color theme="1"/>
      </top>
      <bottom style="thin">
        <color rgb="FF002060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13" fillId="0" borderId="0" applyNumberForma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5" fillId="0" borderId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191">
    <xf numFmtId="0" fontId="0" fillId="0" borderId="0" xfId="0"/>
    <xf numFmtId="0" fontId="1" fillId="0" borderId="0" xfId="0" applyFont="1"/>
    <xf numFmtId="9" fontId="0" fillId="0" borderId="0" xfId="1" applyFont="1"/>
    <xf numFmtId="165" fontId="0" fillId="0" borderId="0" xfId="0" applyNumberFormat="1"/>
    <xf numFmtId="165" fontId="3" fillId="0" borderId="0" xfId="0" applyNumberFormat="1" applyFont="1"/>
    <xf numFmtId="10" fontId="0" fillId="0" borderId="0" xfId="0" applyNumberFormat="1"/>
    <xf numFmtId="0" fontId="7" fillId="0" borderId="1" xfId="0" applyFont="1" applyBorder="1"/>
    <xf numFmtId="0" fontId="0" fillId="0" borderId="0" xfId="0" applyAlignment="1">
      <alignment horizontal="center" vertical="center"/>
    </xf>
    <xf numFmtId="165" fontId="8" fillId="0" borderId="1" xfId="0" applyNumberFormat="1" applyFont="1" applyBorder="1"/>
    <xf numFmtId="0" fontId="10" fillId="0" borderId="0" xfId="0" applyFont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/>
    <xf numFmtId="0" fontId="7" fillId="0" borderId="2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1" xfId="0" applyFont="1" applyBorder="1"/>
    <xf numFmtId="0" fontId="9" fillId="0" borderId="2" xfId="0" applyFont="1" applyBorder="1"/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wrapText="1"/>
    </xf>
    <xf numFmtId="0" fontId="9" fillId="3" borderId="1" xfId="5" applyFont="1" applyFill="1" applyBorder="1" applyAlignment="1">
      <alignment wrapText="1"/>
    </xf>
    <xf numFmtId="166" fontId="10" fillId="0" borderId="0" xfId="1" applyNumberFormat="1" applyFont="1"/>
    <xf numFmtId="0" fontId="10" fillId="0" borderId="0" xfId="0" applyFont="1"/>
    <xf numFmtId="0" fontId="12" fillId="6" borderId="0" xfId="5" applyFont="1" applyFill="1" applyAlignment="1">
      <alignment horizontal="center" vertical="center"/>
    </xf>
    <xf numFmtId="0" fontId="9" fillId="3" borderId="1" xfId="5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0" fillId="0" borderId="0" xfId="1" applyNumberFormat="1" applyFont="1"/>
    <xf numFmtId="165" fontId="10" fillId="0" borderId="0" xfId="1" applyNumberFormat="1" applyFont="1"/>
    <xf numFmtId="10" fontId="10" fillId="0" borderId="0" xfId="0" applyNumberFormat="1" applyFont="1"/>
    <xf numFmtId="10" fontId="10" fillId="0" borderId="0" xfId="0" applyNumberFormat="1" applyFont="1" applyAlignment="1">
      <alignment horizontal="center" vertical="center"/>
    </xf>
    <xf numFmtId="0" fontId="14" fillId="6" borderId="13" xfId="5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right" vertical="center" wrapText="1"/>
    </xf>
    <xf numFmtId="165" fontId="9" fillId="0" borderId="4" xfId="0" applyNumberFormat="1" applyFont="1" applyBorder="1"/>
    <xf numFmtId="0" fontId="9" fillId="2" borderId="1" xfId="0" applyFont="1" applyFill="1" applyBorder="1"/>
    <xf numFmtId="0" fontId="0" fillId="2" borderId="0" xfId="0" applyFill="1"/>
    <xf numFmtId="43" fontId="10" fillId="0" borderId="0" xfId="2" applyFont="1"/>
    <xf numFmtId="2" fontId="0" fillId="0" borderId="0" xfId="2" applyNumberFormat="1" applyFont="1"/>
    <xf numFmtId="166" fontId="0" fillId="0" borderId="0" xfId="1" applyNumberFormat="1" applyFont="1"/>
    <xf numFmtId="10" fontId="8" fillId="0" borderId="1" xfId="1" applyNumberFormat="1" applyFont="1" applyBorder="1" applyAlignment="1">
      <alignment horizontal="center" wrapText="1"/>
    </xf>
    <xf numFmtId="0" fontId="16" fillId="6" borderId="0" xfId="5" applyFont="1" applyFill="1" applyAlignment="1">
      <alignment horizontal="center" vertical="center"/>
    </xf>
    <xf numFmtId="9" fontId="0" fillId="0" borderId="0" xfId="1" applyFont="1" applyAlignment="1">
      <alignment horizontal="right"/>
    </xf>
    <xf numFmtId="2" fontId="0" fillId="0" borderId="0" xfId="2" applyNumberFormat="1" applyFont="1" applyAlignment="1">
      <alignment horizontal="right"/>
    </xf>
    <xf numFmtId="0" fontId="0" fillId="0" borderId="0" xfId="0" applyAlignment="1">
      <alignment wrapText="1"/>
    </xf>
    <xf numFmtId="10" fontId="11" fillId="0" borderId="1" xfId="1" applyNumberFormat="1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5" fontId="8" fillId="0" borderId="2" xfId="0" applyNumberFormat="1" applyFont="1" applyBorder="1"/>
    <xf numFmtId="0" fontId="9" fillId="4" borderId="6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165" fontId="8" fillId="0" borderId="8" xfId="0" applyNumberFormat="1" applyFont="1" applyBorder="1"/>
    <xf numFmtId="2" fontId="0" fillId="0" borderId="0" xfId="0" applyNumberFormat="1"/>
    <xf numFmtId="166" fontId="0" fillId="0" borderId="0" xfId="0" applyNumberFormat="1"/>
    <xf numFmtId="0" fontId="9" fillId="0" borderId="0" xfId="5" applyFont="1" applyFill="1" applyBorder="1" applyAlignment="1">
      <alignment horizontal="left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3" borderId="14" xfId="5" applyFont="1" applyFill="1" applyBorder="1" applyAlignment="1">
      <alignment horizontal="left" vertical="center" wrapText="1"/>
    </xf>
    <xf numFmtId="2" fontId="0" fillId="0" borderId="0" xfId="1" applyNumberFormat="1" applyFont="1" applyBorder="1"/>
    <xf numFmtId="165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/>
    </xf>
    <xf numFmtId="0" fontId="17" fillId="0" borderId="1" xfId="0" applyFont="1" applyBorder="1"/>
    <xf numFmtId="0" fontId="7" fillId="2" borderId="1" xfId="0" applyFont="1" applyFill="1" applyBorder="1"/>
    <xf numFmtId="165" fontId="8" fillId="2" borderId="1" xfId="0" applyNumberFormat="1" applyFont="1" applyFill="1" applyBorder="1" applyAlignment="1">
      <alignment horizontal="right"/>
    </xf>
    <xf numFmtId="165" fontId="8" fillId="2" borderId="9" xfId="0" applyNumberFormat="1" applyFont="1" applyFill="1" applyBorder="1" applyAlignment="1">
      <alignment horizontal="right"/>
    </xf>
    <xf numFmtId="9" fontId="8" fillId="0" borderId="1" xfId="1" applyFont="1" applyBorder="1"/>
    <xf numFmtId="9" fontId="11" fillId="0" borderId="1" xfId="1" applyFont="1" applyBorder="1" applyAlignment="1">
      <alignment horizontal="right" vertical="center" wrapText="1"/>
    </xf>
    <xf numFmtId="166" fontId="8" fillId="0" borderId="0" xfId="1" applyNumberFormat="1" applyFont="1"/>
    <xf numFmtId="165" fontId="8" fillId="0" borderId="0" xfId="0" applyNumberFormat="1" applyFont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7" fillId="3" borderId="17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right" vertical="center"/>
    </xf>
    <xf numFmtId="166" fontId="11" fillId="2" borderId="19" xfId="8" applyNumberFormat="1" applyFont="1" applyFill="1" applyBorder="1" applyAlignment="1">
      <alignment horizontal="center" wrapText="1"/>
    </xf>
    <xf numFmtId="0" fontId="9" fillId="3" borderId="1" xfId="5" applyFont="1" applyFill="1" applyBorder="1" applyAlignment="1">
      <alignment horizontal="left" vertical="center" wrapText="1"/>
    </xf>
    <xf numFmtId="165" fontId="8" fillId="0" borderId="14" xfId="0" applyNumberFormat="1" applyFont="1" applyBorder="1"/>
    <xf numFmtId="0" fontId="18" fillId="3" borderId="15" xfId="0" applyFont="1" applyFill="1" applyBorder="1" applyAlignment="1">
      <alignment horizontal="center" vertical="center" wrapText="1"/>
    </xf>
    <xf numFmtId="0" fontId="17" fillId="2" borderId="1" xfId="0" applyFont="1" applyFill="1" applyBorder="1"/>
    <xf numFmtId="165" fontId="8" fillId="2" borderId="20" xfId="0" applyNumberFormat="1" applyFont="1" applyFill="1" applyBorder="1"/>
    <xf numFmtId="166" fontId="8" fillId="2" borderId="0" xfId="1" applyNumberFormat="1" applyFont="1" applyFill="1" applyBorder="1" applyAlignment="1">
      <alignment horizontal="right" wrapText="1"/>
    </xf>
    <xf numFmtId="165" fontId="8" fillId="2" borderId="15" xfId="0" applyNumberFormat="1" applyFont="1" applyFill="1" applyBorder="1"/>
    <xf numFmtId="165" fontId="8" fillId="0" borderId="15" xfId="0" applyNumberFormat="1" applyFont="1" applyBorder="1"/>
    <xf numFmtId="2" fontId="0" fillId="0" borderId="15" xfId="1" applyNumberFormat="1" applyFont="1" applyFill="1" applyBorder="1"/>
    <xf numFmtId="0" fontId="17" fillId="3" borderId="15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right" vertical="center"/>
    </xf>
    <xf numFmtId="166" fontId="18" fillId="0" borderId="15" xfId="1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165" fontId="8" fillId="2" borderId="23" xfId="0" applyNumberFormat="1" applyFont="1" applyFill="1" applyBorder="1"/>
    <xf numFmtId="165" fontId="8" fillId="0" borderId="23" xfId="0" applyNumberFormat="1" applyFont="1" applyBorder="1"/>
    <xf numFmtId="0" fontId="7" fillId="0" borderId="0" xfId="0" applyFont="1" applyAlignment="1">
      <alignment horizontal="center"/>
    </xf>
    <xf numFmtId="0" fontId="7" fillId="2" borderId="0" xfId="0" applyFont="1" applyFill="1"/>
    <xf numFmtId="165" fontId="11" fillId="0" borderId="0" xfId="0" applyNumberFormat="1" applyFont="1" applyAlignment="1">
      <alignment horizontal="right" vertical="center" wrapText="1"/>
    </xf>
    <xf numFmtId="165" fontId="8" fillId="0" borderId="0" xfId="0" applyNumberFormat="1" applyFont="1"/>
    <xf numFmtId="165" fontId="8" fillId="2" borderId="0" xfId="0" applyNumberFormat="1" applyFont="1" applyFill="1"/>
    <xf numFmtId="2" fontId="0" fillId="0" borderId="0" xfId="1" applyNumberFormat="1" applyFont="1" applyFill="1" applyBorder="1"/>
    <xf numFmtId="165" fontId="8" fillId="2" borderId="22" xfId="0" applyNumberFormat="1" applyFont="1" applyFill="1" applyBorder="1"/>
    <xf numFmtId="165" fontId="8" fillId="0" borderId="2" xfId="0" applyNumberFormat="1" applyFont="1" applyBorder="1" applyAlignment="1">
      <alignment horizontal="right" vertical="center" wrapText="1"/>
    </xf>
    <xf numFmtId="2" fontId="8" fillId="2" borderId="15" xfId="0" applyNumberFormat="1" applyFont="1" applyFill="1" applyBorder="1"/>
    <xf numFmtId="43" fontId="10" fillId="0" borderId="14" xfId="2" applyFont="1" applyBorder="1"/>
    <xf numFmtId="43" fontId="10" fillId="0" borderId="0" xfId="2" applyFont="1" applyBorder="1"/>
    <xf numFmtId="9" fontId="0" fillId="0" borderId="0" xfId="1" applyFont="1" applyBorder="1" applyAlignment="1">
      <alignment horizontal="right"/>
    </xf>
    <xf numFmtId="166" fontId="8" fillId="0" borderId="0" xfId="1" applyNumberFormat="1" applyFont="1" applyBorder="1"/>
    <xf numFmtId="9" fontId="0" fillId="0" borderId="0" xfId="1" applyFont="1" applyBorder="1"/>
    <xf numFmtId="166" fontId="11" fillId="0" borderId="0" xfId="1" applyNumberFormat="1" applyFont="1"/>
    <xf numFmtId="165" fontId="8" fillId="4" borderId="1" xfId="0" applyNumberFormat="1" applyFont="1" applyFill="1" applyBorder="1" applyAlignment="1">
      <alignment horizontal="right"/>
    </xf>
    <xf numFmtId="165" fontId="8" fillId="2" borderId="14" xfId="0" applyNumberFormat="1" applyFont="1" applyFill="1" applyBorder="1" applyAlignment="1">
      <alignment horizontal="right"/>
    </xf>
    <xf numFmtId="165" fontId="0" fillId="0" borderId="0" xfId="2" applyNumberFormat="1" applyFont="1"/>
    <xf numFmtId="165" fontId="0" fillId="0" borderId="0" xfId="2" applyNumberFormat="1" applyFont="1" applyBorder="1" applyAlignment="1">
      <alignment horizontal="right"/>
    </xf>
    <xf numFmtId="165" fontId="0" fillId="0" borderId="0" xfId="2" applyNumberFormat="1" applyFont="1" applyAlignment="1">
      <alignment horizontal="right"/>
    </xf>
    <xf numFmtId="165" fontId="0" fillId="0" borderId="0" xfId="2" applyNumberFormat="1" applyFont="1" applyBorder="1"/>
    <xf numFmtId="165" fontId="8" fillId="2" borderId="8" xfId="0" applyNumberFormat="1" applyFont="1" applyFill="1" applyBorder="1"/>
    <xf numFmtId="2" fontId="8" fillId="2" borderId="0" xfId="0" applyNumberFormat="1" applyFont="1" applyFill="1"/>
    <xf numFmtId="2" fontId="8" fillId="2" borderId="15" xfId="1" applyNumberFormat="1" applyFont="1" applyFill="1" applyBorder="1"/>
    <xf numFmtId="0" fontId="8" fillId="2" borderId="0" xfId="0" applyFont="1" applyFill="1"/>
    <xf numFmtId="165" fontId="8" fillId="2" borderId="2" xfId="0" applyNumberFormat="1" applyFont="1" applyFill="1" applyBorder="1" applyAlignment="1">
      <alignment horizontal="right" vertical="center" wrapText="1"/>
    </xf>
    <xf numFmtId="165" fontId="8" fillId="2" borderId="2" xfId="0" applyNumberFormat="1" applyFont="1" applyFill="1" applyBorder="1"/>
    <xf numFmtId="165" fontId="0" fillId="2" borderId="0" xfId="0" applyNumberFormat="1" applyFill="1"/>
    <xf numFmtId="4" fontId="8" fillId="2" borderId="0" xfId="0" applyNumberFormat="1" applyFont="1" applyFill="1"/>
    <xf numFmtId="43" fontId="0" fillId="0" borderId="0" xfId="2" applyFont="1"/>
    <xf numFmtId="165" fontId="8" fillId="0" borderId="15" xfId="0" applyNumberFormat="1" applyFont="1" applyBorder="1" applyAlignment="1">
      <alignment horizontal="right"/>
    </xf>
    <xf numFmtId="0" fontId="8" fillId="0" borderId="0" xfId="0" applyFont="1"/>
    <xf numFmtId="2" fontId="8" fillId="0" borderId="15" xfId="1" applyNumberFormat="1" applyFont="1" applyFill="1" applyBorder="1"/>
    <xf numFmtId="2" fontId="8" fillId="0" borderId="23" xfId="1" applyNumberFormat="1" applyFont="1" applyFill="1" applyBorder="1"/>
    <xf numFmtId="9" fontId="11" fillId="0" borderId="14" xfId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9" fillId="5" borderId="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5" borderId="5" xfId="0" applyFont="1" applyFill="1" applyBorder="1" applyAlignment="1">
      <alignment horizontal="center" vertical="center"/>
    </xf>
    <xf numFmtId="0" fontId="7" fillId="2" borderId="4" xfId="0" applyFont="1" applyFill="1" applyBorder="1"/>
    <xf numFmtId="0" fontId="9" fillId="5" borderId="26" xfId="0" applyFont="1" applyFill="1" applyBorder="1" applyAlignment="1">
      <alignment horizontal="center" vertical="center"/>
    </xf>
    <xf numFmtId="165" fontId="8" fillId="0" borderId="6" xfId="0" applyNumberFormat="1" applyFont="1" applyBorder="1"/>
    <xf numFmtId="10" fontId="0" fillId="0" borderId="0" xfId="1" applyNumberFormat="1" applyFont="1"/>
    <xf numFmtId="0" fontId="7" fillId="0" borderId="4" xfId="0" applyFont="1" applyBorder="1"/>
    <xf numFmtId="0" fontId="23" fillId="5" borderId="6" xfId="0" applyFont="1" applyFill="1" applyBorder="1" applyAlignment="1">
      <alignment horizontal="center" vertical="center"/>
    </xf>
    <xf numFmtId="0" fontId="17" fillId="0" borderId="4" xfId="0" applyFont="1" applyBorder="1"/>
    <xf numFmtId="0" fontId="17" fillId="2" borderId="4" xfId="0" applyFont="1" applyFill="1" applyBorder="1"/>
    <xf numFmtId="0" fontId="7" fillId="2" borderId="8" xfId="0" applyFont="1" applyFill="1" applyBorder="1"/>
    <xf numFmtId="0" fontId="11" fillId="5" borderId="1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3" xfId="0" applyFont="1" applyBorder="1"/>
    <xf numFmtId="0" fontId="7" fillId="2" borderId="3" xfId="0" applyFont="1" applyFill="1" applyBorder="1"/>
    <xf numFmtId="0" fontId="7" fillId="2" borderId="27" xfId="0" applyFont="1" applyFill="1" applyBorder="1"/>
    <xf numFmtId="0" fontId="19" fillId="5" borderId="21" xfId="0" applyFont="1" applyFill="1" applyBorder="1" applyAlignment="1">
      <alignment horizontal="center" vertical="center" wrapText="1"/>
    </xf>
    <xf numFmtId="168" fontId="10" fillId="0" borderId="0" xfId="2" applyNumberFormat="1" applyFont="1"/>
    <xf numFmtId="165" fontId="8" fillId="0" borderId="28" xfId="0" applyNumberFormat="1" applyFont="1" applyBorder="1"/>
    <xf numFmtId="166" fontId="3" fillId="0" borderId="0" xfId="1" applyNumberFormat="1" applyFont="1"/>
    <xf numFmtId="165" fontId="8" fillId="2" borderId="1" xfId="0" applyNumberFormat="1" applyFont="1" applyFill="1" applyBorder="1" applyAlignment="1">
      <alignment horizontal="right" wrapText="1"/>
    </xf>
    <xf numFmtId="9" fontId="0" fillId="0" borderId="14" xfId="1" applyFont="1" applyBorder="1" applyAlignment="1">
      <alignment horizontal="right"/>
    </xf>
    <xf numFmtId="165" fontId="0" fillId="0" borderId="14" xfId="2" applyNumberFormat="1" applyFont="1" applyBorder="1" applyAlignment="1">
      <alignment horizontal="right"/>
    </xf>
    <xf numFmtId="0" fontId="7" fillId="2" borderId="24" xfId="0" applyFont="1" applyFill="1" applyBorder="1"/>
    <xf numFmtId="0" fontId="12" fillId="6" borderId="4" xfId="0" applyFont="1" applyFill="1" applyBorder="1" applyAlignment="1">
      <alignment horizontal="center" wrapText="1"/>
    </xf>
    <xf numFmtId="0" fontId="12" fillId="6" borderId="11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vertical="center"/>
    </xf>
    <xf numFmtId="165" fontId="8" fillId="2" borderId="0" xfId="0" applyNumberFormat="1" applyFont="1" applyFill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9" fontId="0" fillId="0" borderId="14" xfId="1" applyFont="1" applyBorder="1"/>
    <xf numFmtId="165" fontId="0" fillId="0" borderId="14" xfId="2" applyNumberFormat="1" applyFont="1" applyBorder="1"/>
    <xf numFmtId="165" fontId="8" fillId="0" borderId="6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 vertical="center" wrapText="1"/>
    </xf>
    <xf numFmtId="2" fontId="8" fillId="2" borderId="1" xfId="0" applyNumberFormat="1" applyFont="1" applyFill="1" applyBorder="1"/>
    <xf numFmtId="165" fontId="8" fillId="0" borderId="9" xfId="0" applyNumberFormat="1" applyFont="1" applyBorder="1" applyAlignment="1">
      <alignment horizontal="right"/>
    </xf>
    <xf numFmtId="0" fontId="17" fillId="2" borderId="2" xfId="0" applyFont="1" applyFill="1" applyBorder="1"/>
    <xf numFmtId="4" fontId="8" fillId="2" borderId="1" xfId="0" applyNumberFormat="1" applyFont="1" applyFill="1" applyBorder="1"/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26" fillId="5" borderId="9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</cellXfs>
  <cellStyles count="14">
    <cellStyle name="Comma" xfId="2" builtinId="3"/>
    <cellStyle name="Comma 2" xfId="7" xr:uid="{00000000-0005-0000-0000-000001000000}"/>
    <cellStyle name="Comma 3" xfId="11" xr:uid="{8C8EC6B5-96BB-46E9-8C80-E9C8CD4E9DC7}"/>
    <cellStyle name="Comma 3 2" xfId="12" xr:uid="{4A8AC0DF-C45D-44AE-AA39-2F0F8BFA9877}"/>
    <cellStyle name="Comma 4" xfId="13" xr:uid="{0FC0F7B2-DEC9-4E35-9564-FFB3C79D5846}"/>
    <cellStyle name="Hyperlink" xfId="5" builtinId="8"/>
    <cellStyle name="Hyperlink 2" xfId="9" xr:uid="{00000000-0005-0000-0000-000003000000}"/>
    <cellStyle name="Normal" xfId="0" builtinId="0"/>
    <cellStyle name="Normal 2" xfId="4" xr:uid="{00000000-0005-0000-0000-000005000000}"/>
    <cellStyle name="Normal 3" xfId="6" xr:uid="{00000000-0005-0000-0000-000006000000}"/>
    <cellStyle name="Normal 4" xfId="10" xr:uid="{00000000-0005-0000-0000-000007000000}"/>
    <cellStyle name="Percent" xfId="1" builtinId="5"/>
    <cellStyle name="Percent 2" xfId="8" xr:uid="{00000000-0005-0000-0000-000009000000}"/>
    <cellStyle name="Обычный 2" xfId="3" xr:uid="{00000000-0005-0000-0000-00000A000000}"/>
  </cellStyles>
  <dxfs count="2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FF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indexed="64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relativeIndent="-1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6" formatCode="0.0%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</dxf>
    <dxf>
      <fill>
        <patternFill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  <numFmt numFmtId="166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</dxf>
    <dxf>
      <fill>
        <patternFill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family val="1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b/>
        <color rgb="FF002060"/>
        <name val="Times New Roman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 style="thin">
          <color rgb="FF002060"/>
        </vertical>
        <horizontal style="thin">
          <color rgb="FF002060"/>
        </horizontal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/>
        <bottom/>
        <vertical style="thin">
          <color rgb="FF002060"/>
        </vertical>
        <horizontal style="thin">
          <color rgb="FF00206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 style="thin">
          <color rgb="FF002060"/>
        </vertical>
        <horizontal style="thin">
          <color rgb="FF002060"/>
        </horizontal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/>
        <bottom/>
        <vertical style="thin">
          <color rgb="FF002060"/>
        </vertical>
        <horizontal style="thin">
          <color rgb="FF002060"/>
        </horizontal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none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alignment vertical="bottom" textRotation="0" wrapText="1" indent="0" justifyLastLine="0" shrinkToFit="0" readingOrder="0"/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scheme val="none"/>
      </font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00206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rgb="FF002060"/>
        </bottom>
      </border>
    </dxf>
    <dxf>
      <numFmt numFmtId="2" formatCode="0.00"/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top style="thin">
          <color rgb="FF002060"/>
        </top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00206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none"/>
      </font>
      <fill>
        <patternFill patternType="none">
          <fgColor rgb="FF000000"/>
          <bgColor rgb="FFFFFFFF"/>
        </patternFill>
      </fill>
    </dxf>
    <dxf>
      <border outline="0"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numFmt numFmtId="2" formatCode="0.00"/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top style="thin">
          <color rgb="FF002060"/>
        </top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bottom style="thin">
          <color rgb="FF002060"/>
        </bottom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76B83F1-3A4B-41E5-B3AC-4258EB4D1CA4}" name="Table218" displayName="Table218" ref="W1:Y22" totalsRowShown="0" headerRowDxfId="2" headerRowBorderDxfId="224" tableBorderDxfId="223" totalsRowBorderDxfId="222">
  <autoFilter ref="W1:Y22" xr:uid="{00000000-0009-0000-0100-000002000000}"/>
  <tableColumns count="3">
    <tableColumn id="1" xr3:uid="{D7EB194E-AC92-4A48-B99C-159511EB01D9}" name="Hesablanmış XƏM" dataDxfId="221">
      <calculatedColumnFormula>O2-P2+Q2-R2</calculatedColumnFormula>
    </tableColumn>
    <tableColumn id="2" xr3:uid="{8609B082-9A71-4CC2-8B73-C54CD93244A0}" name="Hesablanmış XƏM ilə Faktikinin fərqi" dataDxfId="220">
      <calculatedColumnFormula>Table218[[#This Row],[Hesablanmış XƏM]]-N2</calculatedColumnFormula>
    </tableColumn>
    <tableColumn id="3" xr3:uid="{F63F6090-EC5C-4602-AECF-33B0D7B052D7}" name="XM yoxlama" dataDxfId="219">
      <calculatedColumnFormula>Table623[[#This Row],[Xalis Mənfəət
 (mln. manat)]]-Table623[[#This Row],[Xalis Əməliyyat Mənfəəti 
(mln. manat)]]+V2+Table623[[#This Row],[Faiz borcları üzrə yaradılmış məqsədli ehtiyatlar]]+Table623[[#This Row],[Gözlənilməz xərclər]]+Table623[[#This Row],[Aktivlər üzrə mümkün zərərin 
ödənilməsi üçün ehtiyat ayırmaları (mln. manat)]]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7F2A7A8-4613-4333-822B-32EBA7D766AC}" name="Table623" displayName="Table623" ref="A1:U22" totalsRowShown="0" headerRowDxfId="218" dataDxfId="216" headerRowBorderDxfId="217" tableBorderDxfId="215">
  <autoFilter ref="A1:U22" xr:uid="{EEF6AB6B-734B-4658-9BF0-B884E0E0EBD6}"/>
  <sortState xmlns:xlrd2="http://schemas.microsoft.com/office/spreadsheetml/2017/richdata2" ref="A2:U23">
    <sortCondition ref="B1:B24"/>
  </sortState>
  <tableColumns count="21">
    <tableColumn id="1" xr3:uid="{75050E18-4186-4A9E-8692-ED4C60565F31}" name="Sıra" dataDxfId="3"/>
    <tableColumn id="2" xr3:uid="{98D53448-7D8C-4F7A-B7B2-25B1F2DE9267}" name="Banklar" dataDxfId="214"/>
    <tableColumn id="3" xr3:uid="{B8CE4A16-0FB5-466E-9353-FF56F7BC2774}" name="Aktivlər _x000a_(mln. manat)" dataDxfId="213"/>
    <tableColumn id="4" xr3:uid="{7ADFD979-4340-4841-8790-876CEEAE61F6}" name="Cəmi Kreditlər _x000a_(mln. manat) " dataDxfId="212"/>
    <tableColumn id="5" xr3:uid="{049B44C4-5926-4CB4-BAA8-FCB382ED6248}" name="Biznes Kreditləri (mln. manat)" dataDxfId="211"/>
    <tableColumn id="16" xr3:uid="{EFE7FB05-98ED-433A-84A3-30F35C133D55}" name="İstehlak Kreditləri (mln. manat)" dataDxfId="210"/>
    <tableColumn id="17" xr3:uid="{C0E2EEDD-5192-4EF0-A32D-EA38A146E614}" name="Daşınmaz əmlak kreditləri (mln. manat)" dataDxfId="209"/>
    <tableColumn id="6" xr3:uid="{D0E3C62C-7456-41F7-BB2B-5C8B49EB64EC}" name="Depozit Portfeli _x000a_(mln. manat)" dataDxfId="208"/>
    <tableColumn id="18" xr3:uid="{5F8FCCFD-518F-441D-873E-C3C4440A21E7}" name="Fiziki şəxslərin əmanətləri (mln. manat)" dataDxfId="207"/>
    <tableColumn id="7" xr3:uid="{96F3FEC0-6B10-4CD1-9646-55F79534E39F}" name="Balans Kapitalı _x000a_(mln. manat)" dataDxfId="206"/>
    <tableColumn id="8" xr3:uid="{50C92C75-0868-49DE-B83B-2CBEE6311E7F}" name="o cümlədən, Nizamnamə Kapitalı (mln. manat)" dataDxfId="22"/>
    <tableColumn id="9" xr3:uid="{A0887154-4401-4C64-8E85-AC1531BE0CD4}" name="Xalis Mənfəət_x000a_ (mln. manat)" dataDxfId="205"/>
    <tableColumn id="19" xr3:uid="{6D97C92D-290D-42EB-A7E8-A2805F910092}" name="Mənfəət vergisindən əvvəlki mənfəət (mln. manat)" dataDxfId="204"/>
    <tableColumn id="10" xr3:uid="{4780D583-F618-44C1-B6F9-83B89DB9DF2B}" name="Xalis Əməliyyat Mənfəəti _x000a_(mln. manat)" dataDxfId="203">
      <calculatedColumnFormula>Table623[[#This Row],[Faiz gəlirləri
 (mln. manat)]]+Table623[[#This Row],[Qeyri-faiz gəlirləri 
(mln. manat)]]-Table623[[#This Row],[Faiz xərcləri
 (mln. manat)]]-Table623[[#This Row],[Qeyri-faiz xərcləri 
(mln. manat)]]</calculatedColumnFormula>
    </tableColumn>
    <tableColumn id="11" xr3:uid="{926F44F2-F8AD-4CB7-833B-FB1145088C0A}" name="Faiz gəlirləri_x000a_ (mln. manat)" dataDxfId="202"/>
    <tableColumn id="12" xr3:uid="{6806D961-E490-4FB9-9347-4F87BAC0CE9D}" name="Faiz xərcləri_x000a_ (mln. manat)" dataDxfId="201"/>
    <tableColumn id="13" xr3:uid="{EC21BD8C-48BD-4A25-B795-FA79586B7749}" name="Qeyri-faiz gəlirləri _x000a_(mln. manat)" dataDxfId="200"/>
    <tableColumn id="14" xr3:uid="{FB6F599D-B3E5-43AC-A7D0-02EEF0E80520}" name="Qeyri-faiz xərcləri _x000a_(mln. manat)" dataDxfId="199"/>
    <tableColumn id="15" xr3:uid="{6385DCF0-6B9C-4B40-92D7-FF4D0CC2D23E}" name="Aktivlər üzrə mümkün zərərin _x000a_ödənilməsi üçün ehtiyat ayırmaları (mln. manat)" dataDxfId="198"/>
    <tableColumn id="21" xr3:uid="{5EC6CFB3-E880-49BB-82D6-7A624D4637B8}" name="Gözlənilməz xərclər" dataDxfId="197"/>
    <tableColumn id="20" xr3:uid="{4B3816AA-FCF4-4C6F-811A-233663E7CBBC}" name="Faiz borcları üzrə yaradılmış məqsədli ehtiyatlar" dataDxfId="196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W1:Y22" totalsRowShown="0" headerRowDxfId="1" headerRowBorderDxfId="195" tableBorderDxfId="194" totalsRowBorderDxfId="193">
  <autoFilter ref="W1:Y22" xr:uid="{00000000-0009-0000-0100-000002000000}"/>
  <tableColumns count="3">
    <tableColumn id="1" xr3:uid="{00000000-0010-0000-0100-000001000000}" name="Hesablanmış XƏM" dataDxfId="192">
      <calculatedColumnFormula>O2-P2+Q2-R2</calculatedColumnFormula>
    </tableColumn>
    <tableColumn id="2" xr3:uid="{00000000-0010-0000-0100-000002000000}" name="Hesablanmış XƏM ilə Faktikinin fərqi" dataDxfId="191">
      <calculatedColumnFormula>N2-W2</calculatedColumnFormula>
    </tableColumn>
    <tableColumn id="3" xr3:uid="{00000000-0010-0000-0100-000003000000}" name="XM yoxlama" dataDxfId="190">
      <calculatedColumnFormula>L2+S2-N2+V2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F6AB6B-734B-4658-9BF0-B884E0E0EBD6}" name="Table6" displayName="Table6" ref="A1:U22" totalsRowShown="0" headerRowDxfId="0" dataDxfId="188" headerRowBorderDxfId="189" tableBorderDxfId="187">
  <autoFilter ref="A1:U22" xr:uid="{EEF6AB6B-734B-4658-9BF0-B884E0E0EBD6}"/>
  <sortState xmlns:xlrd2="http://schemas.microsoft.com/office/spreadsheetml/2017/richdata2" ref="A2:U23">
    <sortCondition ref="B1:B24"/>
  </sortState>
  <tableColumns count="21">
    <tableColumn id="1" xr3:uid="{7C546EE7-DECE-486C-8E68-0ADC76B35709}" name="Sıra" dataDxfId="4"/>
    <tableColumn id="2" xr3:uid="{E9FCB8FB-F0D1-4CB7-8C57-2D2CB81510DC}" name="Banklar" dataDxfId="186"/>
    <tableColumn id="3" xr3:uid="{FE877C1A-4A79-4111-B88B-5481D65FA64B}" name="Aktivlər _x000a_(mln. manat)" dataDxfId="185"/>
    <tableColumn id="4" xr3:uid="{E6E72CB1-921C-47EC-98BF-658AE7E9621E}" name="Cəmi Kreditlər _x000a_(mln. manat) " dataDxfId="184"/>
    <tableColumn id="5" xr3:uid="{5114340C-DFF6-439C-8593-908055A8BC5C}" name="Biznes Kreditləri (mln. manat)" dataDxfId="183"/>
    <tableColumn id="16" xr3:uid="{088CA525-1D62-4372-ACE7-526FAF70F269}" name="İstehlak Kreditləri (mln. manat)" dataDxfId="182"/>
    <tableColumn id="17" xr3:uid="{A3601E4F-7001-4037-ADEB-F1979B08B150}" name="Daşınmaz əmlak kreditləri (mln. manat)" dataDxfId="181"/>
    <tableColumn id="6" xr3:uid="{4B5D7920-3401-4548-A3B6-95B354984DD7}" name="Depozit Portfeli _x000a_(mln. manat)" dataDxfId="180"/>
    <tableColumn id="18" xr3:uid="{B870EAFE-B3CD-442F-99A1-1D0C2AEC4229}" name="Fiziki şəxslərin əmanətləri (mln. manat)" dataDxfId="179"/>
    <tableColumn id="7" xr3:uid="{F334C1F6-7133-4625-95F6-D64BB2FA10B8}" name="Balans Kapitalı _x000a_(mln. manat)" dataDxfId="178"/>
    <tableColumn id="8" xr3:uid="{2EAB8291-1F6D-43E4-96DA-B10FAC73E3FB}" name="o cümlədən, Nizamnamə Kapitalı (mln. manat)" dataDxfId="177"/>
    <tableColumn id="9" xr3:uid="{CFECEAF7-A010-4D77-805F-E8178F38BCBF}" name="Xalis Mənfəət_x000a_ (mln. manat)" dataDxfId="176"/>
    <tableColumn id="19" xr3:uid="{34E86F01-57B4-4BBD-AAA7-53F7FD3DC010}" name="Mənfəət vergisindən əvvəlki mənfəət (mln. manat)" dataDxfId="175"/>
    <tableColumn id="10" xr3:uid="{BC77C4EC-EA0B-4969-9AB5-DE3A10CC3669}" name="Xalis Əməliyyat Mənfəəti _x000a_(mln. manat)" dataDxfId="174">
      <calculatedColumnFormula>Table6[[#This Row],[Faiz gəlirləri
 (mln. manat)]]-Table6[[#This Row],[Faiz xərcləri
 (mln. manat)]]+Table6[[#This Row],[Qeyri-faiz gəlirləri 
(mln. manat)]]-Table6[[#This Row],[Qeyri-faiz xərcləri 
(mln. manat)]]</calculatedColumnFormula>
    </tableColumn>
    <tableColumn id="11" xr3:uid="{34C1076E-CC0C-4B9F-8311-B9D6B63D669C}" name="Faiz gəlirləri_x000a_ (mln. manat)" dataDxfId="173"/>
    <tableColumn id="12" xr3:uid="{DE7DEB67-4DC1-4F17-95A4-705BE5C35CCF}" name="Faiz xərcləri_x000a_ (mln. manat)" dataDxfId="172"/>
    <tableColumn id="13" xr3:uid="{5BAC82BD-798C-4370-9E40-EBF10A990908}" name="Qeyri-faiz gəlirləri _x000a_(mln. manat)" dataDxfId="171"/>
    <tableColumn id="14" xr3:uid="{0C61A2C8-280A-40D6-A24F-9784917D0298}" name="Qeyri-faiz xərcləri _x000a_(mln. manat)" dataDxfId="170"/>
    <tableColumn id="15" xr3:uid="{E8C10E4F-E137-45D1-BE8A-5FE08F47F60B}" name="Aktivlər üzrə mümkün zərərin _x000a_ödənilməsi üçün ehtiyat ayırmaları (mln. manat)" dataDxfId="169"/>
    <tableColumn id="21" xr3:uid="{AF53E672-97CA-4854-980A-2F4F3E93948E}" name="Gözlənilməz xərclər" dataDxfId="168"/>
    <tableColumn id="20" xr3:uid="{9FBC58B1-E4A4-4938-A22E-2EA882D77F97}" name="Faiz borcları üzrə yaradılmış məqsədli ehtiyatlar" dataDxfId="167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2000000}" name="Table41113141516181928" displayName="Table41113141516181928" ref="B1:D24" totalsRowShown="0" headerRowDxfId="166" dataDxfId="164" headerRowBorderDxfId="165" tableBorderDxfId="163" totalsRowBorderDxfId="162">
  <autoFilter ref="B1:D24" xr:uid="{00000000-0009-0000-0100-00001B000000}"/>
  <sortState xmlns:xlrd2="http://schemas.microsoft.com/office/spreadsheetml/2017/richdata2" ref="B2:D22">
    <sortCondition descending="1" ref="C1:C24"/>
  </sortState>
  <tableColumns count="3">
    <tableColumn id="2" xr3:uid="{00000000-0010-0000-0200-000002000000}" name="Banklar" dataDxfId="161"/>
    <tableColumn id="3" xr3:uid="{00000000-0010-0000-0200-000003000000}" name="IIIR/2026" dataDxfId="160"/>
    <tableColumn id="7" xr3:uid="{00000000-0010-0000-0200-000007000000}" name="IIR/2026" dataDxfId="159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3000000}" name="Table29" displayName="Table29" ref="B1:D22" totalsRowShown="0" headerRowDxfId="158" dataDxfId="156" headerRowBorderDxfId="157" tableBorderDxfId="155">
  <autoFilter ref="B1:D22" xr:uid="{00000000-0009-0000-0100-00001D000000}"/>
  <sortState xmlns:xlrd2="http://schemas.microsoft.com/office/spreadsheetml/2017/richdata2" ref="B2:D22">
    <sortCondition descending="1" ref="D1:D22"/>
  </sortState>
  <tableColumns count="3">
    <tableColumn id="2" xr3:uid="{00000000-0010-0000-0300-000002000000}" name="Banklar" dataDxfId="154"/>
    <tableColumn id="3" xr3:uid="{00000000-0010-0000-0300-000003000000}" name="IIIR/2026_x000a_Nisbi dinamika/Rüblük" dataDxfId="15"/>
    <tableColumn id="4" xr3:uid="{00000000-0010-0000-0300-000004000000}" name="IIIR/2026_x000a_Mütləq dinamika/Rüblük " dataDxfId="14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4000000}" name="Table41113141516181927" displayName="Table41113141516181927" ref="B1:D22" totalsRowShown="0" headerRowDxfId="153" dataDxfId="151" headerRowBorderDxfId="152" tableBorderDxfId="150" totalsRowBorderDxfId="149">
  <autoFilter ref="B1:D22" xr:uid="{00000000-0009-0000-0100-00001A000000}"/>
  <sortState xmlns:xlrd2="http://schemas.microsoft.com/office/spreadsheetml/2017/richdata2" ref="B2:D22">
    <sortCondition descending="1" ref="D1:D22"/>
  </sortState>
  <tableColumns count="3">
    <tableColumn id="2" xr3:uid="{00000000-0010-0000-0400-000002000000}" name="Banklar" dataDxfId="148"/>
    <tableColumn id="3" xr3:uid="{00000000-0010-0000-0400-000003000000}" name="IIIR/2026" dataDxfId="147"/>
    <tableColumn id="7" xr3:uid="{00000000-0010-0000-0400-000007000000}" name="IIR/2026" dataDxfId="146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5000000}" name="Table30" displayName="Table30" ref="B1:D22" totalsRowShown="0" headerRowDxfId="145" headerRowBorderDxfId="144" tableBorderDxfId="143">
  <autoFilter ref="B1:D22" xr:uid="{00000000-0009-0000-0100-00001E000000}"/>
  <sortState xmlns:xlrd2="http://schemas.microsoft.com/office/spreadsheetml/2017/richdata2" ref="B2:D22">
    <sortCondition descending="1" ref="D1:D22"/>
  </sortState>
  <tableColumns count="3">
    <tableColumn id="2" xr3:uid="{00000000-0010-0000-0500-000002000000}" name="Banklar" dataDxfId="142"/>
    <tableColumn id="3" xr3:uid="{00000000-0010-0000-0500-000003000000}" name="IIIR/2026_x000a_Nisbi dinamika/Rüblük" dataDxfId="13" dataCellStyle="Percent"/>
    <tableColumn id="4" xr3:uid="{00000000-0010-0000-0500-000004000000}" name="IIIR/2026_x000a_Mütləq dinamika/Rüblük " dataDxfId="12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86D3CC1-90DA-45D8-9D35-5EE176280B15}" name="Table411131415161819278" displayName="Table411131415161819278" ref="B1:E22" totalsRowShown="0" headerRowDxfId="141" dataDxfId="139" headerRowBorderDxfId="140" tableBorderDxfId="138" totalsRowBorderDxfId="137">
  <autoFilter ref="B1:E22" xr:uid="{686D3CC1-90DA-45D8-9D35-5EE176280B15}"/>
  <sortState xmlns:xlrd2="http://schemas.microsoft.com/office/spreadsheetml/2017/richdata2" ref="B2:E22">
    <sortCondition descending="1" ref="C1:C22"/>
  </sortState>
  <tableColumns count="4">
    <tableColumn id="2" xr3:uid="{1CFE0632-9C62-47EB-A4CD-58BB437089C0}" name="Banklar" dataDxfId="136"/>
    <tableColumn id="3" xr3:uid="{F1E571FD-509C-4251-A360-6435BE13460F}" name="IIIR/2026" dataDxfId="135"/>
    <tableColumn id="7" xr3:uid="{41142715-3E58-48E2-9FA2-09F8AFB022E6}" name="IIR/2026" dataDxfId="134"/>
    <tableColumn id="4" xr3:uid="{BCD4A710-1501-4D26-A311-075FDC0965A8}" name="Dinamika, %" dataDxfId="11">
      <calculatedColumnFormula>Table411131415161819278[[#This Row],[IIIR/2026]]/Table411131415161819278[[#This Row],[IIR/2026]]-1</calculatedColumnFormula>
    </tableColumn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F608B04-3B44-46FA-956D-705FBE28D9AB}" name="Table3010" displayName="Table3010" ref="A1:D25" totalsRowShown="0" headerRowDxfId="133" headerRowBorderDxfId="132" tableBorderDxfId="131">
  <autoFilter ref="A1:D25" xr:uid="{DF608B04-3B44-46FA-956D-705FBE28D9AB}"/>
  <sortState xmlns:xlrd2="http://schemas.microsoft.com/office/spreadsheetml/2017/richdata2" ref="A2:D25">
    <sortCondition descending="1" ref="D1:D25"/>
  </sortState>
  <tableColumns count="4">
    <tableColumn id="1" xr3:uid="{30E37088-32A9-4ECE-A005-9076F6E8D7FD}" name="Sıra" dataDxfId="130"/>
    <tableColumn id="2" xr3:uid="{D811AEFE-FEDA-4CF5-BD93-A6F927A9BCB8}" name="Banklar" dataDxfId="129"/>
    <tableColumn id="3" xr3:uid="{6906E337-2206-4389-AFBF-10FA7A6CA13D}" name="IIR/2023_x000a_Nisbi dinamika/Rüblük" dataDxfId="128"/>
    <tableColumn id="4" xr3:uid="{A896BE36-4E24-4FB3-AAFF-B1B59B7B948B}" name="IIR/2023_x000a_Mütləq dinamika/Rüblük " dataDxfId="127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ECA0287-0DDC-48B9-9089-963184590FA4}" name="Table4111314151618192786" displayName="Table4111314151618192786" ref="B1:E22" totalsRowShown="0" headerRowDxfId="126" dataDxfId="124" headerRowBorderDxfId="125" tableBorderDxfId="123" totalsRowBorderDxfId="122">
  <autoFilter ref="B1:E22" xr:uid="{9ECA0287-0DDC-48B9-9089-963184590FA4}"/>
  <sortState xmlns:xlrd2="http://schemas.microsoft.com/office/spreadsheetml/2017/richdata2" ref="B2:E22">
    <sortCondition descending="1" ref="C1:C22"/>
  </sortState>
  <tableColumns count="4">
    <tableColumn id="2" xr3:uid="{FD70E56F-3444-40BA-A342-1780A2F72BCE}" name="Banklar" dataDxfId="121"/>
    <tableColumn id="3" xr3:uid="{E36E8D94-F68A-4EC0-88F6-703CF03D1C2C}" name="IIIR/2026" dataDxfId="120"/>
    <tableColumn id="7" xr3:uid="{4D94244E-3407-420F-9E36-8C2A01C2F770}" name="IIR/2026" dataDxfId="119"/>
    <tableColumn id="4" xr3:uid="{772BE850-4257-4BC2-8EFE-310A70A34082}" name="Dinamika, %" dataDxfId="10">
      <calculatedColumnFormula>Table4111314151618192786[[#This Row],[IIIR/2026]]/Table4111314151618192786[[#This Row],[IIR/2026]]-1</calculatedColumnFormula>
    </tableColumn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769A2C3-AEAB-49A0-ACBC-E750F0A343EF}" name="Table411131415161819278612" displayName="Table411131415161819278612" ref="B1:E22" totalsRowShown="0" headerRowDxfId="118" dataDxfId="116" headerRowBorderDxfId="117" tableBorderDxfId="115" totalsRowBorderDxfId="114">
  <autoFilter ref="B1:E22" xr:uid="{F769A2C3-AEAB-49A0-ACBC-E750F0A343EF}"/>
  <sortState xmlns:xlrd2="http://schemas.microsoft.com/office/spreadsheetml/2017/richdata2" ref="B2:E22">
    <sortCondition descending="1" ref="C1:C22"/>
  </sortState>
  <tableColumns count="4">
    <tableColumn id="2" xr3:uid="{78A8684C-BDCA-4D65-B349-8E4A2B296187}" name="Banklar" dataDxfId="113"/>
    <tableColumn id="3" xr3:uid="{E13B9350-4104-49DD-9753-248321592C1B}" name="IIIR/2026" dataDxfId="112"/>
    <tableColumn id="7" xr3:uid="{0FF52099-8DF0-4398-8E55-61792BF29A92}" name="IIR/2026" dataDxfId="111"/>
    <tableColumn id="4" xr3:uid="{E0897CF5-1884-45E6-AE6F-54A5176B33CA}" name="Dinamika, %" dataDxfId="9">
      <calculatedColumnFormula>Table411131415161819278612[[#This Row],[IIIR/2026]]/Table411131415161819278612[[#This Row],[IIR/2026]]-1</calculatedColumnFormula>
    </tableColumn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6000000}" name="Table41113141516181926" displayName="Table41113141516181926" ref="B1:D22" totalsRowShown="0" headerRowDxfId="110" headerRowBorderDxfId="109">
  <autoFilter ref="B1:D22" xr:uid="{00000000-0009-0000-0100-000019000000}"/>
  <sortState xmlns:xlrd2="http://schemas.microsoft.com/office/spreadsheetml/2017/richdata2" ref="B2:D22">
    <sortCondition descending="1" ref="C1:C22"/>
  </sortState>
  <tableColumns count="3">
    <tableColumn id="2" xr3:uid="{00000000-0010-0000-0600-000002000000}" name="Banklar" dataDxfId="108"/>
    <tableColumn id="7" xr3:uid="{00000000-0010-0000-0600-000007000000}" name="IIIR/2026" dataDxfId="26"/>
    <tableColumn id="4" xr3:uid="{00000000-0010-0000-0600-000004000000}" name="IIR/2026" dataDxfId="107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7000000}" name="Table31" displayName="Table31" ref="B1:D22" totalsRowShown="0" headerRowDxfId="106" headerRowBorderDxfId="105" tableBorderDxfId="104">
  <autoFilter ref="B1:D22" xr:uid="{00000000-0009-0000-0100-00001F000000}"/>
  <sortState xmlns:xlrd2="http://schemas.microsoft.com/office/spreadsheetml/2017/richdata2" ref="B2:D22">
    <sortCondition descending="1" ref="D1:D22"/>
  </sortState>
  <tableColumns count="3">
    <tableColumn id="2" xr3:uid="{00000000-0010-0000-0700-000002000000}" name="Banklar" dataDxfId="103"/>
    <tableColumn id="5" xr3:uid="{00000000-0010-0000-0700-000005000000}" name="IIIR/2026_x000a_Nisbi dinamika/Rüblük" dataDxfId="102" dataCellStyle="Percent"/>
    <tableColumn id="6" xr3:uid="{00000000-0010-0000-0700-000006000000}" name="IIIR/2026_x000a_Mütləq dinamika/Rüblük " dataDxfId="101" dataCellStyle="Comma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2BE6B97-4BCC-4FF5-A05B-746F80AE070E}" name="Table411131415161819278616" displayName="Table411131415161819278616" ref="B1:E22" totalsRowShown="0" headerRowDxfId="100" dataDxfId="98" headerRowBorderDxfId="99" tableBorderDxfId="97" totalsRowBorderDxfId="96">
  <autoFilter ref="B1:E22" xr:uid="{9ECA0287-0DDC-48B9-9089-963184590FA4}"/>
  <sortState xmlns:xlrd2="http://schemas.microsoft.com/office/spreadsheetml/2017/richdata2" ref="B2:E22">
    <sortCondition descending="1" ref="C1:C22"/>
  </sortState>
  <tableColumns count="4">
    <tableColumn id="2" xr3:uid="{99C8E986-3B31-42C7-9C27-0EE6FF717AEB}" name="Banklar" dataDxfId="95"/>
    <tableColumn id="3" xr3:uid="{1FC0A7B9-A4DB-437C-BF0B-C54E5DEF0BC1}" name="IIIR/2026" dataDxfId="25"/>
    <tableColumn id="7" xr3:uid="{E629B895-ABDA-4D7D-BEDF-4FBF382F8A52}" name="IIR/2026" dataDxfId="94"/>
    <tableColumn id="4" xr3:uid="{F4DB3B8D-4992-4DEE-96A4-D0938C56CB60}" name="Dinamika, %" dataDxfId="93">
      <calculatedColumnFormula>Table411131415161819278616[[#This Row],[IIIR/2026]]/Table411131415161819278616[[#This Row],[IIR/2026]]-1</calculatedColumnFormula>
    </tableColumn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8000000}" name="Table41113141516181924" displayName="Table41113141516181924" ref="A1:D22" totalsRowShown="0" headerRowDxfId="92" headerRowBorderDxfId="91" tableBorderDxfId="90" totalsRowBorderDxfId="89">
  <autoFilter ref="A1:D22" xr:uid="{00000000-0009-0000-0100-000017000000}"/>
  <sortState xmlns:xlrd2="http://schemas.microsoft.com/office/spreadsheetml/2017/richdata2" ref="A2:D22">
    <sortCondition descending="1" ref="C1:C22"/>
  </sortState>
  <tableColumns count="4">
    <tableColumn id="1" xr3:uid="{00000000-0010-0000-0800-000001000000}" name="Sıra" dataDxfId="5"/>
    <tableColumn id="2" xr3:uid="{00000000-0010-0000-0800-000002000000}" name="Banklar" dataDxfId="88"/>
    <tableColumn id="7" xr3:uid="{00000000-0010-0000-0800-000007000000}" name="IIIR/2026" dataDxfId="24"/>
    <tableColumn id="4" xr3:uid="{00000000-0010-0000-0800-000004000000}" name="IIR/2026" dataDxfId="87"/>
  </tableColumns>
  <tableStyleInfo name="TableStyleLight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9000000}" name="Table28" displayName="Table28" ref="A1:D22" totalsRowShown="0" headerRowDxfId="86" headerRowBorderDxfId="85" tableBorderDxfId="84">
  <autoFilter ref="A1:D22" xr:uid="{00000000-0009-0000-0100-00001C000000}"/>
  <sortState xmlns:xlrd2="http://schemas.microsoft.com/office/spreadsheetml/2017/richdata2" ref="A2:D22">
    <sortCondition descending="1" ref="D1:D22"/>
  </sortState>
  <tableColumns count="4">
    <tableColumn id="1" xr3:uid="{00000000-0010-0000-0900-000001000000}" name="Sıra" dataDxfId="6"/>
    <tableColumn id="2" xr3:uid="{00000000-0010-0000-0900-000002000000}" name="Banklar" dataDxfId="83"/>
    <tableColumn id="5" xr3:uid="{00000000-0010-0000-0900-000005000000}" name="IIIR/2026_x000a_Nisbi dinamika/Rüblük" dataDxfId="82" dataCellStyle="Percent"/>
    <tableColumn id="6" xr3:uid="{00000000-0010-0000-0900-000006000000}" name="IIIR/2026_x000a_Mütləq dinamika/Rüblük " dataDxfId="81" dataCellStyle="Comma"/>
  </tableColumns>
  <tableStyleInfo name="TableStyleLight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A000000}" name="Table8" displayName="Table8" ref="B1:E22" totalsRowShown="0" headerRowDxfId="80" headerRowBorderDxfId="79" tableBorderDxfId="78" totalsRowBorderDxfId="77">
  <autoFilter ref="B1:E22" xr:uid="{00000000-0009-0000-0100-000008000000}"/>
  <sortState xmlns:xlrd2="http://schemas.microsoft.com/office/spreadsheetml/2017/richdata2" ref="B2:E22">
    <sortCondition descending="1" ref="D1:D22"/>
  </sortState>
  <tableColumns count="4">
    <tableColumn id="2" xr3:uid="{00000000-0010-0000-0A00-000002000000}" name="Banklar" dataDxfId="76"/>
    <tableColumn id="4" xr3:uid="{00000000-0010-0000-0A00-000004000000}" name="2026 IIR Nizamnamə Kapitalı (mln. manat)" dataDxfId="75"/>
    <tableColumn id="5" xr3:uid="{00000000-0010-0000-0A00-000005000000}" name="2026 IIIR Nizamnamə Kapitalı (mln. manat)" dataDxfId="23"/>
    <tableColumn id="6" xr3:uid="{00000000-0010-0000-0A00-000006000000}" name="Dinamika, mln . manat" dataDxfId="74">
      <calculatedColumnFormula>Table8[[#This Row],[2026 IIIR Nizamnamə Kapitalı (mln. manat)]]-Table8[[#This Row],[2026 IIR Nizamnamə Kapitalı (mln. manat)]]</calculatedColumnFormula>
    </tableColumn>
  </tableColumns>
  <tableStyleInfo name="TableStyleLight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B000000}" name="Table4111314151618192238" displayName="Table4111314151618192238" ref="A1:D22" totalsRowShown="0" headerRowDxfId="73" headerRowBorderDxfId="72">
  <autoFilter ref="A1:D22" xr:uid="{00000000-0009-0000-0100-000025000000}"/>
  <sortState xmlns:xlrd2="http://schemas.microsoft.com/office/spreadsheetml/2017/richdata2" ref="A2:D22">
    <sortCondition descending="1" ref="C1:C22"/>
  </sortState>
  <tableColumns count="4">
    <tableColumn id="1" xr3:uid="{00000000-0010-0000-0B00-000001000000}" name="Sıra" dataDxfId="7"/>
    <tableColumn id="2" xr3:uid="{00000000-0010-0000-0B00-000002000000}" name="Banklar" dataDxfId="71"/>
    <tableColumn id="7" xr3:uid="{00000000-0010-0000-0B00-000007000000}" name="IIIR/2026" dataDxfId="21"/>
    <tableColumn id="5" xr3:uid="{00000000-0010-0000-0B00-000005000000}" name="IIR/2026" dataDxfId="70"/>
  </tableColumns>
  <tableStyleInfo name="TableStyleLight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C000000}" name="Table41113141516181922" displayName="Table41113141516181922" ref="A1:D22" totalsRowShown="0" headerRowDxfId="69" headerRowBorderDxfId="68">
  <autoFilter ref="A1:D22" xr:uid="{00000000-000C-0000-FFFF-FFFF0C000000}"/>
  <sortState xmlns:xlrd2="http://schemas.microsoft.com/office/spreadsheetml/2017/richdata2" ref="A2:D22">
    <sortCondition descending="1" ref="C1:C22"/>
  </sortState>
  <tableColumns count="4">
    <tableColumn id="1" xr3:uid="{00000000-0010-0000-0C00-000001000000}" name="Sıra" dataDxfId="8"/>
    <tableColumn id="2" xr3:uid="{00000000-0010-0000-0C00-000002000000}" name="Banklar" dataDxfId="67"/>
    <tableColumn id="7" xr3:uid="{00000000-0010-0000-0C00-000007000000}" name="IIIR/2026" dataDxfId="20"/>
    <tableColumn id="5" xr3:uid="{00000000-0010-0000-0C00-000005000000}" name="IIR/2026" dataDxfId="66"/>
  </tableColumns>
  <tableStyleInfo name="TableStyleLight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D000000}" name="Table41113141516181921" displayName="Table41113141516181921" ref="B1:D22" totalsRowShown="0" headerRowDxfId="65" headerRowBorderDxfId="64">
  <autoFilter ref="B1:D22" xr:uid="{00000000-0009-0000-0100-000014000000}"/>
  <sortState xmlns:xlrd2="http://schemas.microsoft.com/office/spreadsheetml/2017/richdata2" ref="B2:D22">
    <sortCondition descending="1" ref="C1:C22"/>
  </sortState>
  <tableColumns count="3">
    <tableColumn id="2" xr3:uid="{00000000-0010-0000-0D00-000002000000}" name="Banklar" dataDxfId="63"/>
    <tableColumn id="3" xr3:uid="{00000000-0010-0000-0D00-000003000000}" name="IIIR/2026" dataDxfId="19"/>
    <tableColumn id="7" xr3:uid="{00000000-0010-0000-0D00-000007000000}" name="IIR/2026" dataDxfId="62"/>
  </tableColumns>
  <tableStyleInfo name="TableStyleLight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E000000}" name="Table41113141516181919" displayName="Table41113141516181919" ref="B1:D22" totalsRowShown="0" headerRowDxfId="61" headerRowBorderDxfId="60">
  <autoFilter ref="B1:D22" xr:uid="{00000000-0009-0000-0100-000012000000}"/>
  <sortState xmlns:xlrd2="http://schemas.microsoft.com/office/spreadsheetml/2017/richdata2" ref="B2:D22">
    <sortCondition descending="1" ref="C1:C22"/>
  </sortState>
  <tableColumns count="3">
    <tableColumn id="2" xr3:uid="{00000000-0010-0000-0E00-000002000000}" name="Banklar" dataDxfId="59"/>
    <tableColumn id="7" xr3:uid="{00000000-0010-0000-0E00-000007000000}" name="IIIR/2026" dataDxfId="18"/>
    <tableColumn id="4" xr3:uid="{00000000-0010-0000-0E00-000004000000}" name="IIR/2026" dataDxfId="58"/>
  </tableColumns>
  <tableStyleInfo name="TableStyleLight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F000000}" name="Table41113141516181913" displayName="Table41113141516181913" ref="B1:D22" totalsRowShown="0" headerRowDxfId="57" headerRowBorderDxfId="56">
  <autoFilter ref="B1:D22" xr:uid="{00000000-0009-0000-0100-00000C000000}"/>
  <sortState xmlns:xlrd2="http://schemas.microsoft.com/office/spreadsheetml/2017/richdata2" ref="B2:D22">
    <sortCondition descending="1" ref="C1:C22"/>
  </sortState>
  <tableColumns count="3">
    <tableColumn id="2" xr3:uid="{00000000-0010-0000-0F00-000002000000}" name="Banklar" dataDxfId="55"/>
    <tableColumn id="3" xr3:uid="{00000000-0010-0000-0F00-000003000000}" name="IIIR/2026" dataDxfId="17"/>
    <tableColumn id="7" xr3:uid="{00000000-0010-0000-0F00-000007000000}" name="IIR/2026" dataDxfId="54"/>
  </tableColumns>
  <tableStyleInfo name="TableStyleLight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0000000}" name="Table41113141516181911" displayName="Table41113141516181911" ref="B1:D22" totalsRowShown="0" headerRowDxfId="53" headerRowBorderDxfId="52">
  <autoFilter ref="B1:D22" xr:uid="{00000000-0009-0000-0100-00000A000000}"/>
  <sortState xmlns:xlrd2="http://schemas.microsoft.com/office/spreadsheetml/2017/richdata2" ref="B2:D22">
    <sortCondition descending="1" ref="C1:C22"/>
  </sortState>
  <tableColumns count="3">
    <tableColumn id="2" xr3:uid="{00000000-0010-0000-1000-000002000000}" name="Banklar" dataDxfId="51"/>
    <tableColumn id="7" xr3:uid="{00000000-0010-0000-1000-000007000000}" name="IIIR/2026" dataDxfId="50"/>
    <tableColumn id="4" xr3:uid="{00000000-0010-0000-1000-000004000000}" name="IIR/2026" dataDxfId="49"/>
  </tableColumns>
  <tableStyleInfo name="TableStyleLight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le411131415161819" displayName="Table411131415161819" ref="B1:D22" totalsRowShown="0" headerRowDxfId="48" headerRowBorderDxfId="47">
  <autoFilter ref="B1:D22" xr:uid="{00000000-0009-0000-0100-000013000000}"/>
  <sortState xmlns:xlrd2="http://schemas.microsoft.com/office/spreadsheetml/2017/richdata2" ref="B2:D22">
    <sortCondition descending="1" ref="C1:C22"/>
  </sortState>
  <tableColumns count="3">
    <tableColumn id="2" xr3:uid="{00000000-0010-0000-1100-000002000000}" name="Banklar" dataDxfId="46"/>
    <tableColumn id="7" xr3:uid="{00000000-0010-0000-1100-000007000000}" name="IIIR/2026" dataDxfId="16"/>
    <tableColumn id="4" xr3:uid="{00000000-0010-0000-1100-000004000000}" name="IIR/2026" dataDxfId="45"/>
  </tableColumns>
  <tableStyleInfo name="TableStyleLight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915E3A6-A156-4C35-BA9D-2A697836EEA3}" name="Table3" displayName="Table3" ref="B1:C22" totalsRowShown="0" headerRowDxfId="44" dataDxfId="43">
  <autoFilter ref="B1:C22" xr:uid="{7915E3A6-A156-4C35-BA9D-2A697836EEA3}"/>
  <sortState xmlns:xlrd2="http://schemas.microsoft.com/office/spreadsheetml/2017/richdata2" ref="B2:C22">
    <sortCondition descending="1" ref="C1:C22"/>
  </sortState>
  <tableColumns count="2">
    <tableColumn id="1" xr3:uid="{460DC918-9A41-44E0-92F2-96840A1086FC}" name="Banklar" dataDxfId="42"/>
    <tableColumn id="2" xr3:uid="{6FB2FD31-89D0-4499-A905-D2FF63FEB4C1}" name="2026 IIIR_x000a_ROA,% " dataDxfId="41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1627DD1-02BC-409A-8E64-16C646EFF3B5}" name="Table315" displayName="Table315" ref="B1:C22" totalsRowShown="0" headerRowDxfId="40" dataDxfId="39">
  <autoFilter ref="B1:C22" xr:uid="{C1627DD1-02BC-409A-8E64-16C646EFF3B5}"/>
  <sortState xmlns:xlrd2="http://schemas.microsoft.com/office/spreadsheetml/2017/richdata2" ref="B2:C22">
    <sortCondition descending="1" ref="C1:C22"/>
  </sortState>
  <tableColumns count="2">
    <tableColumn id="1" xr3:uid="{354862A7-EC94-4542-AE92-D68F9F4CEFA5}" name="Banklar" dataDxfId="38"/>
    <tableColumn id="2" xr3:uid="{C9D23080-69DF-4A66-A2CC-DE3C8E23BA01}" name="2026 IIIR_x000a_ROE,% " dataDxfId="37" dataCellStyle="Percent 2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2000000}" name="Table4111314151618192" displayName="Table4111314151618192" ref="A1:C26" totalsRowShown="0" headerRowDxfId="36" headerRowBorderDxfId="35">
  <autoFilter ref="A1:C26" xr:uid="{00000000-0009-0000-0100-000001000000}"/>
  <sortState xmlns:xlrd2="http://schemas.microsoft.com/office/spreadsheetml/2017/richdata2" ref="A2:C26">
    <sortCondition ref="B1:B26"/>
  </sortState>
  <tableColumns count="3">
    <tableColumn id="1" xr3:uid="{00000000-0010-0000-1200-000001000000}" name="Sıra" dataDxfId="34"/>
    <tableColumn id="2" xr3:uid="{00000000-0010-0000-1200-000002000000}" name="Banklar" dataDxfId="33"/>
    <tableColumn id="7" xr3:uid="{00000000-0010-0000-1200-000007000000}" name="2023 IR_x000a_ROA,% _x000a_(Xalis mənfəət/ Aktivlərin həcmi)" dataDxfId="32"/>
  </tableColumns>
  <tableStyleInfo name="TableStyleLight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3000000}" name="Table41113141516181925" displayName="Table41113141516181925" ref="A1:C26" totalsRowShown="0" headerRowDxfId="31" headerRowBorderDxfId="30">
  <autoFilter ref="A1:C26" xr:uid="{00000000-0009-0000-0100-000003000000}"/>
  <sortState xmlns:xlrd2="http://schemas.microsoft.com/office/spreadsheetml/2017/richdata2" ref="A2:C26">
    <sortCondition ref="B1:B26"/>
  </sortState>
  <tableColumns count="3">
    <tableColumn id="1" xr3:uid="{00000000-0010-0000-1300-000001000000}" name="Sıra" dataDxfId="29"/>
    <tableColumn id="2" xr3:uid="{00000000-0010-0000-1300-000002000000}" name="Banklar" dataDxfId="28"/>
    <tableColumn id="4" xr3:uid="{00000000-0010-0000-1300-000004000000}" name="2023 IR_x000a_ROE,% _x000a_(Xalis mənfəət/ Balans kapitalı)" dataDxfId="27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L14" sqref="L14"/>
    </sheetView>
    <sheetView workbookViewId="1">
      <selection sqref="A1:B1"/>
    </sheetView>
  </sheetViews>
  <sheetFormatPr defaultRowHeight="15" x14ac:dyDescent="0.25"/>
  <cols>
    <col min="1" max="1" width="4.42578125" style="7" customWidth="1"/>
    <col min="2" max="2" width="44.5703125" customWidth="1"/>
  </cols>
  <sheetData>
    <row r="1" spans="1:2" ht="24.75" customHeight="1" x14ac:dyDescent="0.25">
      <c r="A1" s="171" t="s">
        <v>92</v>
      </c>
      <c r="B1" s="171"/>
    </row>
    <row r="2" spans="1:2" x14ac:dyDescent="0.25">
      <c r="A2" s="169" t="s">
        <v>43</v>
      </c>
      <c r="B2" s="170"/>
    </row>
    <row r="3" spans="1:2" ht="16.5" customHeight="1" x14ac:dyDescent="0.25">
      <c r="A3" s="38">
        <v>1</v>
      </c>
      <c r="B3" s="32" t="s">
        <v>91</v>
      </c>
    </row>
    <row r="4" spans="1:2" ht="16.5" customHeight="1" x14ac:dyDescent="0.25">
      <c r="A4" s="38">
        <v>2</v>
      </c>
      <c r="B4" s="32" t="s">
        <v>82</v>
      </c>
    </row>
    <row r="5" spans="1:2" x14ac:dyDescent="0.25">
      <c r="A5" s="38">
        <v>3</v>
      </c>
      <c r="B5" s="32" t="s">
        <v>59</v>
      </c>
    </row>
    <row r="6" spans="1:2" x14ac:dyDescent="0.25">
      <c r="A6" s="38">
        <v>4</v>
      </c>
      <c r="B6" s="32" t="s">
        <v>44</v>
      </c>
    </row>
    <row r="7" spans="1:2" x14ac:dyDescent="0.25">
      <c r="A7" s="38">
        <v>5</v>
      </c>
      <c r="B7" s="32" t="s">
        <v>45</v>
      </c>
    </row>
    <row r="8" spans="1:2" x14ac:dyDescent="0.25">
      <c r="A8" s="38">
        <v>6</v>
      </c>
      <c r="B8" s="32" t="s">
        <v>46</v>
      </c>
    </row>
    <row r="9" spans="1:2" x14ac:dyDescent="0.25">
      <c r="A9" s="38">
        <v>7</v>
      </c>
      <c r="B9" s="32" t="s">
        <v>71</v>
      </c>
    </row>
    <row r="10" spans="1:2" x14ac:dyDescent="0.25">
      <c r="A10" s="38">
        <v>8</v>
      </c>
      <c r="B10" s="32" t="s">
        <v>72</v>
      </c>
    </row>
    <row r="11" spans="1:2" x14ac:dyDescent="0.25">
      <c r="A11" s="38">
        <v>9</v>
      </c>
      <c r="B11" s="32" t="s">
        <v>70</v>
      </c>
    </row>
    <row r="12" spans="1:2" ht="17.25" customHeight="1" x14ac:dyDescent="0.25">
      <c r="A12" s="38">
        <v>10</v>
      </c>
      <c r="B12" s="32" t="s">
        <v>47</v>
      </c>
    </row>
    <row r="13" spans="1:2" ht="17.25" customHeight="1" x14ac:dyDescent="0.25">
      <c r="A13" s="38">
        <v>11</v>
      </c>
      <c r="B13" s="32" t="s">
        <v>48</v>
      </c>
    </row>
    <row r="14" spans="1:2" x14ac:dyDescent="0.25">
      <c r="A14" s="38">
        <v>12</v>
      </c>
      <c r="B14" s="32" t="s">
        <v>49</v>
      </c>
    </row>
    <row r="15" spans="1:2" x14ac:dyDescent="0.25">
      <c r="A15" s="38">
        <v>13</v>
      </c>
      <c r="B15" s="32" t="s">
        <v>50</v>
      </c>
    </row>
    <row r="16" spans="1:2" x14ac:dyDescent="0.25">
      <c r="A16" s="38">
        <v>14</v>
      </c>
      <c r="B16" s="32" t="s">
        <v>51</v>
      </c>
    </row>
    <row r="17" spans="1:2" x14ac:dyDescent="0.25">
      <c r="A17" s="37">
        <v>15</v>
      </c>
      <c r="B17" s="33" t="s">
        <v>52</v>
      </c>
    </row>
    <row r="18" spans="1:2" x14ac:dyDescent="0.25">
      <c r="A18" s="37">
        <v>16</v>
      </c>
      <c r="B18" s="33" t="s">
        <v>53</v>
      </c>
    </row>
    <row r="19" spans="1:2" x14ac:dyDescent="0.25">
      <c r="A19" s="37">
        <v>17</v>
      </c>
      <c r="B19" s="33" t="s">
        <v>54</v>
      </c>
    </row>
    <row r="20" spans="1:2" x14ac:dyDescent="0.25">
      <c r="A20" s="37">
        <v>18</v>
      </c>
      <c r="B20" s="33" t="s">
        <v>55</v>
      </c>
    </row>
    <row r="21" spans="1:2" x14ac:dyDescent="0.25">
      <c r="A21" s="37">
        <v>19</v>
      </c>
      <c r="B21" s="33" t="s">
        <v>56</v>
      </c>
    </row>
    <row r="22" spans="1:2" x14ac:dyDescent="0.25">
      <c r="A22" s="37">
        <v>20</v>
      </c>
      <c r="B22" s="33" t="s">
        <v>57</v>
      </c>
    </row>
    <row r="23" spans="1:2" ht="28.5" x14ac:dyDescent="0.25">
      <c r="A23" s="37">
        <v>21</v>
      </c>
      <c r="B23" s="68" t="s">
        <v>58</v>
      </c>
    </row>
    <row r="24" spans="1:2" x14ac:dyDescent="0.25">
      <c r="A24" s="37">
        <v>22</v>
      </c>
      <c r="B24" s="85" t="s">
        <v>73</v>
      </c>
    </row>
    <row r="25" spans="1:2" x14ac:dyDescent="0.25">
      <c r="A25" s="37">
        <v>23</v>
      </c>
      <c r="B25" s="85" t="s">
        <v>74</v>
      </c>
    </row>
    <row r="26" spans="1:2" ht="32.25" customHeight="1" x14ac:dyDescent="0.25"/>
    <row r="27" spans="1:2" x14ac:dyDescent="0.25">
      <c r="A27" s="67"/>
      <c r="B27" s="66"/>
    </row>
    <row r="28" spans="1:2" x14ac:dyDescent="0.25">
      <c r="A28" s="67"/>
      <c r="B28" s="66"/>
    </row>
    <row r="29" spans="1:2" x14ac:dyDescent="0.25">
      <c r="A29"/>
    </row>
  </sheetData>
  <mergeCells count="2">
    <mergeCell ref="A2:B2"/>
    <mergeCell ref="A1:B1"/>
  </mergeCells>
  <hyperlinks>
    <hyperlink ref="B16" location="'Nizamnamə Kapitalı'!A1" display="Nizamnamə Kapitalı" xr:uid="{00000000-0004-0000-0000-000000000000}"/>
    <hyperlink ref="B15" location="'Dinamika  - Balans Kapitalı'!A1" display="Dinamika - Balans Kapitalı" xr:uid="{00000000-0004-0000-0000-000001000000}"/>
    <hyperlink ref="B14" location="'Balans Kapitalı'!A1" display="Balans Kapitalı" xr:uid="{00000000-0004-0000-0000-000002000000}"/>
    <hyperlink ref="B13" location="'Dinamika - Depozit Portfeli'!A1" display="Dinamika - Depozit Portfeli" xr:uid="{00000000-0004-0000-0000-000003000000}"/>
    <hyperlink ref="B12" location="'Depozit Portfeli'!A1" display="Depozit Portfeli" xr:uid="{00000000-0004-0000-0000-000004000000}"/>
    <hyperlink ref="B8" location="'Dinamika - Kredit Portfeli'!A1" display="Dinamika - Kredit Portfeli" xr:uid="{00000000-0004-0000-0000-000005000000}"/>
    <hyperlink ref="B7" location="'Kredit Portfeli'!A1" display="Kredit Portfeli" xr:uid="{00000000-0004-0000-0000-000006000000}"/>
    <hyperlink ref="B6" location="'Dinamika  - Aktivlər'!A1" display="Dinamika - Aktivlər" xr:uid="{00000000-0004-0000-0000-000007000000}"/>
    <hyperlink ref="B5" location="Aktivlər!A1" display="Aktivlər" xr:uid="{00000000-0004-0000-0000-000008000000}"/>
    <hyperlink ref="B22" location="'Qeyri-Faiz Xərcləri'!A1" display="Qeyri-faiz xərcləri " xr:uid="{00000000-0004-0000-0000-000009000000}"/>
    <hyperlink ref="B21" location="'Qeyri-Faiz Gəlirləri'!A1" display="Qeyri-faiz gəlirləri " xr:uid="{00000000-0004-0000-0000-00000A000000}"/>
    <hyperlink ref="B20" location="'Faiz Xərcləri'!A1" display="Faiz xərcləri" xr:uid="{00000000-0004-0000-0000-00000B000000}"/>
    <hyperlink ref="B19" location="'Faiz Gəlirləri'!A1" display="Faiz gəlirləri" xr:uid="{00000000-0004-0000-0000-00000C000000}"/>
    <hyperlink ref="B18" location="'Xalis Əməliyyat Mənfəəti'!A1" display="Xalis Əməliyyat Mənfəəti " xr:uid="{00000000-0004-0000-0000-00000D000000}"/>
    <hyperlink ref="B17" location="'Xalis Mənfəəti'!A1" display="Xalis Mənfəət" xr:uid="{00000000-0004-0000-0000-00000E000000}"/>
    <hyperlink ref="B4" location="'2026 IIR- Ümumi göstəricilər'!A1" display="2026 IIR - Ümumi göstəricilər" xr:uid="{00000000-0004-0000-0000-00000F000000}"/>
    <hyperlink ref="B3" location="'2026 IIIR- Ümumi göstəricilər'!A1" display="2026 IIIR - Ümumi göstəricilər" xr:uid="{00000000-0004-0000-0000-000010000000}"/>
    <hyperlink ref="B23" location="'Ehtiyat ayırmaları'!A1" display="Aktivlər üzrə mümkün zərərin ödənilməsi üçün ehtiyat ayırmaları " xr:uid="{00000000-0004-0000-0000-000011000000}"/>
    <hyperlink ref="B9" location="'Biznes Kreditləri'!A1" display="Biznes Kreditləri" xr:uid="{59A5DCB2-2954-4D5D-93DB-3ACFF70FED65}"/>
    <hyperlink ref="B10" location="'İstehlak Kreditləri'!A1" display="İstehlak kreditləri" xr:uid="{91463C5F-7169-495B-A741-489BC5F688F0}"/>
    <hyperlink ref="B11" location="'Daşınmaz Əmlak Kreditləri'!A1" display="Daşınmaz əmlak kreditləri" xr:uid="{72DED85A-B3D5-4D0A-8FE4-77EAB289B4C8}"/>
    <hyperlink ref="B24" location="'ROA '!A1" display="ROA" xr:uid="{D4A21837-4C52-4515-8458-BE0807DA090F}"/>
    <hyperlink ref="B25" location="'ROE '!A1" display="ROE" xr:uid="{C737D2A2-1E55-493B-AC86-1E529389DC26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F072-7B09-4C41-8ED9-FA4E07561FFB}">
  <dimension ref="A1:AB50"/>
  <sheetViews>
    <sheetView topLeftCell="B1" zoomScaleNormal="100" workbookViewId="0">
      <selection activeCell="F2" sqref="F2:F22"/>
    </sheetView>
    <sheetView tabSelected="1" workbookViewId="1">
      <selection activeCell="F10" sqref="F10"/>
    </sheetView>
  </sheetViews>
  <sheetFormatPr defaultRowHeight="15" x14ac:dyDescent="0.25"/>
  <cols>
    <col min="1" max="1" width="7.7109375" style="1" customWidth="1"/>
    <col min="2" max="2" width="17.140625" style="1" customWidth="1"/>
    <col min="3" max="11" width="19" customWidth="1"/>
    <col min="12" max="12" width="18.85546875" customWidth="1"/>
    <col min="13" max="18" width="18.28515625" customWidth="1"/>
    <col min="19" max="19" width="27.42578125" bestFit="1" customWidth="1"/>
    <col min="20" max="20" width="16.7109375" bestFit="1" customWidth="1"/>
    <col min="21" max="21" width="23.7109375" bestFit="1" customWidth="1"/>
    <col min="22" max="22" width="8.85546875" bestFit="1" customWidth="1"/>
    <col min="23" max="23" width="16.85546875" customWidth="1"/>
    <col min="24" max="24" width="22" customWidth="1"/>
    <col min="25" max="25" width="13" customWidth="1"/>
    <col min="26" max="27" width="8.7109375" customWidth="1"/>
    <col min="28" max="29" width="9.140625" customWidth="1"/>
  </cols>
  <sheetData>
    <row r="1" spans="1:28" s="1" customFormat="1" ht="67.5" customHeight="1" x14ac:dyDescent="0.25">
      <c r="A1" s="10" t="s">
        <v>0</v>
      </c>
      <c r="B1" s="11" t="s">
        <v>21</v>
      </c>
      <c r="C1" s="61" t="s">
        <v>22</v>
      </c>
      <c r="D1" s="61" t="s">
        <v>23</v>
      </c>
      <c r="E1" s="61" t="s">
        <v>61</v>
      </c>
      <c r="F1" s="61" t="s">
        <v>64</v>
      </c>
      <c r="G1" s="61" t="s">
        <v>65</v>
      </c>
      <c r="H1" s="61" t="s">
        <v>24</v>
      </c>
      <c r="I1" s="61" t="s">
        <v>76</v>
      </c>
      <c r="J1" s="61" t="s">
        <v>25</v>
      </c>
      <c r="K1" s="61" t="s">
        <v>40</v>
      </c>
      <c r="L1" s="183" t="s">
        <v>26</v>
      </c>
      <c r="M1" s="183" t="s">
        <v>75</v>
      </c>
      <c r="N1" s="183" t="s">
        <v>27</v>
      </c>
      <c r="O1" s="183" t="s">
        <v>28</v>
      </c>
      <c r="P1" s="183" t="s">
        <v>29</v>
      </c>
      <c r="Q1" s="183" t="s">
        <v>33</v>
      </c>
      <c r="R1" s="183" t="s">
        <v>30</v>
      </c>
      <c r="S1" s="184" t="s">
        <v>41</v>
      </c>
      <c r="T1" s="185" t="s">
        <v>77</v>
      </c>
      <c r="U1" s="185" t="s">
        <v>78</v>
      </c>
      <c r="V1" s="185" t="s">
        <v>42</v>
      </c>
      <c r="W1" s="186" t="s">
        <v>38</v>
      </c>
      <c r="X1" s="187" t="s">
        <v>39</v>
      </c>
      <c r="Y1" s="188" t="s">
        <v>36</v>
      </c>
    </row>
    <row r="2" spans="1:28" x14ac:dyDescent="0.25">
      <c r="A2" s="83">
        <v>1</v>
      </c>
      <c r="B2" s="73" t="s">
        <v>60</v>
      </c>
      <c r="C2" s="71">
        <v>16117.57842</v>
      </c>
      <c r="D2" s="71">
        <v>7854.1397900000002</v>
      </c>
      <c r="E2" s="71">
        <v>3801.7531600000002</v>
      </c>
      <c r="F2" s="71">
        <v>2244.0603700000001</v>
      </c>
      <c r="G2" s="71">
        <v>1808.32626</v>
      </c>
      <c r="H2" s="71">
        <v>10704.49178</v>
      </c>
      <c r="I2" s="71">
        <v>4145.0811800000001</v>
      </c>
      <c r="J2" s="149">
        <v>2322.6670399999998</v>
      </c>
      <c r="K2" s="71">
        <v>1281.2713900000001</v>
      </c>
      <c r="L2" s="8">
        <v>352.37731000000002</v>
      </c>
      <c r="M2" s="8">
        <v>430.89211999999998</v>
      </c>
      <c r="N2" s="8">
        <f>Table623[[#This Row],[Faiz gəlirləri
 (mln. manat)]]+Table623[[#This Row],[Qeyri-faiz gəlirləri 
(mln. manat)]]-Table623[[#This Row],[Faiz xərcləri
 (mln. manat)]]-Table623[[#This Row],[Qeyri-faiz xərcləri 
(mln. manat)]]</f>
        <v>542.57321999999999</v>
      </c>
      <c r="O2" s="8">
        <v>937.19515999999999</v>
      </c>
      <c r="P2" s="8">
        <v>336.22622000000001</v>
      </c>
      <c r="Q2" s="8">
        <v>425.37425999999999</v>
      </c>
      <c r="R2" s="8">
        <v>483.76997999999998</v>
      </c>
      <c r="S2" s="89">
        <v>96.225250000000003</v>
      </c>
      <c r="T2" s="91"/>
      <c r="U2" s="92">
        <v>15.45585</v>
      </c>
      <c r="V2" s="92">
        <v>78.514809999999997</v>
      </c>
      <c r="W2" s="92">
        <f t="shared" ref="W2" si="0">O2-P2+Q2-R2</f>
        <v>542.57321999999999</v>
      </c>
      <c r="X2" s="92">
        <f>Table218[[#This Row],[Hesablanmış XƏM]]-N2</f>
        <v>0</v>
      </c>
      <c r="Y2" s="93">
        <f>Table623[[#This Row],[Xalis Mənfəət
 (mln. manat)]]-Table623[[#This Row],[Xalis Əməliyyat Mənfəəti 
(mln. manat)]]+V2+Table623[[#This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2" s="3"/>
    </row>
    <row r="3" spans="1:28" x14ac:dyDescent="0.25">
      <c r="A3" s="83">
        <v>2</v>
      </c>
      <c r="B3" s="73" t="s">
        <v>1</v>
      </c>
      <c r="C3" s="71">
        <v>1883.681</v>
      </c>
      <c r="D3" s="71">
        <v>1421.626</v>
      </c>
      <c r="E3" s="71">
        <v>1074.0360000000001</v>
      </c>
      <c r="F3" s="71">
        <v>315.20800000000003</v>
      </c>
      <c r="G3" s="71">
        <v>32.381999999999998</v>
      </c>
      <c r="H3" s="71">
        <v>1092.011</v>
      </c>
      <c r="I3" s="71">
        <v>897.71500000000003</v>
      </c>
      <c r="J3" s="149">
        <v>238.72399999999999</v>
      </c>
      <c r="K3" s="74">
        <v>121.75</v>
      </c>
      <c r="L3" s="8">
        <v>45.246000000000002</v>
      </c>
      <c r="M3" s="8">
        <v>56.558</v>
      </c>
      <c r="N3" s="8">
        <f>Table623[[#This Row],[Faiz gəlirləri
 (mln. manat)]]+Table623[[#This Row],[Qeyri-faiz gəlirləri 
(mln. manat)]]-Table623[[#This Row],[Faiz xərcləri
 (mln. manat)]]-Table623[[#This Row],[Qeyri-faiz xərcləri 
(mln. manat)]]</f>
        <v>63.575000000000003</v>
      </c>
      <c r="O3" s="8">
        <v>216.07</v>
      </c>
      <c r="P3" s="8">
        <v>85.704999999999998</v>
      </c>
      <c r="Q3" s="8">
        <v>12.714</v>
      </c>
      <c r="R3" s="8">
        <v>79.504000000000005</v>
      </c>
      <c r="S3" s="89">
        <v>7.0179999999999998</v>
      </c>
      <c r="T3" s="91"/>
      <c r="U3" s="92"/>
      <c r="V3" s="92">
        <v>11.311999999999999</v>
      </c>
      <c r="W3" s="92">
        <f t="shared" ref="W3:W22" si="1">O3-P3+Q3-R3</f>
        <v>63.575000000000003</v>
      </c>
      <c r="X3" s="92">
        <f>Table218[[#This Row],[Hesablanmış XƏM]]-N3</f>
        <v>0</v>
      </c>
      <c r="Y3" s="93">
        <f>Table623[[#This Row],[Xalis Mənfəət
 (mln. manat)]]-Table623[[#This Row],[Xalis Əməliyyat Mənfəəti 
(mln. manat)]]+V3+Table623[[#This Row],[Faiz borcları üzrə yaradılmış məqsədli ehtiyatlar]]+Table623[[#This Row],[Gözlənilməz xərclər]]+Table623[[#This Row],[Aktivlər üzrə mümkün zərərin 
ödənilməsi üçün ehtiyat ayırmaları (mln. manat)]]</f>
        <v>9.999999999985576E-4</v>
      </c>
      <c r="AB3" s="3"/>
    </row>
    <row r="4" spans="1:28" s="125" customFormat="1" x14ac:dyDescent="0.25">
      <c r="A4" s="83">
        <v>3</v>
      </c>
      <c r="B4" s="73" t="s">
        <v>2</v>
      </c>
      <c r="C4" s="74">
        <v>574.42535999999996</v>
      </c>
      <c r="D4" s="74">
        <v>413.39420000000001</v>
      </c>
      <c r="E4" s="74">
        <v>238.18831</v>
      </c>
      <c r="F4" s="74">
        <v>103.21746</v>
      </c>
      <c r="G4" s="74">
        <v>71.988479999999996</v>
      </c>
      <c r="H4" s="74">
        <v>369.93540999999999</v>
      </c>
      <c r="I4" s="74">
        <v>235.51922999999999</v>
      </c>
      <c r="J4" s="74">
        <v>79.123850000000004</v>
      </c>
      <c r="K4" s="45">
        <v>70.393460000000005</v>
      </c>
      <c r="L4" s="12">
        <v>3.6025200000000002</v>
      </c>
      <c r="M4" s="12">
        <v>3.6025200000000002</v>
      </c>
      <c r="N4" s="12">
        <f>Table623[[#This Row],[Faiz gəlirləri
 (mln. manat)]]+Table623[[#This Row],[Qeyri-faiz gəlirləri 
(mln. manat)]]-Table623[[#This Row],[Faiz xərcləri
 (mln. manat)]]-Table623[[#This Row],[Qeyri-faiz xərcləri 
(mln. manat)]]</f>
        <v>3.2795459999999963</v>
      </c>
      <c r="O4" s="12">
        <v>38.936095999999999</v>
      </c>
      <c r="P4" s="12">
        <v>19.702590000000001</v>
      </c>
      <c r="Q4" s="12">
        <v>10.06471</v>
      </c>
      <c r="R4" s="12">
        <v>26.01867</v>
      </c>
      <c r="S4" s="89">
        <v>-0.32211000000000001</v>
      </c>
      <c r="T4" s="91"/>
      <c r="U4" s="91"/>
      <c r="V4" s="91"/>
      <c r="W4" s="92">
        <f t="shared" si="1"/>
        <v>3.2795459999999963</v>
      </c>
      <c r="X4" s="92">
        <f>Table218[[#This Row],[Hesablanmış XƏM]]-N4</f>
        <v>0</v>
      </c>
      <c r="Y4" s="93">
        <f>Table623[[#This Row],[Xalis Mənfəət
 (mln. manat)]]-Table623[[#This Row],[Xalis Əməliyyat Mənfəəti 
(mln. manat)]]+V4+Table623[[#This Row],[Faiz borcları üzrə yaradılmış məqsədli ehtiyatlar]]+Table623[[#This Row],[Gözlənilməz xərclər]]+Table623[[#This Row],[Aktivlər üzrə mümkün zərərin 
ödənilməsi üçün ehtiyat ayırmaları (mln. manat)]]</f>
        <v>8.6400000000386168E-4</v>
      </c>
      <c r="AB4" s="105"/>
    </row>
    <row r="5" spans="1:28" s="125" customFormat="1" x14ac:dyDescent="0.25">
      <c r="A5" s="83">
        <v>4</v>
      </c>
      <c r="B5" s="73" t="s">
        <v>3</v>
      </c>
      <c r="C5" s="80">
        <v>2184.0239999999999</v>
      </c>
      <c r="D5" s="74">
        <v>944.91200000000003</v>
      </c>
      <c r="E5" s="74">
        <v>303.24400000000003</v>
      </c>
      <c r="F5" s="74">
        <v>424.07100000000003</v>
      </c>
      <c r="G5" s="74">
        <v>217.59700000000001</v>
      </c>
      <c r="H5" s="74">
        <v>1668.241</v>
      </c>
      <c r="I5" s="74">
        <v>344.75700000000001</v>
      </c>
      <c r="J5" s="74">
        <v>135.114</v>
      </c>
      <c r="K5" s="74">
        <v>100.5</v>
      </c>
      <c r="L5" s="12">
        <v>15.166</v>
      </c>
      <c r="M5" s="12">
        <v>18.957999999999998</v>
      </c>
      <c r="N5" s="12">
        <f>Table623[[#This Row],[Faiz gəlirləri
 (mln. manat)]]+Table623[[#This Row],[Qeyri-faiz gəlirləri 
(mln. manat)]]-Table623[[#This Row],[Faiz xərcləri
 (mln. manat)]]-Table623[[#This Row],[Qeyri-faiz xərcləri 
(mln. manat)]]</f>
        <v>24.320000000000007</v>
      </c>
      <c r="O5" s="12">
        <v>105.69</v>
      </c>
      <c r="P5" s="12">
        <v>57.134</v>
      </c>
      <c r="Q5" s="12">
        <v>37.174999999999997</v>
      </c>
      <c r="R5" s="12">
        <v>61.411000000000001</v>
      </c>
      <c r="S5" s="89">
        <v>5.3620000000000001</v>
      </c>
      <c r="T5" s="91"/>
      <c r="U5" s="91"/>
      <c r="V5" s="91">
        <v>3.7919999999999998</v>
      </c>
      <c r="W5" s="92">
        <f t="shared" si="1"/>
        <v>24.319999999999993</v>
      </c>
      <c r="X5" s="92">
        <f>Table218[[#This Row],[Hesablanmış XƏM]]-N5</f>
        <v>0</v>
      </c>
      <c r="Y5" s="93">
        <f>Table623[[#This Row],[Xalis Mənfəət
 (mln. manat)]]-Table623[[#This Row],[Xalis Əməliyyat Mənfəəti 
(mln. manat)]]+V5+Table623[[#This Row],[Faiz borcları üzrə yaradılmış məqsədli ehtiyatlar]]+Table623[[#This Row],[Gözlənilməz xərclər]]+Table623[[#This Row],[Aktivlər üzrə mümkün zərərin 
ödənilməsi üçün ehtiyat ayırmaları (mln. manat)]]</f>
        <v>-7.1054273576010019E-15</v>
      </c>
      <c r="AB5" s="105"/>
    </row>
    <row r="6" spans="1:28" s="125" customFormat="1" x14ac:dyDescent="0.25">
      <c r="A6" s="83">
        <v>5</v>
      </c>
      <c r="B6" s="73" t="s">
        <v>4</v>
      </c>
      <c r="C6" s="74">
        <v>855.54700000000003</v>
      </c>
      <c r="D6" s="123">
        <v>394.67200000000003</v>
      </c>
      <c r="E6" s="74">
        <v>358.83699999999999</v>
      </c>
      <c r="F6" s="74">
        <v>5.9459999999999997</v>
      </c>
      <c r="G6" s="74">
        <v>29.89</v>
      </c>
      <c r="H6" s="74">
        <v>511.41500000000002</v>
      </c>
      <c r="I6" s="74">
        <v>302.37099999999998</v>
      </c>
      <c r="J6" s="74">
        <v>133.71100000000001</v>
      </c>
      <c r="K6" s="74">
        <v>60</v>
      </c>
      <c r="L6" s="74">
        <v>5.4270199999999997</v>
      </c>
      <c r="M6" s="12">
        <v>6.88401</v>
      </c>
      <c r="N6" s="12">
        <f>Table623[[#This Row],[Faiz gəlirləri
 (mln. manat)]]+Table623[[#This Row],[Qeyri-faiz gəlirləri 
(mln. manat)]]-Table623[[#This Row],[Faiz xərcləri
 (mln. manat)]]-Table623[[#This Row],[Qeyri-faiz xərcləri 
(mln. manat)]]</f>
        <v>6.7971600000000016</v>
      </c>
      <c r="O6" s="12">
        <v>35.372</v>
      </c>
      <c r="P6" s="12">
        <v>19.819659999999999</v>
      </c>
      <c r="Q6" s="12">
        <v>12.678789999999999</v>
      </c>
      <c r="R6" s="12">
        <v>21.433969999999999</v>
      </c>
      <c r="S6" s="89">
        <v>-9.0329999999999994E-2</v>
      </c>
      <c r="T6" s="91"/>
      <c r="U6" s="91"/>
      <c r="V6" s="91">
        <v>1.45699</v>
      </c>
      <c r="W6" s="92">
        <f t="shared" si="1"/>
        <v>6.7971600000000016</v>
      </c>
      <c r="X6" s="92">
        <f>Table218[[#This Row],[Hesablanmış XƏM]]-N6</f>
        <v>0</v>
      </c>
      <c r="Y6" s="93">
        <f>Table623[[#This Row],[Xalis Mənfəət
 (mln. manat)]]-Table623[[#This Row],[Xalis Əməliyyat Mənfəəti 
(mln. manat)]]+V6+Table623[[#This Row],[Faiz borcları üzrə yaradılmış məqsədli ehtiyatlar]]+Table623[[#This Row],[Gözlənilməz xərclər]]+Table623[[#This Row],[Aktivlər üzrə mümkün zərərin 
ödənilməsi üçün ehtiyat ayırmaları (mln. manat)]]</f>
        <v>-3.4800000000018982E-3</v>
      </c>
      <c r="AB6" s="105"/>
    </row>
    <row r="7" spans="1:28" x14ac:dyDescent="0.25">
      <c r="A7" s="83">
        <v>6</v>
      </c>
      <c r="B7" s="88" t="s">
        <v>5</v>
      </c>
      <c r="C7" s="71">
        <v>239.15370999999999</v>
      </c>
      <c r="D7" s="71">
        <v>139.53027</v>
      </c>
      <c r="E7" s="71">
        <v>51.242910000000002</v>
      </c>
      <c r="F7" s="71">
        <v>26.677689999999998</v>
      </c>
      <c r="G7" s="71">
        <v>61.609670000000001</v>
      </c>
      <c r="H7" s="71">
        <v>89.723460000000003</v>
      </c>
      <c r="I7" s="71">
        <v>80.37182</v>
      </c>
      <c r="J7" s="71">
        <v>94.374409999999997</v>
      </c>
      <c r="K7" s="71">
        <v>71.8</v>
      </c>
      <c r="L7" s="8">
        <v>3.99641</v>
      </c>
      <c r="M7" s="8">
        <v>3.99641</v>
      </c>
      <c r="N7" s="12">
        <f>Table623[[#This Row],[Faiz gəlirləri
 (mln. manat)]]+Table623[[#This Row],[Qeyri-faiz gəlirləri 
(mln. manat)]]-Table623[[#This Row],[Faiz xərcləri
 (mln. manat)]]-Table623[[#This Row],[Qeyri-faiz xərcləri 
(mln. manat)]]</f>
        <v>4.7276750000000032</v>
      </c>
      <c r="O7" s="8">
        <v>13.683355000000001</v>
      </c>
      <c r="P7" s="8">
        <v>2.9876200000000002</v>
      </c>
      <c r="Q7" s="8">
        <v>2.5676600000000001</v>
      </c>
      <c r="R7" s="8">
        <v>8.5357199999999995</v>
      </c>
      <c r="S7" s="89">
        <v>0.31406000000000001</v>
      </c>
      <c r="T7" s="109">
        <v>-0.16416</v>
      </c>
      <c r="U7" s="92">
        <v>0.58155999999999997</v>
      </c>
      <c r="V7" s="92"/>
      <c r="W7" s="92">
        <f t="shared" si="1"/>
        <v>4.7276750000000014</v>
      </c>
      <c r="X7" s="92">
        <f>Table218[[#This Row],[Hesablanmış XƏM]]-N7</f>
        <v>0</v>
      </c>
      <c r="Y7" s="93">
        <f>Table623[[#This Row],[Xalis Mənfəət
 (mln. manat)]]-Table623[[#This Row],[Xalis Əməliyyat Mənfəəti 
(mln. manat)]]+V7+Table623[[#This Row],[Faiz borcları üzrə yaradılmış məqsədli ehtiyatlar]]+Table623[[#This Row],[Gözlənilməz xərclər]]+Table623[[#This Row],[Aktivlər üzrə mümkün zərərin 
ödənilməsi üçün ehtiyat ayırmaları (mln. manat)]]</f>
        <v>1.9499999999683659E-4</v>
      </c>
      <c r="AB7" s="3"/>
    </row>
    <row r="8" spans="1:28" x14ac:dyDescent="0.25">
      <c r="A8" s="83">
        <v>7</v>
      </c>
      <c r="B8" s="73" t="s">
        <v>7</v>
      </c>
      <c r="C8" s="74">
        <v>114.28087263</v>
      </c>
      <c r="D8" s="74">
        <v>3.5481699999999998</v>
      </c>
      <c r="E8" s="74">
        <v>2.49308</v>
      </c>
      <c r="F8" s="74">
        <v>0.96028000000000002</v>
      </c>
      <c r="G8" s="74">
        <v>9.4810000000000005E-2</v>
      </c>
      <c r="H8" s="74">
        <v>35.6461398</v>
      </c>
      <c r="I8" s="116"/>
      <c r="J8" s="74">
        <v>56.496799029999998</v>
      </c>
      <c r="K8" s="74">
        <v>73.611171440000007</v>
      </c>
      <c r="L8" s="74">
        <v>3.1442030000000001</v>
      </c>
      <c r="M8" s="74">
        <v>3.1442030000000001</v>
      </c>
      <c r="N8" s="12">
        <f>Table623[[#This Row],[Faiz gəlirləri
 (mln. manat)]]+Table623[[#This Row],[Qeyri-faiz gəlirləri 
(mln. manat)]]-Table623[[#This Row],[Faiz xərcləri
 (mln. manat)]]-Table623[[#This Row],[Qeyri-faiz xərcləri 
(mln. manat)]]</f>
        <v>2.44303048</v>
      </c>
      <c r="O8" s="12">
        <v>3.9347845600000002</v>
      </c>
      <c r="P8" s="12">
        <v>0</v>
      </c>
      <c r="Q8" s="12">
        <f>0.02005236+0.02618269+0.00166672+0.000481</f>
        <v>4.8382769999999999E-2</v>
      </c>
      <c r="R8" s="12">
        <f>0.07191934+0.05597634+1.41224117</f>
        <v>1.5401368499999999</v>
      </c>
      <c r="S8" s="89">
        <v>-0.70117291999999998</v>
      </c>
      <c r="T8" s="91"/>
      <c r="U8" s="91"/>
      <c r="V8" s="91"/>
      <c r="W8" s="92">
        <f t="shared" si="1"/>
        <v>2.44303048</v>
      </c>
      <c r="X8" s="92">
        <f>Table218[[#This Row],[Hesablanmış XƏM]]-N8</f>
        <v>0</v>
      </c>
      <c r="Y8" s="93">
        <f>Table623[[#This Row],[Xalis Mənfəət
 (mln. manat)]]-Table623[[#This Row],[Xalis Əməliyyat Mənfəəti 
(mln. manat)]]+V8+Table623[[#This Row],[Faiz borcları üzrə yaradılmış məqsədli ehtiyatlar]]+Table623[[#This Row],[Gözlənilməz xərclər]]+Table623[[#This Row],[Aktivlər üzrə mümkün zərərin 
ödənilməsi üçün ehtiyat ayırmaları (mln. manat)]]</f>
        <v>-3.9999999990047996E-7</v>
      </c>
      <c r="AB8" s="3"/>
    </row>
    <row r="9" spans="1:28" s="48" customFormat="1" x14ac:dyDescent="0.25">
      <c r="A9" s="83">
        <v>8</v>
      </c>
      <c r="B9" s="88" t="s">
        <v>35</v>
      </c>
      <c r="C9" s="71">
        <v>1566.3151499999999</v>
      </c>
      <c r="D9" s="71">
        <v>1171.98828</v>
      </c>
      <c r="E9" s="71">
        <v>188.69879</v>
      </c>
      <c r="F9" s="71">
        <v>911.04049999999995</v>
      </c>
      <c r="G9" s="71">
        <v>72.248990000000006</v>
      </c>
      <c r="H9" s="71">
        <v>1059.09033</v>
      </c>
      <c r="I9" s="71">
        <v>913.94237999999996</v>
      </c>
      <c r="J9" s="71">
        <v>193.58735999999999</v>
      </c>
      <c r="K9" s="71">
        <v>52.87</v>
      </c>
      <c r="L9" s="8">
        <v>27.045359999999999</v>
      </c>
      <c r="M9" s="8">
        <v>34.944429999999997</v>
      </c>
      <c r="N9" s="8">
        <f>Table623[[#This Row],[Faiz gəlirləri
 (mln. manat)]]+Table623[[#This Row],[Qeyri-faiz gəlirləri 
(mln. manat)]]-Table623[[#This Row],[Faiz xərcləri
 (mln. manat)]]-Table623[[#This Row],[Qeyri-faiz xərcləri 
(mln. manat)]]</f>
        <v>36.32641000000001</v>
      </c>
      <c r="O9" s="8">
        <v>164.09271000000001</v>
      </c>
      <c r="P9" s="8">
        <v>73.426829999999995</v>
      </c>
      <c r="Q9" s="8">
        <v>18.283300000000001</v>
      </c>
      <c r="R9" s="8">
        <v>72.622770000000003</v>
      </c>
      <c r="S9" s="89">
        <v>1.52458</v>
      </c>
      <c r="T9" s="91"/>
      <c r="U9" s="92">
        <f>Table623[[#This Row],[Faiz gəlirləri
 (mln. manat)]]-Table623[[#This Row],[Faiz xərcləri
 (mln. manat)]]-90.80848</f>
        <v>-0.1425999999999874</v>
      </c>
      <c r="V9" s="92">
        <v>7.89907</v>
      </c>
      <c r="W9" s="92">
        <f t="shared" si="1"/>
        <v>36.32641000000001</v>
      </c>
      <c r="X9" s="92">
        <f>Table218[[#This Row],[Hesablanmış XƏM]]-N9</f>
        <v>0</v>
      </c>
      <c r="Y9" s="93">
        <f>Table623[[#This Row],[Xalis Mənfəət
 (mln. manat)]]-Table623[[#This Row],[Xalis Əməliyyat Mənfəəti 
(mln. manat)]]+V9+Table623[[#This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9" s="128"/>
    </row>
    <row r="10" spans="1:28" x14ac:dyDescent="0.25">
      <c r="A10" s="83">
        <v>9</v>
      </c>
      <c r="B10" s="88" t="s">
        <v>8</v>
      </c>
      <c r="C10" s="71">
        <v>2658.6194300000002</v>
      </c>
      <c r="D10" s="71">
        <v>1757.7560500822988</v>
      </c>
      <c r="E10" s="71">
        <v>1176.8008820799985</v>
      </c>
      <c r="F10" s="71">
        <v>398.45367287230027</v>
      </c>
      <c r="G10" s="71">
        <v>182.50149512999991</v>
      </c>
      <c r="H10" s="71">
        <v>1096.56403071</v>
      </c>
      <c r="I10" s="71">
        <v>604.73848867000004</v>
      </c>
      <c r="J10" s="71">
        <v>285.82247083551897</v>
      </c>
      <c r="K10" s="71">
        <v>240.29807199999999</v>
      </c>
      <c r="L10" s="8">
        <v>50.285430000000012</v>
      </c>
      <c r="M10" s="8">
        <v>63.055430000000015</v>
      </c>
      <c r="N10" s="8">
        <f>Table623[[#This Row],[Faiz gəlirləri
 (mln. manat)]]+Table623[[#This Row],[Qeyri-faiz gəlirləri 
(mln. manat)]]-Table623[[#This Row],[Faiz xərcləri
 (mln. manat)]]-Table623[[#This Row],[Qeyri-faiz xərcləri 
(mln. manat)]]</f>
        <v>67.169048130999997</v>
      </c>
      <c r="O10" s="8">
        <v>240.40366076999999</v>
      </c>
      <c r="P10" s="8">
        <v>95.451136679999976</v>
      </c>
      <c r="Q10" s="8">
        <v>36.523480000000006</v>
      </c>
      <c r="R10" s="8">
        <v>114.30695595900001</v>
      </c>
      <c r="S10" s="89">
        <v>4.113618131</v>
      </c>
      <c r="T10" s="91"/>
      <c r="U10" s="92"/>
      <c r="V10" s="3">
        <v>12.77</v>
      </c>
      <c r="W10" s="92">
        <f t="shared" si="1"/>
        <v>67.169048130999997</v>
      </c>
      <c r="X10" s="92">
        <f>Table218[[#This Row],[Hesablanmış XƏM]]-N10</f>
        <v>0</v>
      </c>
      <c r="Y10" s="93">
        <f>Table623[[#This Row],[Xalis Mənfəət
 (mln. manat)]]-Table623[[#This Row],[Xalis Əməliyyat Mənfəəti 
(mln. manat)]]+V10+Table623[[#This Row],[Faiz borcları üzrə yaradılmış məqsədli ehtiyatlar]]+Table623[[#This Row],[Gözlənilməz xərclər]]+Table623[[#This Row],[Aktivlər üzrə mümkün zərərin 
ödənilməsi üçün ehtiyat ayırmaları (mln. manat)]]</f>
        <v>1.5099033134902129E-14</v>
      </c>
      <c r="AB10" s="3"/>
    </row>
    <row r="11" spans="1:28" x14ac:dyDescent="0.25">
      <c r="A11" s="83">
        <v>10</v>
      </c>
      <c r="B11" s="73" t="s">
        <v>9</v>
      </c>
      <c r="C11" s="70">
        <v>367.78951000000001</v>
      </c>
      <c r="D11" s="71">
        <v>304.04349000000002</v>
      </c>
      <c r="E11" s="71">
        <v>68.707359999999994</v>
      </c>
      <c r="F11" s="74">
        <v>163.91838999999999</v>
      </c>
      <c r="G11" s="74">
        <v>71.417739999999995</v>
      </c>
      <c r="H11" s="71">
        <v>153.42268999999999</v>
      </c>
      <c r="I11" s="71">
        <v>126.58976</v>
      </c>
      <c r="J11" s="71">
        <v>118.33561</v>
      </c>
      <c r="K11" s="71">
        <v>315.815</v>
      </c>
      <c r="L11" s="8">
        <v>7.6783599999999996</v>
      </c>
      <c r="M11" s="8">
        <v>7.5298999999999996</v>
      </c>
      <c r="N11" s="8">
        <f>Table623[[#This Row],[Faiz gəlirləri
 (mln. manat)]]+Table623[[#This Row],[Qeyri-faiz gəlirləri 
(mln. manat)]]-Table623[[#This Row],[Faiz xərcləri
 (mln. manat)]]-Table623[[#This Row],[Qeyri-faiz xərcləri 
(mln. manat)]]</f>
        <v>7.2049599999999998</v>
      </c>
      <c r="O11" s="8">
        <v>31.28032</v>
      </c>
      <c r="P11" s="8">
        <v>9.3575900000000001</v>
      </c>
      <c r="Q11" s="8">
        <v>10.175319999999999</v>
      </c>
      <c r="R11" s="8">
        <v>24.893090000000001</v>
      </c>
      <c r="S11" s="89">
        <v>-0.32494000000000001</v>
      </c>
      <c r="T11" s="91"/>
      <c r="U11" s="92"/>
      <c r="V11" s="92">
        <v>-0.14846000000000001</v>
      </c>
      <c r="W11" s="92">
        <f t="shared" si="1"/>
        <v>7.2049599999999998</v>
      </c>
      <c r="X11" s="92">
        <f>Table218[[#This Row],[Hesablanmış XƏM]]-N11</f>
        <v>0</v>
      </c>
      <c r="Y11" s="93">
        <f>Table623[[#This Row],[Xalis Mənfəət
 (mln. manat)]]-Table623[[#This Row],[Xalis Əməliyyat Mənfəəti 
(mln. manat)]]+V11+Table623[[#This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11" s="3"/>
    </row>
    <row r="12" spans="1:28" ht="14.65" customHeight="1" x14ac:dyDescent="0.25">
      <c r="A12" s="83">
        <v>11</v>
      </c>
      <c r="B12" s="73" t="s">
        <v>10</v>
      </c>
      <c r="C12" s="71">
        <v>725.447</v>
      </c>
      <c r="D12" s="71">
        <v>592.36400000000003</v>
      </c>
      <c r="E12" s="71">
        <v>222.95400000000001</v>
      </c>
      <c r="F12" s="74">
        <v>239.03899999999999</v>
      </c>
      <c r="G12" s="74">
        <v>130.37200000000001</v>
      </c>
      <c r="H12" s="71">
        <v>372.20299999999997</v>
      </c>
      <c r="I12" s="71">
        <v>329.99400000000003</v>
      </c>
      <c r="J12" s="71">
        <v>130.898</v>
      </c>
      <c r="K12" s="71">
        <v>112.545</v>
      </c>
      <c r="L12" s="8">
        <v>9.9419299999999993</v>
      </c>
      <c r="M12" s="8">
        <v>12.474539999999999</v>
      </c>
      <c r="N12" s="8">
        <f>Table623[[#This Row],[Faiz gəlirləri
 (mln. manat)]]+Table623[[#This Row],[Qeyri-faiz gəlirləri 
(mln. manat)]]-Table623[[#This Row],[Faiz xərcləri
 (mln. manat)]]-Table623[[#This Row],[Qeyri-faiz xərcləri 
(mln. manat)]]</f>
        <v>18.535859999999985</v>
      </c>
      <c r="O12" s="8">
        <v>70.210359999999994</v>
      </c>
      <c r="P12" s="8">
        <v>26.562059999999999</v>
      </c>
      <c r="Q12" s="8">
        <v>14.57198</v>
      </c>
      <c r="R12" s="8">
        <v>39.684420000000003</v>
      </c>
      <c r="S12" s="89">
        <v>6.0613200000000003</v>
      </c>
      <c r="T12" s="91"/>
      <c r="U12" s="92"/>
      <c r="V12" s="92">
        <v>2.53261</v>
      </c>
      <c r="W12" s="92">
        <f t="shared" si="1"/>
        <v>18.535859999999985</v>
      </c>
      <c r="X12" s="92">
        <f>Table218[[#This Row],[Hesablanmış XƏM]]-N12</f>
        <v>0</v>
      </c>
      <c r="Y12" s="93">
        <f>Table623[[#This Row],[Xalis Mənfəət
 (mln. manat)]]-Table623[[#This Row],[Xalis Əməliyyat Mənfəəti 
(mln. manat)]]+V12+Table623[[#This Row],[Faiz borcları üzrə yaradılmış məqsədli ehtiyatlar]]+Table623[[#This Row],[Gözlənilməz xərclər]]+Table623[[#This Row],[Aktivlər üzrə mümkün zərərin 
ödənilməsi üçün ehtiyat ayırmaları (mln. manat)]]</f>
        <v>1.4210854715202004E-14</v>
      </c>
      <c r="AB12" s="3"/>
    </row>
    <row r="13" spans="1:28" x14ac:dyDescent="0.25">
      <c r="A13" s="83">
        <v>12</v>
      </c>
      <c r="B13" s="73" t="s">
        <v>11</v>
      </c>
      <c r="C13" s="71">
        <v>13919.540999999999</v>
      </c>
      <c r="D13" s="71">
        <v>6391.31</v>
      </c>
      <c r="E13" s="71">
        <v>2266.953</v>
      </c>
      <c r="F13" s="74">
        <v>3536.895</v>
      </c>
      <c r="G13" s="80">
        <v>587.46100000000001</v>
      </c>
      <c r="H13" s="71">
        <v>10305.861999999999</v>
      </c>
      <c r="I13" s="79">
        <v>4095.1390000000001</v>
      </c>
      <c r="J13" s="79">
        <v>1344.444</v>
      </c>
      <c r="K13" s="71">
        <v>265.85000000000002</v>
      </c>
      <c r="L13" s="8">
        <v>297.00400000000002</v>
      </c>
      <c r="M13" s="8">
        <v>382.51499999999999</v>
      </c>
      <c r="N13" s="8">
        <f>Table623[[#This Row],[Faiz gəlirləri
 (mln. manat)]]+Table623[[#This Row],[Qeyri-faiz gəlirləri 
(mln. manat)]]-Table623[[#This Row],[Faiz xərcləri
 (mln. manat)]]-Table623[[#This Row],[Qeyri-faiz xərcləri 
(mln. manat)]]</f>
        <v>533.20400000000018</v>
      </c>
      <c r="O13" s="8">
        <v>986.29399999999998</v>
      </c>
      <c r="P13" s="8">
        <v>260.31799999999998</v>
      </c>
      <c r="Q13" s="8">
        <v>523.82500000000005</v>
      </c>
      <c r="R13" s="8">
        <v>716.59699999999998</v>
      </c>
      <c r="S13" s="89">
        <v>140.661</v>
      </c>
      <c r="T13" s="91"/>
      <c r="U13" s="92">
        <v>10.026</v>
      </c>
      <c r="V13" s="92">
        <v>85.51</v>
      </c>
      <c r="W13" s="92">
        <f t="shared" si="1"/>
        <v>533.20399999999995</v>
      </c>
      <c r="X13" s="92">
        <f>Table218[[#This Row],[Hesablanmış XƏM]]-N13</f>
        <v>0</v>
      </c>
      <c r="Y13" s="93">
        <f>Table623[[#This Row],[Xalis Mənfəət
 (mln. manat)]]-Table623[[#This Row],[Xalis Əməliyyat Mənfəəti 
(mln. manat)]]+V13+Table623[[#This Row],[Faiz borcları üzrə yaradılmış məqsədli ehtiyatlar]]+Table623[[#This Row],[Gözlənilməz xərclər]]+Table623[[#This Row],[Aktivlər üzrə mümkün zərərin 
ödənilməsi üçün ehtiyat ayırmaları (mln. manat)]]</f>
        <v>-3.0000000001564331E-3</v>
      </c>
      <c r="AB13" s="3"/>
    </row>
    <row r="14" spans="1:28" x14ac:dyDescent="0.25">
      <c r="A14" s="83">
        <v>13</v>
      </c>
      <c r="B14" s="73" t="s">
        <v>14</v>
      </c>
      <c r="C14" s="74">
        <v>9987.0630000000001</v>
      </c>
      <c r="D14" s="74">
        <v>4001.9290000000001</v>
      </c>
      <c r="E14" s="74">
        <v>3682.538</v>
      </c>
      <c r="F14" s="74">
        <v>58.07</v>
      </c>
      <c r="G14" s="74">
        <v>261.32100000000003</v>
      </c>
      <c r="H14" s="74">
        <v>7487.0379999999996</v>
      </c>
      <c r="I14" s="74">
        <v>1977.932</v>
      </c>
      <c r="J14" s="74">
        <v>984.71500000000003</v>
      </c>
      <c r="K14" s="71">
        <v>373.17</v>
      </c>
      <c r="L14" s="12">
        <v>133.80199999999999</v>
      </c>
      <c r="M14" s="12">
        <v>172.279</v>
      </c>
      <c r="N14" s="12">
        <f>Table623[[#This Row],[Faiz gəlirləri
 (mln. manat)]]+Table623[[#This Row],[Qeyri-faiz gəlirləri 
(mln. manat)]]-Table623[[#This Row],[Faiz xərcləri
 (mln. manat)]]-Table623[[#This Row],[Qeyri-faiz xərcləri 
(mln. manat)]]</f>
        <v>194.28099999999995</v>
      </c>
      <c r="O14" s="12">
        <v>441.58499999999998</v>
      </c>
      <c r="P14" s="12">
        <v>173.17599999999999</v>
      </c>
      <c r="Q14" s="12">
        <v>176.15799999999999</v>
      </c>
      <c r="R14" s="12">
        <v>250.286</v>
      </c>
      <c r="S14" s="89">
        <v>19.317</v>
      </c>
      <c r="T14" s="91">
        <v>0.27600000000000002</v>
      </c>
      <c r="U14" s="91">
        <v>2.4079999999999999</v>
      </c>
      <c r="V14" s="91">
        <v>38.476999999999997</v>
      </c>
      <c r="W14" s="92">
        <f t="shared" si="1"/>
        <v>194.28100000000001</v>
      </c>
      <c r="X14" s="92">
        <f>Table218[[#This Row],[Hesablanmış XƏM]]-N14</f>
        <v>0</v>
      </c>
      <c r="Y14" s="93">
        <f>Table623[[#This Row],[Xalis Mənfəət
 (mln. manat)]]-Table623[[#This Row],[Xalis Əməliyyat Mənfəəti 
(mln. manat)]]+V14+Table623[[#This Row],[Faiz borcları üzrə yaradılmış məqsədli ehtiyatlar]]+Table623[[#This Row],[Gözlənilməz xərclər]]+Table623[[#This Row],[Aktivlər üzrə mümkün zərərin 
ödənilməsi üçün ehtiyat ayırmaları (mln. manat)]]</f>
        <v>-9.9999999995858957E-4</v>
      </c>
      <c r="AB14" s="3"/>
    </row>
    <row r="15" spans="1:28" s="48" customFormat="1" x14ac:dyDescent="0.25">
      <c r="A15" s="83">
        <v>14</v>
      </c>
      <c r="B15" s="73" t="s">
        <v>34</v>
      </c>
      <c r="C15" s="74">
        <v>678.91499999999996</v>
      </c>
      <c r="D15" s="74">
        <v>496.65699999999998</v>
      </c>
      <c r="E15" s="74">
        <v>362.22</v>
      </c>
      <c r="F15" s="74">
        <v>61.674999999999997</v>
      </c>
      <c r="G15" s="74">
        <v>72.760999999999996</v>
      </c>
      <c r="H15" s="74">
        <v>402.339</v>
      </c>
      <c r="I15" s="74">
        <v>309.464</v>
      </c>
      <c r="J15" s="74">
        <v>198.126</v>
      </c>
      <c r="K15" s="74">
        <v>174.601</v>
      </c>
      <c r="L15" s="12">
        <v>12.983000000000001</v>
      </c>
      <c r="M15" s="12">
        <v>12.983000000000001</v>
      </c>
      <c r="N15" s="12">
        <f>Table623[[#This Row],[Faiz gəlirləri
 (mln. manat)]]+Table623[[#This Row],[Qeyri-faiz gəlirləri 
(mln. manat)]]-Table623[[#This Row],[Faiz xərcləri
 (mln. manat)]]-Table623[[#This Row],[Qeyri-faiz xərcləri 
(mln. manat)]]</f>
        <v>14.195999999999998</v>
      </c>
      <c r="O15" s="12">
        <v>30.678000000000001</v>
      </c>
      <c r="P15" s="12">
        <v>8.7949999999999999</v>
      </c>
      <c r="Q15" s="12">
        <v>14.347</v>
      </c>
      <c r="R15" s="12">
        <v>22.033999999999999</v>
      </c>
      <c r="S15" s="89">
        <v>1.1160000000000001</v>
      </c>
      <c r="T15" s="91"/>
      <c r="U15" s="91"/>
      <c r="V15" s="91"/>
      <c r="W15" s="92">
        <f t="shared" si="1"/>
        <v>14.196000000000005</v>
      </c>
      <c r="X15" s="92">
        <f>Table218[[#This Row],[Hesablanmış XƏM]]-N15</f>
        <v>0</v>
      </c>
      <c r="Y15" s="93">
        <f>Table623[[#This Row],[Xalis Mənfəət
 (mln. manat)]]-Table623[[#This Row],[Xalis Əməliyyat Mənfəəti 
(mln. manat)]]+V15+Table623[[#This Row],[Faiz borcları üzrə yaradılmış məqsədli ehtiyatlar]]+Table623[[#This Row],[Gözlənilməz xərclər]]+Table623[[#This Row],[Aktivlər üzrə mümkün zərərin 
ödənilməsi üçün ehtiyat ayırmaları (mln. manat)]]</f>
        <v>-9.6999999999997311E-2</v>
      </c>
      <c r="AB15" s="128"/>
    </row>
    <row r="16" spans="1:28" s="125" customFormat="1" x14ac:dyDescent="0.25">
      <c r="A16" s="83">
        <v>15</v>
      </c>
      <c r="B16" s="73" t="s">
        <v>15</v>
      </c>
      <c r="C16" s="71">
        <v>1453.8330000000001</v>
      </c>
      <c r="D16" s="71">
        <v>1025.413</v>
      </c>
      <c r="E16" s="71">
        <v>460.09699999999998</v>
      </c>
      <c r="F16" s="71">
        <v>360.55</v>
      </c>
      <c r="G16" s="71">
        <v>204.767</v>
      </c>
      <c r="H16" s="71">
        <v>848.07399999999996</v>
      </c>
      <c r="I16" s="71">
        <v>620.19500000000005</v>
      </c>
      <c r="J16" s="71">
        <v>141.50399999999999</v>
      </c>
      <c r="K16" s="71">
        <v>101.3</v>
      </c>
      <c r="L16" s="8">
        <v>13.757</v>
      </c>
      <c r="M16" s="8">
        <v>13.757</v>
      </c>
      <c r="N16" s="8">
        <f>Table623[[#This Row],[Faiz gəlirləri
 (mln. manat)]]+Table623[[#This Row],[Qeyri-faiz gəlirləri 
(mln. manat)]]-Table623[[#This Row],[Faiz xərcləri
 (mln. manat)]]-Table623[[#This Row],[Qeyri-faiz xərcləri 
(mln. manat)]]</f>
        <v>24.975000000000009</v>
      </c>
      <c r="O16" s="8">
        <v>118.53700000000001</v>
      </c>
      <c r="P16" s="8">
        <v>54.165999999999997</v>
      </c>
      <c r="Q16" s="8">
        <v>35.613999999999997</v>
      </c>
      <c r="R16" s="8">
        <v>75.010000000000005</v>
      </c>
      <c r="S16" s="89">
        <v>11.218</v>
      </c>
      <c r="T16" s="91"/>
      <c r="U16" s="92"/>
      <c r="V16" s="92"/>
      <c r="W16" s="92">
        <f t="shared" si="1"/>
        <v>24.975000000000009</v>
      </c>
      <c r="X16" s="92">
        <f>Table218[[#This Row],[Hesablanmış XƏM]]-N16</f>
        <v>0</v>
      </c>
      <c r="Y16" s="93">
        <f>Table623[[#This Row],[Xalis Mənfəət
 (mln. manat)]]-Table623[[#This Row],[Xalis Əməliyyat Mənfəəti 
(mln. manat)]]+V16+Table623[[#This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16" s="105"/>
    </row>
    <row r="17" spans="1:28" x14ac:dyDescent="0.25">
      <c r="A17" s="83">
        <v>16</v>
      </c>
      <c r="B17" s="88" t="s">
        <v>16</v>
      </c>
      <c r="C17" s="71">
        <v>909.71799999999996</v>
      </c>
      <c r="D17" s="71">
        <v>669.81200000000001</v>
      </c>
      <c r="E17" s="71">
        <v>318.161</v>
      </c>
      <c r="F17" s="71">
        <v>211.96899999999999</v>
      </c>
      <c r="G17" s="71">
        <v>139.68100000000001</v>
      </c>
      <c r="H17" s="71">
        <v>425.65699999999998</v>
      </c>
      <c r="I17" s="71">
        <v>384.78100000000001</v>
      </c>
      <c r="J17" s="71">
        <v>106.417</v>
      </c>
      <c r="K17" s="71">
        <v>100.006</v>
      </c>
      <c r="L17" s="8">
        <v>2.1720000000000002</v>
      </c>
      <c r="M17" s="8">
        <v>2.1720000000000002</v>
      </c>
      <c r="N17" s="8">
        <f>Table623[[#This Row],[Faiz gəlirləri
 (mln. manat)]]+Table623[[#This Row],[Qeyri-faiz gəlirləri 
(mln. manat)]]-Table623[[#This Row],[Faiz xərcləri
 (mln. manat)]]-Table623[[#This Row],[Qeyri-faiz xərcləri 
(mln. manat)]]</f>
        <v>21.907000000000004</v>
      </c>
      <c r="O17" s="8">
        <v>84.622</v>
      </c>
      <c r="P17" s="8">
        <v>49.936</v>
      </c>
      <c r="Q17" s="8">
        <v>22.306999999999999</v>
      </c>
      <c r="R17" s="8">
        <v>35.085999999999999</v>
      </c>
      <c r="S17" s="89">
        <v>19.606000000000002</v>
      </c>
      <c r="T17" s="91"/>
      <c r="U17" s="92">
        <v>0.129</v>
      </c>
      <c r="V17" s="92"/>
      <c r="W17" s="92">
        <f t="shared" si="1"/>
        <v>21.906999999999996</v>
      </c>
      <c r="X17" s="92">
        <f>Table218[[#This Row],[Hesablanmış XƏM]]-N17</f>
        <v>0</v>
      </c>
      <c r="Y17" s="93">
        <f>Table623[[#This Row],[Xalis Mənfəət
 (mln. manat)]]-Table623[[#This Row],[Xalis Əməliyyat Mənfəəti 
(mln. manat)]]+V17+Table623[[#This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17" s="3"/>
    </row>
    <row r="18" spans="1:28" x14ac:dyDescent="0.25">
      <c r="A18" s="83">
        <v>17</v>
      </c>
      <c r="B18" s="88" t="s">
        <v>17</v>
      </c>
      <c r="C18" s="71">
        <v>2373.6170000000002</v>
      </c>
      <c r="D18" s="71">
        <v>1528.2360000000001</v>
      </c>
      <c r="E18" s="71">
        <v>732.79200000000003</v>
      </c>
      <c r="F18" s="71">
        <v>676.59299999999996</v>
      </c>
      <c r="G18" s="71">
        <v>118.85</v>
      </c>
      <c r="H18" s="71">
        <v>1441.5239999999999</v>
      </c>
      <c r="I18" s="71">
        <v>1112.2829999999999</v>
      </c>
      <c r="J18" s="71">
        <v>224.15600000000001</v>
      </c>
      <c r="K18" s="71">
        <v>138.19999999999999</v>
      </c>
      <c r="L18" s="8">
        <v>26.61</v>
      </c>
      <c r="M18" s="8">
        <v>32.409999999999997</v>
      </c>
      <c r="N18" s="8">
        <f>Table623[[#This Row],[Faiz gəlirləri
 (mln. manat)]]+Table623[[#This Row],[Qeyri-faiz gəlirləri 
(mln. manat)]]-Table623[[#This Row],[Faiz xərcləri
 (mln. manat)]]-Table623[[#This Row],[Qeyri-faiz xərcləri 
(mln. manat)]]</f>
        <v>58.703000000000003</v>
      </c>
      <c r="O18" s="8">
        <v>222.88499999999999</v>
      </c>
      <c r="P18" s="8">
        <v>94.210999999999999</v>
      </c>
      <c r="Q18" s="8">
        <v>109.879</v>
      </c>
      <c r="R18" s="8">
        <v>179.85</v>
      </c>
      <c r="S18" s="89">
        <v>20.67</v>
      </c>
      <c r="T18" s="91"/>
      <c r="U18" s="92">
        <v>5.6239999999999997</v>
      </c>
      <c r="V18" s="92">
        <v>5.8</v>
      </c>
      <c r="W18" s="92">
        <f t="shared" si="1"/>
        <v>58.703000000000003</v>
      </c>
      <c r="X18" s="92">
        <f>Table218[[#This Row],[Hesablanmış XƏM]]-N18</f>
        <v>0</v>
      </c>
      <c r="Y18" s="93">
        <f>Table623[[#This Row],[Xalis Mənfəət
 (mln. manat)]]-Table623[[#This Row],[Xalis Əməliyyat Mənfəəti 
(mln. manat)]]+V18+Table623[[#This Row],[Faiz borcları üzrə yaradılmış məqsədli ehtiyatlar]]+Table623[[#This Row],[Gözlənilməz xərclər]]+Table623[[#This Row],[Aktivlər üzrə mümkün zərərin 
ödənilməsi üçün ehtiyat ayırmaları (mln. manat)]]</f>
        <v>9.9999999999766942E-4</v>
      </c>
      <c r="AB18" s="3"/>
    </row>
    <row r="19" spans="1:28" x14ac:dyDescent="0.25">
      <c r="A19" s="83">
        <v>18</v>
      </c>
      <c r="B19" s="73" t="s">
        <v>18</v>
      </c>
      <c r="C19" s="74">
        <v>2827.8672900000001</v>
      </c>
      <c r="D19" s="75">
        <v>1930.077</v>
      </c>
      <c r="E19" s="75">
        <v>1212.174</v>
      </c>
      <c r="F19" s="75">
        <v>284.97199999999998</v>
      </c>
      <c r="G19" s="75">
        <v>432.93099999999998</v>
      </c>
      <c r="H19" s="74">
        <v>1598.45488</v>
      </c>
      <c r="I19" s="117">
        <v>698.49</v>
      </c>
      <c r="J19" s="74">
        <v>536.08000000000004</v>
      </c>
      <c r="K19" s="71">
        <v>477.09402999999998</v>
      </c>
      <c r="L19" s="8">
        <v>24.073419999999999</v>
      </c>
      <c r="M19" s="8">
        <v>34.639380000000003</v>
      </c>
      <c r="N19" s="8">
        <f>Table623[[#This Row],[Faiz gəlirləri
 (mln. manat)]]+Table623[[#This Row],[Qeyri-faiz gəlirləri 
(mln. manat)]]-Table623[[#This Row],[Faiz xərcləri
 (mln. manat)]]-Table623[[#This Row],[Qeyri-faiz xərcləri 
(mln. manat)]]</f>
        <v>33.254689999999997</v>
      </c>
      <c r="O19" s="8">
        <v>152.87386000000001</v>
      </c>
      <c r="P19" s="8">
        <v>58.481470000000002</v>
      </c>
      <c r="Q19" s="8">
        <v>31.492349999999998</v>
      </c>
      <c r="R19" s="12">
        <v>92.630049999999997</v>
      </c>
      <c r="S19" s="12">
        <v>-1.38469</v>
      </c>
      <c r="T19" s="12"/>
      <c r="U19" s="12"/>
      <c r="V19" s="91">
        <v>10.56596</v>
      </c>
      <c r="W19" s="92">
        <f t="shared" si="1"/>
        <v>33.254690000000011</v>
      </c>
      <c r="X19" s="92">
        <f>Table218[[#This Row],[Hesablanmış XƏM]]-N19</f>
        <v>0</v>
      </c>
      <c r="Y19" s="93">
        <f>Table623[[#This Row],[Xalis Mənfəət
 (mln. manat)]]-Table623[[#This Row],[Xalis Əməliyyat Mənfəəti 
(mln. manat)]]+V19+Table623[[#This Row],[Faiz borcları üzrə yaradılmış məqsədli ehtiyatlar]]+Table623[[#This Row],[Gözlənilməz xərclər]]+Table623[[#This Row],[Aktivlər üzrə mümkün zərərin 
ödənilməsi üçün ehtiyat ayırmaları (mln. manat)]]</f>
        <v>2.6645352591003757E-15</v>
      </c>
      <c r="AB19" s="3"/>
    </row>
    <row r="20" spans="1:28" s="125" customFormat="1" x14ac:dyDescent="0.25">
      <c r="A20" s="83">
        <v>19</v>
      </c>
      <c r="B20" s="73" t="s">
        <v>19</v>
      </c>
      <c r="C20" s="74">
        <v>1008.93814</v>
      </c>
      <c r="D20" s="74">
        <v>563.17138</v>
      </c>
      <c r="E20" s="74">
        <v>391.27823000000001</v>
      </c>
      <c r="F20" s="74">
        <v>101.26114</v>
      </c>
      <c r="G20" s="74">
        <v>70.632009999999994</v>
      </c>
      <c r="H20" s="74">
        <v>630.60338999999999</v>
      </c>
      <c r="I20" s="74">
        <v>105.46881999999999</v>
      </c>
      <c r="J20" s="74">
        <v>136.44173000000001</v>
      </c>
      <c r="K20" s="71">
        <v>55.380699999999997</v>
      </c>
      <c r="L20" s="8">
        <v>9.2467600000000001</v>
      </c>
      <c r="M20" s="8">
        <v>11.768470000000001</v>
      </c>
      <c r="N20" s="8">
        <f>Table623[[#This Row],[Faiz gəlirləri
 (mln. manat)]]+Table623[[#This Row],[Qeyri-faiz gəlirləri 
(mln. manat)]]-Table623[[#This Row],[Faiz xərcləri
 (mln. manat)]]-Table623[[#This Row],[Qeyri-faiz xərcləri 
(mln. manat)]]</f>
        <v>18.73847</v>
      </c>
      <c r="O20" s="8">
        <v>51.781700000000001</v>
      </c>
      <c r="P20" s="8">
        <v>19.307829999999999</v>
      </c>
      <c r="Q20" s="8">
        <v>24.347860000000001</v>
      </c>
      <c r="R20" s="12">
        <v>38.083260000000003</v>
      </c>
      <c r="S20" s="89">
        <v>6.97</v>
      </c>
      <c r="T20" s="91"/>
      <c r="U20" s="91"/>
      <c r="V20" s="91">
        <v>2.5217200000000002</v>
      </c>
      <c r="W20" s="92">
        <f t="shared" si="1"/>
        <v>18.73847</v>
      </c>
      <c r="X20" s="92">
        <f>Table218[[#This Row],[Hesablanmış XƏM]]-N20</f>
        <v>0</v>
      </c>
      <c r="Y20" s="93">
        <f>Table623[[#This Row],[Xalis Mənfəət
 (mln. manat)]]-Table623[[#This Row],[Xalis Əməliyyat Mənfəəti 
(mln. manat)]]+V20+Table623[[#This Row],[Faiz borcları üzrə yaradılmış məqsədli ehtiyatlar]]+Table623[[#This Row],[Gözlənilməz xərclər]]+Table623[[#This Row],[Aktivlər üzrə mümkün zərərin 
ödənilməsi üçün ehtiyat ayırmaları (mln. manat)]]</f>
        <v>1.0000000000509601E-5</v>
      </c>
      <c r="AB20" s="105"/>
    </row>
    <row r="21" spans="1:28" s="125" customFormat="1" x14ac:dyDescent="0.25">
      <c r="A21" s="83">
        <v>20</v>
      </c>
      <c r="B21" s="6" t="s">
        <v>37</v>
      </c>
      <c r="C21" s="71">
        <v>1558.6498099999999</v>
      </c>
      <c r="D21" s="71">
        <v>1150.29089</v>
      </c>
      <c r="E21" s="71">
        <v>720.45056</v>
      </c>
      <c r="F21" s="71">
        <v>319.09724</v>
      </c>
      <c r="G21" s="71">
        <v>110.74309</v>
      </c>
      <c r="H21" s="71">
        <v>1091.2688900000001</v>
      </c>
      <c r="I21" s="71">
        <v>945.74677999999994</v>
      </c>
      <c r="J21" s="71">
        <v>194.66185999999999</v>
      </c>
      <c r="K21" s="71">
        <v>378</v>
      </c>
      <c r="L21" s="8">
        <v>17.256820000000001</v>
      </c>
      <c r="M21" s="8">
        <v>21.556819999999998</v>
      </c>
      <c r="N21" s="8">
        <f>Table623[[#This Row],[Faiz gəlirləri
 (mln. manat)]]+Table623[[#This Row],[Qeyri-faiz gəlirləri 
(mln. manat)]]-Table623[[#This Row],[Faiz xərcləri
 (mln. manat)]]-Table623[[#This Row],[Qeyri-faiz xərcləri 
(mln. manat)]]</f>
        <v>32.580849999999998</v>
      </c>
      <c r="O21" s="8">
        <v>153.5205</v>
      </c>
      <c r="P21" s="8">
        <v>61.296810000000001</v>
      </c>
      <c r="Q21" s="8">
        <v>6.9801000000000002</v>
      </c>
      <c r="R21" s="8">
        <v>66.62294</v>
      </c>
      <c r="S21" s="89">
        <v>6.5271299999999997</v>
      </c>
      <c r="T21" s="91"/>
      <c r="U21" s="92">
        <v>4.4969000000000001</v>
      </c>
      <c r="V21" s="92">
        <v>4.3</v>
      </c>
      <c r="W21" s="92">
        <f t="shared" si="1"/>
        <v>32.580849999999998</v>
      </c>
      <c r="X21" s="92">
        <f>Table218[[#This Row],[Hesablanmış XƏM]]-N21</f>
        <v>0</v>
      </c>
      <c r="Y21" s="93">
        <f>Table623[[#This Row],[Xalis Mənfəət
 (mln. manat)]]-Table623[[#This Row],[Xalis Əməliyyat Mənfəəti 
(mln. manat)]]+V21+Table623[[#This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21" s="105"/>
    </row>
    <row r="22" spans="1:28" x14ac:dyDescent="0.25">
      <c r="A22" s="83">
        <v>21</v>
      </c>
      <c r="B22" s="62" t="s">
        <v>31</v>
      </c>
      <c r="C22" s="126">
        <v>1616.6273200000001</v>
      </c>
      <c r="D22" s="98">
        <v>949.04</v>
      </c>
      <c r="E22" s="98">
        <v>851.245</v>
      </c>
      <c r="F22" s="98">
        <v>38.003869999999999</v>
      </c>
      <c r="G22" s="98">
        <v>59.786749999999998</v>
      </c>
      <c r="H22" s="98">
        <v>874.1</v>
      </c>
      <c r="I22" s="98">
        <v>204.94</v>
      </c>
      <c r="J22" s="98">
        <v>183.25</v>
      </c>
      <c r="K22" s="129">
        <v>65.5</v>
      </c>
      <c r="L22" s="127">
        <v>20.957599999999999</v>
      </c>
      <c r="M22" s="127">
        <v>26.4328</v>
      </c>
      <c r="N22" s="127">
        <f>Table623[[#This Row],[Faiz gəlirləri
 (mln. manat)]]+Table623[[#This Row],[Qeyri-faiz gəlirləri 
(mln. manat)]]-Table623[[#This Row],[Faiz xərcləri
 (mln. manat)]]-Table623[[#This Row],[Qeyri-faiz xərcləri 
(mln. manat)]]</f>
        <v>36.720199999999991</v>
      </c>
      <c r="O22" s="127">
        <v>83.165099999999995</v>
      </c>
      <c r="P22" s="127">
        <v>42.1755</v>
      </c>
      <c r="Q22" s="127">
        <v>20.514299999999999</v>
      </c>
      <c r="R22" s="127">
        <v>24.7837</v>
      </c>
      <c r="S22" s="122">
        <v>10.367000000000001</v>
      </c>
      <c r="T22" s="107">
        <v>-7.9500000000000001E-2</v>
      </c>
      <c r="U22" s="127">
        <v>0</v>
      </c>
      <c r="V22" s="99">
        <v>5.4751000000000003</v>
      </c>
      <c r="W22" s="92">
        <f t="shared" si="1"/>
        <v>36.720199999999991</v>
      </c>
      <c r="X22" s="92">
        <f>Table218[[#This Row],[Hesablanmış XƏM]]-N22</f>
        <v>0</v>
      </c>
      <c r="Y22" s="93">
        <f>Table623[[#This Row],[Xalis Mənfəət
 (mln. manat)]]-Table623[[#This Row],[Xalis Əməliyyat Mənfəəti 
(mln. manat)]]+V22+Table623[[#This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22" s="3"/>
    </row>
    <row r="23" spans="1:28" s="125" customFormat="1" x14ac:dyDescent="0.25">
      <c r="A23" s="101"/>
      <c r="B23" s="102"/>
      <c r="C23" s="103"/>
      <c r="D23" s="79"/>
      <c r="E23" s="79"/>
      <c r="F23" s="80"/>
      <c r="G23" s="80"/>
      <c r="H23" s="79"/>
      <c r="I23" s="79"/>
      <c r="J23" s="79"/>
      <c r="K23" s="79"/>
      <c r="L23" s="104"/>
      <c r="M23" s="104"/>
      <c r="N23" s="104"/>
      <c r="O23" s="104"/>
      <c r="P23" s="104"/>
      <c r="Q23" s="104"/>
      <c r="R23" s="104"/>
      <c r="S23" s="105"/>
      <c r="T23" s="105"/>
      <c r="U23" s="104"/>
      <c r="V23" s="105"/>
      <c r="W23" s="104"/>
      <c r="X23" s="104"/>
      <c r="Y23" s="106"/>
      <c r="AB23" s="105"/>
    </row>
    <row r="24" spans="1:28" x14ac:dyDescent="0.25">
      <c r="A24" s="101"/>
      <c r="B24" s="102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69"/>
    </row>
    <row r="25" spans="1:28" x14ac:dyDescent="0.25">
      <c r="C25" s="150"/>
      <c r="D25" s="150"/>
      <c r="E25" s="150"/>
      <c r="F25" s="150"/>
      <c r="G25" s="150"/>
      <c r="H25" s="150"/>
      <c r="I25" s="150"/>
      <c r="J25" s="150"/>
      <c r="K25" s="150"/>
    </row>
    <row r="26" spans="1:28" x14ac:dyDescent="0.25">
      <c r="A26" s="150"/>
      <c r="B26" s="150"/>
      <c r="C26" s="150"/>
      <c r="S26" s="3"/>
    </row>
    <row r="27" spans="1:28" x14ac:dyDescent="0.25">
      <c r="A27" s="150"/>
      <c r="B27" s="150"/>
      <c r="C27" s="150"/>
    </row>
    <row r="28" spans="1:28" x14ac:dyDescent="0.25">
      <c r="A28" s="150"/>
      <c r="B28" s="150"/>
      <c r="C28" s="150"/>
    </row>
    <row r="29" spans="1:28" x14ac:dyDescent="0.25">
      <c r="A29" s="150"/>
      <c r="B29" s="150"/>
      <c r="C29" s="150"/>
    </row>
    <row r="30" spans="1:28" x14ac:dyDescent="0.25">
      <c r="A30" s="150"/>
      <c r="B30" s="150"/>
      <c r="C30" s="150"/>
    </row>
    <row r="31" spans="1:28" x14ac:dyDescent="0.25">
      <c r="A31" s="150"/>
      <c r="B31" s="150"/>
      <c r="C31" s="150"/>
    </row>
    <row r="32" spans="1:28" x14ac:dyDescent="0.25">
      <c r="A32" s="150"/>
      <c r="B32" s="150"/>
      <c r="C32" s="150"/>
    </row>
    <row r="33" spans="1:5" x14ac:dyDescent="0.25">
      <c r="A33" s="150"/>
      <c r="B33" s="150"/>
      <c r="C33" s="150"/>
    </row>
    <row r="34" spans="1:5" x14ac:dyDescent="0.25">
      <c r="A34" s="150"/>
      <c r="B34" s="150"/>
      <c r="C34" s="150"/>
    </row>
    <row r="35" spans="1:5" x14ac:dyDescent="0.25">
      <c r="A35" s="150"/>
      <c r="B35" s="150"/>
      <c r="C35" s="150"/>
    </row>
    <row r="36" spans="1:5" x14ac:dyDescent="0.25">
      <c r="A36" s="150"/>
      <c r="B36" s="150"/>
      <c r="C36" s="150"/>
    </row>
    <row r="37" spans="1:5" x14ac:dyDescent="0.25">
      <c r="A37" s="150"/>
      <c r="B37" s="150"/>
      <c r="C37" s="150"/>
    </row>
    <row r="38" spans="1:5" x14ac:dyDescent="0.25">
      <c r="A38" s="150"/>
      <c r="B38" s="150"/>
      <c r="C38" s="150"/>
    </row>
    <row r="39" spans="1:5" x14ac:dyDescent="0.25">
      <c r="A39" s="150"/>
      <c r="B39" s="150"/>
      <c r="C39" s="150"/>
    </row>
    <row r="40" spans="1:5" x14ac:dyDescent="0.25">
      <c r="A40" s="150"/>
      <c r="B40" s="150"/>
      <c r="C40" s="150"/>
    </row>
    <row r="41" spans="1:5" x14ac:dyDescent="0.25">
      <c r="A41" s="150"/>
      <c r="B41" s="150"/>
      <c r="C41" s="150"/>
    </row>
    <row r="42" spans="1:5" x14ac:dyDescent="0.25">
      <c r="A42" s="150"/>
      <c r="B42" s="150"/>
      <c r="C42" s="150"/>
    </row>
    <row r="43" spans="1:5" x14ac:dyDescent="0.25">
      <c r="A43" s="150"/>
      <c r="B43" s="150"/>
      <c r="C43" s="150"/>
    </row>
    <row r="44" spans="1:5" x14ac:dyDescent="0.25">
      <c r="A44" s="150"/>
      <c r="B44" s="150"/>
      <c r="C44" s="150"/>
    </row>
    <row r="45" spans="1:5" x14ac:dyDescent="0.25">
      <c r="A45" s="150"/>
      <c r="B45" s="150"/>
      <c r="C45" s="150"/>
    </row>
    <row r="46" spans="1:5" x14ac:dyDescent="0.25">
      <c r="A46"/>
      <c r="B46"/>
    </row>
    <row r="47" spans="1:5" x14ac:dyDescent="0.25">
      <c r="A47"/>
      <c r="B47"/>
    </row>
    <row r="48" spans="1:5" x14ac:dyDescent="0.25">
      <c r="C48" s="130"/>
      <c r="D48" s="130"/>
      <c r="E48" s="130"/>
    </row>
    <row r="50" spans="4:4" x14ac:dyDescent="0.25">
      <c r="D50" s="3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A50"/>
  <sheetViews>
    <sheetView topLeftCell="M1" workbookViewId="0">
      <selection sqref="A1:Y22"/>
    </sheetView>
    <sheetView workbookViewId="1"/>
  </sheetViews>
  <sheetFormatPr defaultRowHeight="15" x14ac:dyDescent="0.25"/>
  <cols>
    <col min="1" max="1" width="7.7109375" style="1" customWidth="1"/>
    <col min="2" max="2" width="39.5703125" style="1" customWidth="1"/>
    <col min="3" max="3" width="19.7109375" customWidth="1"/>
    <col min="4" max="11" width="19" customWidth="1"/>
    <col min="12" max="18" width="18.28515625" customWidth="1"/>
    <col min="19" max="19" width="23.85546875" customWidth="1"/>
    <col min="20" max="20" width="16.7109375" customWidth="1"/>
    <col min="21" max="21" width="23.7109375" customWidth="1"/>
    <col min="22" max="22" width="8.85546875" customWidth="1"/>
    <col min="23" max="24" width="22.140625" customWidth="1"/>
    <col min="25" max="25" width="13.7109375" customWidth="1"/>
    <col min="26" max="26" width="8.7109375" customWidth="1"/>
    <col min="27" max="27" width="8.42578125" customWidth="1"/>
    <col min="28" max="28" width="8.7109375" customWidth="1"/>
  </cols>
  <sheetData>
    <row r="1" spans="1:27" s="1" customFormat="1" ht="67.5" customHeight="1" x14ac:dyDescent="0.25">
      <c r="A1" s="189" t="s">
        <v>0</v>
      </c>
      <c r="B1" s="190" t="s">
        <v>21</v>
      </c>
      <c r="C1" s="61" t="s">
        <v>22</v>
      </c>
      <c r="D1" s="61" t="s">
        <v>23</v>
      </c>
      <c r="E1" s="61" t="s">
        <v>61</v>
      </c>
      <c r="F1" s="61" t="s">
        <v>64</v>
      </c>
      <c r="G1" s="61" t="s">
        <v>65</v>
      </c>
      <c r="H1" s="61" t="s">
        <v>24</v>
      </c>
      <c r="I1" s="61" t="s">
        <v>76</v>
      </c>
      <c r="J1" s="61" t="s">
        <v>25</v>
      </c>
      <c r="K1" s="61" t="s">
        <v>40</v>
      </c>
      <c r="L1" s="183" t="s">
        <v>26</v>
      </c>
      <c r="M1" s="183" t="s">
        <v>75</v>
      </c>
      <c r="N1" s="183" t="s">
        <v>27</v>
      </c>
      <c r="O1" s="183" t="s">
        <v>28</v>
      </c>
      <c r="P1" s="183" t="s">
        <v>29</v>
      </c>
      <c r="Q1" s="183" t="s">
        <v>33</v>
      </c>
      <c r="R1" s="183" t="s">
        <v>30</v>
      </c>
      <c r="S1" s="184" t="s">
        <v>41</v>
      </c>
      <c r="T1" s="185" t="s">
        <v>77</v>
      </c>
      <c r="U1" s="185" t="s">
        <v>78</v>
      </c>
      <c r="V1" s="185" t="s">
        <v>42</v>
      </c>
      <c r="W1" s="186" t="s">
        <v>38</v>
      </c>
      <c r="X1" s="187" t="s">
        <v>39</v>
      </c>
      <c r="Y1" s="188" t="s">
        <v>36</v>
      </c>
    </row>
    <row r="2" spans="1:27" x14ac:dyDescent="0.25">
      <c r="A2" s="83">
        <v>1</v>
      </c>
      <c r="B2" s="6" t="s">
        <v>60</v>
      </c>
      <c r="C2" s="71">
        <v>15304.531999999999</v>
      </c>
      <c r="D2" s="71">
        <v>7601.9687400000003</v>
      </c>
      <c r="E2" s="71">
        <v>3664.73207</v>
      </c>
      <c r="F2" s="71">
        <v>2159.6945599999999</v>
      </c>
      <c r="G2" s="71">
        <v>1777.5421100000001</v>
      </c>
      <c r="H2" s="71">
        <v>9257.0942799999993</v>
      </c>
      <c r="I2" s="71">
        <v>3893.8041499999999</v>
      </c>
      <c r="J2" s="71">
        <v>2231.7820299999998</v>
      </c>
      <c r="K2" s="71">
        <v>1281.2713900000001</v>
      </c>
      <c r="L2" s="8">
        <v>250.55595</v>
      </c>
      <c r="M2" s="8">
        <v>299.57076000000001</v>
      </c>
      <c r="N2" s="8">
        <f>Table6[[#This Row],[Faiz gəlirləri
 (mln. manat)]]-Table6[[#This Row],[Faiz xərcləri
 (mln. manat)]]+Table6[[#This Row],[Qeyri-faiz gəlirləri 
(mln. manat)]]-Table6[[#This Row],[Qeyri-faiz xərcləri 
(mln. manat)]]</f>
        <v>366.86100999999996</v>
      </c>
      <c r="O2" s="8">
        <v>613.2319</v>
      </c>
      <c r="P2" s="8">
        <v>219.72131999999999</v>
      </c>
      <c r="Q2" s="8">
        <v>290.14379000000002</v>
      </c>
      <c r="R2" s="8">
        <v>316.79336000000001</v>
      </c>
      <c r="S2" s="89">
        <v>56.090969999999999</v>
      </c>
      <c r="T2" s="91"/>
      <c r="U2" s="92">
        <v>11.19928</v>
      </c>
      <c r="V2" s="92">
        <v>49.014809999999997</v>
      </c>
      <c r="W2" s="92">
        <f t="shared" ref="W2" si="0">O2-P2+Q2-R2</f>
        <v>366.86100999999996</v>
      </c>
      <c r="X2" s="92">
        <f>Table2[[#This Row],[Hesablanmış XƏM]]-N2</f>
        <v>0</v>
      </c>
      <c r="Y2" s="93">
        <f>Table6[[#This Row],[Xalis Mənfəət
 (mln. manat)]]-Table6[[#This Row],[Xalis Əməliyyat Mənfəəti 
(mln. manat)]]+V2+Table6[[#This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2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3" spans="1:27" x14ac:dyDescent="0.25">
      <c r="A3" s="83">
        <v>2</v>
      </c>
      <c r="B3" s="6" t="s">
        <v>1</v>
      </c>
      <c r="C3" s="71">
        <v>1785.1110000000001</v>
      </c>
      <c r="D3" s="71">
        <v>1381.3869999999999</v>
      </c>
      <c r="E3" s="8">
        <v>1042.1400000000001</v>
      </c>
      <c r="F3" s="71">
        <v>311.447</v>
      </c>
      <c r="G3" s="71">
        <v>27.8</v>
      </c>
      <c r="H3" s="71">
        <v>1084.6279999999999</v>
      </c>
      <c r="I3" s="71">
        <v>894.01300000000003</v>
      </c>
      <c r="J3" s="71">
        <v>261.37099999999998</v>
      </c>
      <c r="K3" s="71">
        <v>121.75</v>
      </c>
      <c r="L3" s="8">
        <v>28.097000000000001</v>
      </c>
      <c r="M3" s="8">
        <v>35.121000000000002</v>
      </c>
      <c r="N3" s="8">
        <f>Table6[[#This Row],[Faiz gəlirləri
 (mln. manat)]]-Table6[[#This Row],[Faiz xərcləri
 (mln. manat)]]+Table6[[#This Row],[Qeyri-faiz gəlirləri 
(mln. manat)]]-Table6[[#This Row],[Qeyri-faiz xərcləri 
(mln. manat)]]</f>
        <v>41.320999999999984</v>
      </c>
      <c r="O3" s="8">
        <v>141.29</v>
      </c>
      <c r="P3" s="8">
        <v>56.351999999999997</v>
      </c>
      <c r="Q3" s="8">
        <v>8.5579999999999998</v>
      </c>
      <c r="R3" s="8">
        <v>52.174999999999997</v>
      </c>
      <c r="S3" s="89">
        <v>6.2</v>
      </c>
      <c r="T3" s="91"/>
      <c r="U3" s="92"/>
      <c r="V3" s="92">
        <v>7.024</v>
      </c>
      <c r="W3" s="92">
        <f t="shared" ref="W3:W7" si="1">O3-P3+Q3-R3</f>
        <v>41.320999999999984</v>
      </c>
      <c r="X3" s="92">
        <f>Table2[[#This Row],[Hesablanmış XƏM]]-N3</f>
        <v>0</v>
      </c>
      <c r="Y3" s="93">
        <f>Table6[[#This Row],[Xalis Mənfəət
 (mln. manat)]]-Table6[[#This Row],[Xalis Əməliyyat Mənfəəti 
(mln. manat)]]+V3+Table6[[#This Row],[Faiz borcları üzrə yaradılmış məqsədli ehtiyatlar]]+Table6[[#This Row],[Gözlənilməz xərclər]]+Table6[[#This Row],[Aktivlər üzrə mümkün zərərin 
ödənilməsi üçün ehtiyat ayırmaları (mln. manat)]]</f>
        <v>1.7763568394002505E-14</v>
      </c>
      <c r="AA3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4" spans="1:27" x14ac:dyDescent="0.25">
      <c r="A4" s="83">
        <v>3</v>
      </c>
      <c r="B4" s="6" t="s">
        <v>2</v>
      </c>
      <c r="C4" s="71">
        <v>536.91629999999998</v>
      </c>
      <c r="D4" s="71">
        <v>394.36900000000003</v>
      </c>
      <c r="E4" s="71">
        <v>236.88038</v>
      </c>
      <c r="F4" s="74">
        <v>88.469229999999996</v>
      </c>
      <c r="G4" s="74">
        <v>69.019390000000001</v>
      </c>
      <c r="H4" s="71">
        <v>342.28894000000003</v>
      </c>
      <c r="I4" s="71">
        <v>219.03935000000001</v>
      </c>
      <c r="J4" s="71">
        <v>75.490160000000003</v>
      </c>
      <c r="K4" s="45">
        <v>70.393460000000005</v>
      </c>
      <c r="L4" s="8">
        <v>0.23709</v>
      </c>
      <c r="M4" s="86">
        <v>0.23709</v>
      </c>
      <c r="N4" s="8">
        <f>Table6[[#This Row],[Faiz gəlirləri
 (mln. manat)]]-Table6[[#This Row],[Faiz xərcləri
 (mln. manat)]]+Table6[[#This Row],[Qeyri-faiz gəlirləri 
(mln. manat)]]-Table6[[#This Row],[Qeyri-faiz xərcləri 
(mln. manat)]]</f>
        <v>0.8481500000000004</v>
      </c>
      <c r="O4" s="8">
        <v>24.197959999999998</v>
      </c>
      <c r="P4" s="8">
        <v>12.04148</v>
      </c>
      <c r="Q4" s="8">
        <v>5.2865700000000002</v>
      </c>
      <c r="R4" s="8">
        <v>16.594899999999999</v>
      </c>
      <c r="S4" s="89">
        <v>0.61106000000000005</v>
      </c>
      <c r="T4" s="91"/>
      <c r="U4" s="92"/>
      <c r="V4" s="8"/>
      <c r="W4" s="92">
        <f t="shared" si="1"/>
        <v>0.8481500000000004</v>
      </c>
      <c r="X4" s="92">
        <f>Table2[[#This Row],[Hesablanmış XƏM]]-N4</f>
        <v>0</v>
      </c>
      <c r="Y4" s="93">
        <f>Table6[[#This Row],[Xalis Mənfəət
 (mln. manat)]]-Table6[[#This Row],[Xalis Əməliyyat Mənfəəti 
(mln. manat)]]+V4+Table6[[#This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4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5" spans="1:27" x14ac:dyDescent="0.25">
      <c r="A5" s="83">
        <v>4</v>
      </c>
      <c r="B5" s="73" t="s">
        <v>3</v>
      </c>
      <c r="C5" s="79">
        <v>2048.2669999999998</v>
      </c>
      <c r="D5" s="71">
        <v>828.18399999999997</v>
      </c>
      <c r="E5" s="71">
        <v>263.18599999999998</v>
      </c>
      <c r="F5" s="71">
        <v>351.28500000000003</v>
      </c>
      <c r="G5" s="71">
        <v>213.71299999999999</v>
      </c>
      <c r="H5" s="71">
        <v>1489.575</v>
      </c>
      <c r="I5" s="71">
        <v>220.48</v>
      </c>
      <c r="J5" s="71">
        <v>128.452</v>
      </c>
      <c r="K5" s="71">
        <v>100.5</v>
      </c>
      <c r="L5" s="8">
        <v>10.276</v>
      </c>
      <c r="M5" s="8">
        <v>12.845000000000001</v>
      </c>
      <c r="N5" s="8">
        <f>Table6[[#This Row],[Faiz gəlirləri
 (mln. manat)]]-Table6[[#This Row],[Faiz xərcləri
 (mln. manat)]]+Table6[[#This Row],[Qeyri-faiz gəlirləri 
(mln. manat)]]-Table6[[#This Row],[Qeyri-faiz xərcləri 
(mln. manat)]]</f>
        <v>15.342999999999996</v>
      </c>
      <c r="O5" s="8">
        <v>69.811999999999998</v>
      </c>
      <c r="P5" s="8">
        <v>37.856999999999999</v>
      </c>
      <c r="Q5" s="8">
        <v>22.658000000000001</v>
      </c>
      <c r="R5" s="8">
        <v>39.270000000000003</v>
      </c>
      <c r="S5" s="89">
        <v>2.4980000000000002</v>
      </c>
      <c r="T5" s="91"/>
      <c r="U5" s="92"/>
      <c r="V5" s="92">
        <v>2.569</v>
      </c>
      <c r="W5" s="92">
        <f t="shared" si="1"/>
        <v>15.342999999999996</v>
      </c>
      <c r="X5" s="92">
        <f>Table2[[#This Row],[Hesablanmış XƏM]]-N5</f>
        <v>0</v>
      </c>
      <c r="Y5" s="93">
        <f>Table6[[#This Row],[Xalis Mənfəət
 (mln. manat)]]-Table6[[#This Row],[Xalis Əməliyyat Mənfəəti 
(mln. manat)]]+V5+Table6[[#This Row],[Faiz borcları üzrə yaradılmış məqsədli ehtiyatlar]]+Table6[[#This Row],[Gözlənilməz xərclər]]+Table6[[#This Row],[Aktivlər üzrə mümkün zərərin 
ödənilməsi üçün ehtiyat ayırmaları (mln. manat)]]</f>
        <v>3.5527136788005009E-15</v>
      </c>
      <c r="AA5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6" spans="1:27" x14ac:dyDescent="0.25">
      <c r="A6" s="83">
        <v>5</v>
      </c>
      <c r="B6" s="6" t="s">
        <v>4</v>
      </c>
      <c r="C6" s="71">
        <v>874.52477999999996</v>
      </c>
      <c r="D6" s="104">
        <v>405.42518999999999</v>
      </c>
      <c r="E6" s="74">
        <v>372.096</v>
      </c>
      <c r="F6" s="74">
        <v>6.0890000000000004</v>
      </c>
      <c r="G6" s="8">
        <v>27.24</v>
      </c>
      <c r="H6" s="74">
        <v>513.62603000000001</v>
      </c>
      <c r="I6" s="71">
        <f>19.18992+285.74523</f>
        <v>304.93515000000002</v>
      </c>
      <c r="J6" s="71">
        <v>131.98432</v>
      </c>
      <c r="K6" s="71">
        <v>60</v>
      </c>
      <c r="L6" s="8">
        <v>3.44428</v>
      </c>
      <c r="M6" s="8">
        <v>4.3085899999999997</v>
      </c>
      <c r="N6" s="8">
        <f>Table6[[#This Row],[Faiz gəlirləri
 (mln. manat)]]-Table6[[#This Row],[Faiz xərcləri
 (mln. manat)]]+Table6[[#This Row],[Qeyri-faiz gəlirləri 
(mln. manat)]]-Table6[[#This Row],[Qeyri-faiz xərcləri 
(mln. manat)]]</f>
        <v>4.4852900000000009</v>
      </c>
      <c r="O6" s="8">
        <v>23.146830000000001</v>
      </c>
      <c r="P6" s="8">
        <v>12.81512</v>
      </c>
      <c r="Q6" s="8">
        <v>8.5070399999999999</v>
      </c>
      <c r="R6" s="8">
        <v>14.35346</v>
      </c>
      <c r="S6" s="89">
        <v>0.17515</v>
      </c>
      <c r="T6" s="91"/>
      <c r="U6" s="92"/>
      <c r="V6" s="92">
        <v>0.86431000000000002</v>
      </c>
      <c r="W6" s="92">
        <f t="shared" si="1"/>
        <v>4.4852900000000009</v>
      </c>
      <c r="X6" s="92">
        <f>Table2[[#This Row],[Hesablanmış XƏM]]-N6</f>
        <v>0</v>
      </c>
      <c r="Y6" s="93">
        <f>Table6[[#This Row],[Xalis Mənfəət
 (mln. manat)]]-Table6[[#This Row],[Xalis Əməliyyat Mənfəəti 
(mln. manat)]]+V6+Table6[[#This Row],[Faiz borcları üzrə yaradılmış məqsədli ehtiyatlar]]+Table6[[#This Row],[Gözlənilməz xərclər]]+Table6[[#This Row],[Aktivlər üzrə mümkün zərərin 
ödənilməsi üçün ehtiyat ayırmaları (mln. manat)]]</f>
        <v>-1.5500000000008562E-3</v>
      </c>
      <c r="AA6" s="3">
        <f>Table6[[#This Row],[Daşınmaz əmlak kreditləri (mln. manat)]]+Table6[[#This Row],[İstehlak Kreditləri (mln. manat)]]+Table6[[#This Row],[Biznes Kreditləri (mln. manat)]]-Table6[[#This Row],[Cəmi Kreditlər 
(mln. manat) ]]</f>
        <v>-1.8999999997504347E-4</v>
      </c>
    </row>
    <row r="7" spans="1:27" x14ac:dyDescent="0.25">
      <c r="A7" s="83">
        <v>6</v>
      </c>
      <c r="B7" s="72" t="s">
        <v>5</v>
      </c>
      <c r="C7" s="71">
        <v>218.52806000000001</v>
      </c>
      <c r="D7" s="71">
        <v>142.25650999999999</v>
      </c>
      <c r="E7" s="71">
        <v>56.305929999999996</v>
      </c>
      <c r="F7" s="71">
        <v>25.979520000000001</v>
      </c>
      <c r="G7" s="71">
        <v>59.971060000000001</v>
      </c>
      <c r="H7" s="71">
        <v>75.297229999999999</v>
      </c>
      <c r="I7" s="71">
        <v>69.995059999999995</v>
      </c>
      <c r="J7" s="8">
        <v>90.79092</v>
      </c>
      <c r="K7" s="71">
        <v>71.8</v>
      </c>
      <c r="L7" s="8">
        <v>0.93908000000000003</v>
      </c>
      <c r="M7" s="8">
        <v>0.93908000000000003</v>
      </c>
      <c r="N7" s="8">
        <f>Table6[[#This Row],[Faiz gəlirləri
 (mln. manat)]]-Table6[[#This Row],[Faiz xərcləri
 (mln. manat)]]+Table6[[#This Row],[Qeyri-faiz gəlirləri 
(mln. manat)]]-Table6[[#This Row],[Qeyri-faiz xərcləri 
(mln. manat)]]</f>
        <v>3.1140900000000009</v>
      </c>
      <c r="O7" s="8">
        <v>8.7163900000000005</v>
      </c>
      <c r="P7" s="8">
        <v>1.5986400000000001</v>
      </c>
      <c r="Q7" s="8">
        <v>1.6486499999999999</v>
      </c>
      <c r="R7" s="8">
        <v>5.6523099999999999</v>
      </c>
      <c r="S7" s="89">
        <v>2.03891</v>
      </c>
      <c r="T7" s="91">
        <v>-0.16400000000000001</v>
      </c>
      <c r="U7" s="92">
        <v>0.30026000000000003</v>
      </c>
      <c r="V7" s="92"/>
      <c r="W7" s="92">
        <f t="shared" si="1"/>
        <v>3.1140900000000009</v>
      </c>
      <c r="X7" s="92">
        <f>Table2[[#This Row],[Hesablanmış XƏM]]-N7</f>
        <v>0</v>
      </c>
      <c r="Y7" s="93">
        <f>Table6[[#This Row],[Xalis Mənfəət
 (mln. manat)]]-Table6[[#This Row],[Xalis Əməliyyat Mənfəəti 
(mln. manat)]]+V7+Table6[[#This Row],[Faiz borcları üzrə yaradılmış məqsədli ehtiyatlar]]+Table6[[#This Row],[Gözlənilməz xərclər]]+Table6[[#This Row],[Aktivlər üzrə mümkün zərərin 
ödənilməsi üçün ehtiyat ayırmaları (mln. manat)]]</f>
        <v>1.5999999999927184E-4</v>
      </c>
      <c r="AA7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8" spans="1:27" x14ac:dyDescent="0.25">
      <c r="A8" s="83">
        <v>7</v>
      </c>
      <c r="B8" s="73" t="s">
        <v>7</v>
      </c>
      <c r="C8" s="71">
        <v>121.53198652</v>
      </c>
      <c r="D8" s="71">
        <v>3.1895099999999998</v>
      </c>
      <c r="E8" s="74">
        <v>1.9843599999999999</v>
      </c>
      <c r="F8" s="74">
        <v>1.1060000000000001</v>
      </c>
      <c r="G8" s="74">
        <v>9.9150000000000002E-2</v>
      </c>
      <c r="H8" s="71">
        <v>36.308688549999999</v>
      </c>
      <c r="I8" s="116"/>
      <c r="J8" s="8">
        <v>55.676908240000003</v>
      </c>
      <c r="K8" s="8">
        <v>73.611171440000007</v>
      </c>
      <c r="L8" s="8">
        <v>2.3243126099999998</v>
      </c>
      <c r="M8" s="8">
        <v>2.3243126099999998</v>
      </c>
      <c r="N8" s="8">
        <f>Table6[[#This Row],[Faiz gəlirləri
 (mln. manat)]]-Table6[[#This Row],[Faiz xərcləri
 (mln. manat)]]+Table6[[#This Row],[Qeyri-faiz gəlirləri 
(mln. manat)]]-Table6[[#This Row],[Qeyri-faiz xərcləri 
(mln. manat)]]</f>
        <v>1.6632535899999998</v>
      </c>
      <c r="O8" s="8">
        <v>2.6811155200000001</v>
      </c>
      <c r="P8" s="8">
        <v>0</v>
      </c>
      <c r="Q8" s="8">
        <f>0.018635+0.01160259+0.00090958+0.000481</f>
        <v>3.1628169999999997E-2</v>
      </c>
      <c r="R8" s="8">
        <f>0.05792271+0.03848839+0.953079</f>
        <v>1.0494901000000001</v>
      </c>
      <c r="S8" s="89">
        <v>-0.66105899999999995</v>
      </c>
      <c r="T8" s="91"/>
      <c r="U8" s="92"/>
      <c r="V8" s="92"/>
      <c r="W8" s="92">
        <f>O8-P8+Q8-R8</f>
        <v>1.6632535899999998</v>
      </c>
      <c r="X8" s="92">
        <f>Table2[[#This Row],[Hesablanmış XƏM]]-N8</f>
        <v>0</v>
      </c>
      <c r="Y8" s="93">
        <f>Table6[[#This Row],[Xalis Mənfəət
 (mln. manat)]]-Table6[[#This Row],[Xalis Əməliyyat Mənfəəti 
(mln. manat)]]+V8+Table6[[#This Row],[Faiz borcları üzrə yaradılmış məqsədli ehtiyatlar]]+Table6[[#This Row],[Gözlənilməz xərclər]]+Table6[[#This Row],[Aktivlər üzrə mümkün zərərin 
ödənilməsi üçün ehtiyat ayırmaları (mln. manat)]]</f>
        <v>1.9999999989472883E-8</v>
      </c>
      <c r="AA8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9" spans="1:27" x14ac:dyDescent="0.25">
      <c r="A9" s="83">
        <v>8</v>
      </c>
      <c r="B9" s="88" t="s">
        <v>35</v>
      </c>
      <c r="C9" s="71">
        <v>1391.5616299999999</v>
      </c>
      <c r="D9" s="71">
        <v>1060.7881400000001</v>
      </c>
      <c r="E9" s="71">
        <v>172.74861000000001</v>
      </c>
      <c r="F9" s="74">
        <v>819.79917999999998</v>
      </c>
      <c r="G9" s="74">
        <v>68.240340000000003</v>
      </c>
      <c r="H9" s="71">
        <v>948.88944000000004</v>
      </c>
      <c r="I9" s="71">
        <v>828.63626999999997</v>
      </c>
      <c r="J9" s="71">
        <v>181.28996000000001</v>
      </c>
      <c r="K9" s="71">
        <v>52.87</v>
      </c>
      <c r="L9" s="8">
        <v>16.075700000000001</v>
      </c>
      <c r="M9" s="8">
        <v>21.0684</v>
      </c>
      <c r="N9" s="8">
        <f>Table6[[#This Row],[Faiz gəlirləri
 (mln. manat)]]-Table6[[#This Row],[Faiz xərcləri
 (mln. manat)]]+Table6[[#This Row],[Qeyri-faiz gəlirləri 
(mln. manat)]]-Table6[[#This Row],[Qeyri-faiz xərcləri 
(mln. manat)]]</f>
        <v>23.398400000000002</v>
      </c>
      <c r="O9" s="8">
        <v>105.3323</v>
      </c>
      <c r="P9" s="8">
        <v>46.276600000000002</v>
      </c>
      <c r="Q9" s="8">
        <v>11.248699999999999</v>
      </c>
      <c r="R9" s="8">
        <v>46.905999999999999</v>
      </c>
      <c r="S9" s="89">
        <v>2.3298999999999999</v>
      </c>
      <c r="T9" s="91"/>
      <c r="U9" s="92">
        <v>4.9927999999999999</v>
      </c>
      <c r="V9" s="92"/>
      <c r="W9" s="92">
        <f>O9-P9+Q9-R9</f>
        <v>23.398400000000002</v>
      </c>
      <c r="X9" s="92">
        <f>Table2[[#This Row],[Hesablanmış XƏM]]-N9</f>
        <v>0</v>
      </c>
      <c r="Y9" s="93">
        <f>Table6[[#This Row],[Xalis Mənfəət
 (mln. manat)]]-Table6[[#This Row],[Xalis Əməliyyat Mənfəəti 
(mln. manat)]]+V9+Table6[[#This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9" s="3">
        <f>Table6[[#This Row],[Daşınmaz əmlak kreditləri (mln. manat)]]+Table6[[#This Row],[İstehlak Kreditləri (mln. manat)]]+Table6[[#This Row],[Biznes Kreditləri (mln. manat)]]-Table6[[#This Row],[Cəmi Kreditlər 
(mln. manat) ]]</f>
        <v>-9.9999999747524271E-6</v>
      </c>
    </row>
    <row r="10" spans="1:27" x14ac:dyDescent="0.25">
      <c r="A10" s="83">
        <v>9</v>
      </c>
      <c r="B10" s="88" t="s">
        <v>8</v>
      </c>
      <c r="C10" s="71">
        <v>2716.9248090999999</v>
      </c>
      <c r="D10" s="71">
        <v>1701.6230529853999</v>
      </c>
      <c r="E10" s="71">
        <v>1130.9332999999999</v>
      </c>
      <c r="F10" s="74">
        <v>395.22830267539598</v>
      </c>
      <c r="G10" s="74">
        <v>175.46145227</v>
      </c>
      <c r="H10" s="71">
        <v>1099.72064946</v>
      </c>
      <c r="I10" s="71">
        <v>602.32765956000003</v>
      </c>
      <c r="J10" s="71">
        <v>269.53818429664199</v>
      </c>
      <c r="K10" s="71">
        <v>73.961089999999999</v>
      </c>
      <c r="L10" s="8">
        <v>34.513599999999997</v>
      </c>
      <c r="M10" s="8">
        <v>43.913600000000002</v>
      </c>
      <c r="N10" s="8">
        <f>Table6[[#This Row],[Faiz gəlirləri
 (mln. manat)]]-Table6[[#This Row],[Faiz xərcləri
 (mln. manat)]]+Table6[[#This Row],[Qeyri-faiz gəlirləri 
(mln. manat)]]-Table6[[#This Row],[Qeyri-faiz xərcləri 
(mln. manat)]]</f>
        <v>46.094207150000074</v>
      </c>
      <c r="O10" s="8">
        <v>159.20157456999999</v>
      </c>
      <c r="P10" s="8">
        <v>63.417406440000001</v>
      </c>
      <c r="Q10" s="8">
        <v>21.27970491</v>
      </c>
      <c r="R10" s="8">
        <v>70.969665889999902</v>
      </c>
      <c r="S10" s="89">
        <v>2.1806071500000002</v>
      </c>
      <c r="T10" s="91"/>
      <c r="U10" s="92"/>
      <c r="V10" s="92">
        <v>9.4</v>
      </c>
      <c r="W10" s="92">
        <f>O10-P10+Q10-R10</f>
        <v>46.094207150000074</v>
      </c>
      <c r="X10" s="92">
        <f>Table2[[#This Row],[Hesablanmış XƏM]]-N10</f>
        <v>0</v>
      </c>
      <c r="Y10" s="93">
        <f>Table6[[#This Row],[Xalis Mənfəət
 (mln. manat)]]-Table6[[#This Row],[Xalis Əməliyyat Mənfəəti 
(mln. manat)]]+V10+Table6[[#This Row],[Faiz borcları üzrə yaradılmış məqsədli ehtiyatlar]]+Table6[[#This Row],[Gözlənilməz xərclər]]+Table6[[#This Row],[Aktivlər üzrə mümkün zərərin 
ödənilməsi üçün ehtiyat ayırmaları (mln. manat)]]</f>
        <v>-7.638334409421077E-14</v>
      </c>
      <c r="AA10" s="3">
        <f>Table6[[#This Row],[Daşınmaz əmlak kreditləri (mln. manat)]]+Table6[[#This Row],[İstehlak Kreditləri (mln. manat)]]+Table6[[#This Row],[Biznes Kreditləri (mln. manat)]]-Table6[[#This Row],[Cəmi Kreditlər 
(mln. manat) ]]</f>
        <v>1.9599958704930032E-6</v>
      </c>
    </row>
    <row r="11" spans="1:27" x14ac:dyDescent="0.25">
      <c r="A11" s="83">
        <v>10</v>
      </c>
      <c r="B11" s="73" t="s">
        <v>9</v>
      </c>
      <c r="C11" s="70">
        <v>336.85109</v>
      </c>
      <c r="D11" s="71">
        <v>280.6223</v>
      </c>
      <c r="E11" s="71">
        <v>70.957459999999998</v>
      </c>
      <c r="F11" s="74">
        <v>141.31978000000001</v>
      </c>
      <c r="G11" s="74">
        <v>68.345060000000004</v>
      </c>
      <c r="H11" s="71">
        <v>121.77799</v>
      </c>
      <c r="I11" s="71">
        <v>99.244330000000005</v>
      </c>
      <c r="J11" s="71">
        <v>116.16435</v>
      </c>
      <c r="K11" s="71">
        <v>315.815</v>
      </c>
      <c r="L11" s="8">
        <v>5.82552</v>
      </c>
      <c r="M11" s="8">
        <v>5.2137599999999997</v>
      </c>
      <c r="N11" s="8">
        <f>Table6[[#This Row],[Faiz gəlirləri
 (mln. manat)]]-Table6[[#This Row],[Faiz xərcləri
 (mln. manat)]]+Table6[[#This Row],[Qeyri-faiz gəlirləri 
(mln. manat)]]-Table6[[#This Row],[Qeyri-faiz xərcləri 
(mln. manat)]]</f>
        <v>4.65991</v>
      </c>
      <c r="O11" s="8">
        <v>19.884399999999999</v>
      </c>
      <c r="P11" s="8">
        <v>5.6648899999999998</v>
      </c>
      <c r="Q11" s="8">
        <v>6.1687000000000003</v>
      </c>
      <c r="R11" s="8">
        <v>15.728300000000001</v>
      </c>
      <c r="S11" s="89">
        <v>-1.1694</v>
      </c>
      <c r="T11" s="91"/>
      <c r="U11" s="8">
        <v>3.4904999999999999</v>
      </c>
      <c r="V11" s="163">
        <v>-0.61175999999999997</v>
      </c>
      <c r="W11" s="92">
        <f t="shared" ref="W11:W13" si="2">O11-P11+Q11-R11</f>
        <v>4.65991</v>
      </c>
      <c r="X11" s="92">
        <f>Table2[[#This Row],[Hesablanmış XƏM]]-N11</f>
        <v>0</v>
      </c>
      <c r="Y11" s="93">
        <f>Table6[[#This Row],[Xalis Mənfəət
 (mln. manat)]]-Table6[[#This Row],[Xalis Əməliyyat Mənfəəti 
(mln. manat)]]+V11+Table6[[#This Row],[Faiz borcları üzrə yaradılmış məqsədli ehtiyatlar]]+Table6[[#This Row],[Gözlənilməz xərclər]]+Table6[[#This Row],[Aktivlər üzrə mümkün zərərin 
ödənilməsi üçün ehtiyat ayırmaları (mln. manat)]]</f>
        <v>2.8749499999999997</v>
      </c>
      <c r="AA11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2" spans="1:27" ht="14.65" customHeight="1" x14ac:dyDescent="0.25">
      <c r="A12" s="83">
        <v>11</v>
      </c>
      <c r="B12" s="73" t="s">
        <v>10</v>
      </c>
      <c r="C12" s="71">
        <v>704.97</v>
      </c>
      <c r="D12" s="71">
        <v>567.81500000000005</v>
      </c>
      <c r="E12" s="71">
        <v>209.381</v>
      </c>
      <c r="F12" s="74">
        <v>231.74600000000001</v>
      </c>
      <c r="G12" s="74">
        <v>126.688</v>
      </c>
      <c r="H12" s="71">
        <v>352.06200000000001</v>
      </c>
      <c r="I12" s="71">
        <v>309.03800000000001</v>
      </c>
      <c r="J12" s="71">
        <v>133.94</v>
      </c>
      <c r="K12" s="71">
        <v>112.545</v>
      </c>
      <c r="L12" s="8">
        <v>7.3974599999999997</v>
      </c>
      <c r="M12" s="8">
        <v>9.2983499999999992</v>
      </c>
      <c r="N12" s="8">
        <f>Table6[[#This Row],[Faiz gəlirləri
 (mln. manat)]]-Table6[[#This Row],[Faiz xərcləri
 (mln. manat)]]+Table6[[#This Row],[Qeyri-faiz gəlirləri 
(mln. manat)]]-Table6[[#This Row],[Qeyri-faiz xərcləri 
(mln. manat)]]</f>
        <v>12.782909999999998</v>
      </c>
      <c r="O12" s="8">
        <v>45.872239999999998</v>
      </c>
      <c r="P12" s="8">
        <v>16.94857</v>
      </c>
      <c r="Q12" s="8">
        <v>9.1780200000000001</v>
      </c>
      <c r="R12" s="8">
        <v>25.31878</v>
      </c>
      <c r="S12" s="89">
        <v>3.4845600000000001</v>
      </c>
      <c r="T12" s="91"/>
      <c r="U12" s="92"/>
      <c r="V12" s="92">
        <v>1.90089</v>
      </c>
      <c r="W12" s="92">
        <f t="shared" si="2"/>
        <v>12.782909999999998</v>
      </c>
      <c r="X12" s="92">
        <f>Table2[[#This Row],[Hesablanmış XƏM]]-N12</f>
        <v>0</v>
      </c>
      <c r="Y12" s="93">
        <f>Table6[[#This Row],[Xalis Mənfəət
 (mln. manat)]]-Table6[[#This Row],[Xalis Əməliyyat Mənfəəti 
(mln. manat)]]+V12+Table6[[#This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2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3" spans="1:27" x14ac:dyDescent="0.25">
      <c r="A13" s="83">
        <v>12</v>
      </c>
      <c r="B13" s="73" t="s">
        <v>11</v>
      </c>
      <c r="C13" s="71">
        <v>13271.814</v>
      </c>
      <c r="D13" s="71">
        <v>5953.9480000000003</v>
      </c>
      <c r="E13" s="71">
        <v>2044.634</v>
      </c>
      <c r="F13" s="71">
        <v>3323.2150000000001</v>
      </c>
      <c r="G13" s="80">
        <v>586.09900000000005</v>
      </c>
      <c r="H13" s="71">
        <v>9951.241</v>
      </c>
      <c r="I13" s="79">
        <v>3708.2179999999998</v>
      </c>
      <c r="J13" s="79">
        <v>1339.0160000000001</v>
      </c>
      <c r="K13" s="71">
        <v>265.85000000000002</v>
      </c>
      <c r="L13" s="8">
        <v>221.79</v>
      </c>
      <c r="M13" s="8">
        <v>280.34500000000003</v>
      </c>
      <c r="N13" s="8">
        <f>Table6[[#This Row],[Faiz gəlirləri
 (mln. manat)]]-Table6[[#This Row],[Faiz xərcləri
 (mln. manat)]]+Table6[[#This Row],[Qeyri-faiz gəlirləri 
(mln. manat)]]-Table6[[#This Row],[Qeyri-faiz xərcləri 
(mln. manat)]]</f>
        <v>336.762</v>
      </c>
      <c r="O13" s="8">
        <v>630.73599999999999</v>
      </c>
      <c r="P13" s="8">
        <v>164.68899999999999</v>
      </c>
      <c r="Q13" s="8">
        <v>341.39</v>
      </c>
      <c r="R13" s="8">
        <v>470.67500000000001</v>
      </c>
      <c r="S13" s="89">
        <v>50.45</v>
      </c>
      <c r="T13" s="91"/>
      <c r="U13" s="92">
        <v>5.9669999999999996</v>
      </c>
      <c r="V13" s="92">
        <v>58.555</v>
      </c>
      <c r="W13" s="92">
        <f t="shared" si="2"/>
        <v>336.762</v>
      </c>
      <c r="X13" s="92">
        <f>Table2[[#This Row],[Hesablanmış XƏM]]-N13</f>
        <v>0</v>
      </c>
      <c r="Y13" s="93">
        <f>Table6[[#This Row],[Xalis Mənfəət
 (mln. manat)]]-Table6[[#This Row],[Xalis Əməliyyat Mənfəəti 
(mln. manat)]]+V13+Table6[[#This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3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4" spans="1:27" x14ac:dyDescent="0.25">
      <c r="A14" s="83">
        <v>13</v>
      </c>
      <c r="B14" s="73" t="s">
        <v>14</v>
      </c>
      <c r="C14" s="71">
        <v>9522.3539999999994</v>
      </c>
      <c r="D14" s="71">
        <v>3624.7910000000002</v>
      </c>
      <c r="E14" s="8">
        <v>3309.8850000000002</v>
      </c>
      <c r="F14" s="71">
        <v>60.357999999999997</v>
      </c>
      <c r="G14" s="71">
        <v>254.548</v>
      </c>
      <c r="H14" s="71">
        <v>7216.1610000000001</v>
      </c>
      <c r="I14" s="71">
        <v>1854.05</v>
      </c>
      <c r="J14" s="71">
        <v>921.64599999999996</v>
      </c>
      <c r="K14" s="74">
        <v>373.17</v>
      </c>
      <c r="L14" s="8">
        <v>67.747</v>
      </c>
      <c r="M14" s="8">
        <v>88.123000000000005</v>
      </c>
      <c r="N14" s="8">
        <f>Table6[[#This Row],[Faiz gəlirləri
 (mln. manat)]]-Table6[[#This Row],[Faiz xərcləri
 (mln. manat)]]+Table6[[#This Row],[Qeyri-faiz gəlirləri 
(mln. manat)]]-Table6[[#This Row],[Qeyri-faiz xərcləri 
(mln. manat)]]</f>
        <v>124.94772</v>
      </c>
      <c r="O14" s="8">
        <v>287.68072000000001</v>
      </c>
      <c r="P14" s="8">
        <v>110.024</v>
      </c>
      <c r="Q14" s="8">
        <v>114.14</v>
      </c>
      <c r="R14" s="8">
        <v>166.84899999999999</v>
      </c>
      <c r="S14" s="89">
        <v>32.872999999999998</v>
      </c>
      <c r="T14" s="91"/>
      <c r="U14" s="92">
        <v>3.9529999999999998</v>
      </c>
      <c r="V14" s="163">
        <v>20.376000000000001</v>
      </c>
      <c r="W14" s="92">
        <f t="shared" ref="W14" si="3">O14-P14+Q14-R14</f>
        <v>124.94772</v>
      </c>
      <c r="X14" s="92">
        <f>Table2[[#This Row],[Hesablanmış XƏM]]-N14</f>
        <v>0</v>
      </c>
      <c r="Y14" s="93">
        <f>Table6[[#This Row],[Xalis Mənfəət
 (mln. manat)]]-Table6[[#This Row],[Xalis Əməliyyat Mənfəəti 
(mln. manat)]]+V14+Table6[[#This Row],[Faiz borcları üzrə yaradılmış məqsədli ehtiyatlar]]+Table6[[#This Row],[Gözlənilməz xərclər]]+Table6[[#This Row],[Aktivlər üzrə mümkün zərərin 
ödənilməsi üçün ehtiyat ayırmaları (mln. manat)]]</f>
        <v>1.2800000000012801E-3</v>
      </c>
      <c r="AA14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5" spans="1:27" x14ac:dyDescent="0.25">
      <c r="A15" s="83">
        <v>14</v>
      </c>
      <c r="B15" s="73" t="s">
        <v>34</v>
      </c>
      <c r="C15" s="71">
        <v>668.22199999999998</v>
      </c>
      <c r="D15" s="104">
        <v>496.46800000000002</v>
      </c>
      <c r="E15" s="71">
        <v>357.733</v>
      </c>
      <c r="F15" s="104">
        <v>65.585999999999999</v>
      </c>
      <c r="G15" s="71">
        <v>73.149000000000001</v>
      </c>
      <c r="H15" s="71">
        <f>312.366+79.993</f>
        <v>392.35899999999998</v>
      </c>
      <c r="I15" s="71">
        <v>312.36599999999999</v>
      </c>
      <c r="J15" s="71">
        <v>194.14</v>
      </c>
      <c r="K15" s="71">
        <v>174.601</v>
      </c>
      <c r="L15" s="8">
        <v>9.3260000000000005</v>
      </c>
      <c r="M15" s="8">
        <v>9.3260000000000005</v>
      </c>
      <c r="N15" s="8">
        <f>Table6[[#This Row],[Faiz gəlirləri
 (mln. manat)]]-Table6[[#This Row],[Faiz xərcləri
 (mln. manat)]]+Table6[[#This Row],[Qeyri-faiz gəlirləri 
(mln. manat)]]-Table6[[#This Row],[Qeyri-faiz xərcləri 
(mln. manat)]]</f>
        <v>9.9440000000000008</v>
      </c>
      <c r="O15" s="8">
        <v>20.311</v>
      </c>
      <c r="P15" s="8">
        <v>5.8630000000000004</v>
      </c>
      <c r="Q15" s="8">
        <v>9.7409999999999997</v>
      </c>
      <c r="R15" s="8">
        <v>14.244999999999999</v>
      </c>
      <c r="S15" s="89">
        <v>0.61799999999999999</v>
      </c>
      <c r="T15" s="91"/>
      <c r="U15" s="92"/>
      <c r="V15" s="92"/>
      <c r="W15" s="92">
        <f t="shared" ref="W15:W22" si="4">O15-P15+Q15-R15</f>
        <v>9.9440000000000008</v>
      </c>
      <c r="X15" s="92">
        <f>Table2[[#This Row],[Hesablanmış XƏM]]-N15</f>
        <v>0</v>
      </c>
      <c r="Y15" s="93">
        <f>Table6[[#This Row],[Xalis Mənfəət
 (mln. manat)]]-Table6[[#This Row],[Xalis Əməliyyat Mənfəəti 
(mln. manat)]]+V15+Table6[[#This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5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6" spans="1:27" x14ac:dyDescent="0.25">
      <c r="A16" s="83">
        <v>15</v>
      </c>
      <c r="B16" s="73" t="s">
        <v>15</v>
      </c>
      <c r="C16" s="71">
        <v>1398.5219999999999</v>
      </c>
      <c r="D16" s="71">
        <v>995.08399999999995</v>
      </c>
      <c r="E16" s="71">
        <v>436.22800000000001</v>
      </c>
      <c r="F16" s="71">
        <v>360.709</v>
      </c>
      <c r="G16" s="71">
        <v>198.14699999999999</v>
      </c>
      <c r="H16" s="71">
        <v>840.72699999999998</v>
      </c>
      <c r="I16" s="71">
        <v>619.49699999999996</v>
      </c>
      <c r="J16" s="71">
        <v>137.708</v>
      </c>
      <c r="K16" s="71">
        <v>101.3</v>
      </c>
      <c r="L16" s="8">
        <v>5.6040000000000001</v>
      </c>
      <c r="M16" s="8">
        <v>5.6040000000000001</v>
      </c>
      <c r="N16" s="8">
        <f>Table6[[#This Row],[Faiz gəlirləri
 (mln. manat)]]-Table6[[#This Row],[Faiz xərcləri
 (mln. manat)]]+Table6[[#This Row],[Qeyri-faiz gəlirləri 
(mln. manat)]]-Table6[[#This Row],[Qeyri-faiz xərcləri 
(mln. manat)]]</f>
        <v>14.225000000000001</v>
      </c>
      <c r="O16" s="8">
        <v>77.616</v>
      </c>
      <c r="P16" s="8">
        <v>36.03</v>
      </c>
      <c r="Q16" s="8">
        <v>22.777999999999999</v>
      </c>
      <c r="R16" s="8">
        <v>50.139000000000003</v>
      </c>
      <c r="S16" s="89">
        <v>8.6210000000000004</v>
      </c>
      <c r="T16" s="91"/>
      <c r="U16" s="92"/>
      <c r="V16" s="92"/>
      <c r="W16" s="92">
        <f t="shared" si="4"/>
        <v>14.225000000000001</v>
      </c>
      <c r="X16" s="92">
        <f>Table2[[#This Row],[Hesablanmış XƏM]]-N16</f>
        <v>0</v>
      </c>
      <c r="Y16" s="93">
        <f>Table6[[#This Row],[Xalis Mənfəət
 (mln. manat)]]-Table6[[#This Row],[Xalis Əməliyyat Mənfəəti 
(mln. manat)]]+V16+Table6[[#This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6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7" spans="1:27" x14ac:dyDescent="0.25">
      <c r="A17" s="83">
        <v>16</v>
      </c>
      <c r="B17" s="73" t="s">
        <v>16</v>
      </c>
      <c r="C17" s="71">
        <v>951.01499999999999</v>
      </c>
      <c r="D17" s="71">
        <v>699.53899999999999</v>
      </c>
      <c r="E17" s="71">
        <v>342.74</v>
      </c>
      <c r="F17" s="71">
        <v>221.50200000000001</v>
      </c>
      <c r="G17" s="71">
        <v>135.297</v>
      </c>
      <c r="H17" s="71">
        <v>462.86900000000003</v>
      </c>
      <c r="I17" s="71">
        <v>402.43700000000001</v>
      </c>
      <c r="J17" s="71">
        <v>109.373</v>
      </c>
      <c r="K17" s="71">
        <v>100.006</v>
      </c>
      <c r="L17" s="12">
        <v>5.0140000000000002</v>
      </c>
      <c r="M17" s="12">
        <v>5.0140000000000002</v>
      </c>
      <c r="N17" s="8">
        <f>Table6[[#This Row],[Faiz gəlirləri
 (mln. manat)]]-Table6[[#This Row],[Faiz xərcləri
 (mln. manat)]]+Table6[[#This Row],[Qeyri-faiz gəlirləri 
(mln. manat)]]-Table6[[#This Row],[Qeyri-faiz xərcləri 
(mln. manat)]]</f>
        <v>15.239999999999991</v>
      </c>
      <c r="O17" s="8">
        <v>56.567999999999998</v>
      </c>
      <c r="P17" s="8">
        <v>32.712000000000003</v>
      </c>
      <c r="Q17" s="8">
        <v>14.763</v>
      </c>
      <c r="R17" s="8">
        <v>23.379000000000001</v>
      </c>
      <c r="S17" s="89">
        <v>10.189</v>
      </c>
      <c r="T17" s="91"/>
      <c r="U17" s="92">
        <v>3.7999999999999999E-2</v>
      </c>
      <c r="V17" s="92">
        <v>0</v>
      </c>
      <c r="W17" s="91">
        <f t="shared" si="4"/>
        <v>15.239999999999991</v>
      </c>
      <c r="X17" s="92">
        <f>Table2[[#This Row],[Hesablanmış XƏM]]-N17</f>
        <v>0</v>
      </c>
      <c r="Y17" s="93">
        <f>Table6[[#This Row],[Xalis Mənfəət
 (mln. manat)]]-Table6[[#This Row],[Xalis Əməliyyat Mənfəəti 
(mln. manat)]]+V17+Table6[[#This Row],[Faiz borcları üzrə yaradılmış məqsədli ehtiyatlar]]+Table6[[#This Row],[Gözlənilməz xərclər]]+Table6[[#This Row],[Aktivlər üzrə mümkün zərərin 
ödənilməsi üçün ehtiyat ayırmaları (mln. manat)]]</f>
        <v>1.0000000000083276E-3</v>
      </c>
      <c r="AA17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8" spans="1:27" x14ac:dyDescent="0.25">
      <c r="A18" s="83">
        <v>17</v>
      </c>
      <c r="B18" s="73" t="s">
        <v>17</v>
      </c>
      <c r="C18" s="71">
        <v>2311.37697640333</v>
      </c>
      <c r="D18" s="71">
        <v>1464.5097101900001</v>
      </c>
      <c r="E18" s="71">
        <v>693.72797785800105</v>
      </c>
      <c r="F18" s="71">
        <v>659.81205807199899</v>
      </c>
      <c r="G18" s="71">
        <v>110.96967426000001</v>
      </c>
      <c r="H18" s="71">
        <v>1379.07512172</v>
      </c>
      <c r="I18" s="71">
        <v>1112.8179813500001</v>
      </c>
      <c r="J18" s="71">
        <v>214.35459591333</v>
      </c>
      <c r="K18" s="71">
        <v>138.20039295999999</v>
      </c>
      <c r="L18" s="8">
        <v>17.200075449999801</v>
      </c>
      <c r="M18" s="8">
        <v>19.500075449999802</v>
      </c>
      <c r="N18" s="8">
        <f>Table6[[#This Row],[Faiz gəlirləri
 (mln. manat)]]-Table6[[#This Row],[Faiz xərcləri
 (mln. manat)]]+Table6[[#This Row],[Qeyri-faiz gəlirləri 
(mln. manat)]]-Table6[[#This Row],[Qeyri-faiz xərcləri 
(mln. manat)]]</f>
        <v>32.418402420000007</v>
      </c>
      <c r="O18" s="8">
        <v>143.28462395</v>
      </c>
      <c r="P18" s="8">
        <v>61.149221529999998</v>
      </c>
      <c r="Q18" s="8">
        <v>71.343000000000004</v>
      </c>
      <c r="R18" s="8">
        <v>121.06</v>
      </c>
      <c r="S18" s="89">
        <v>9.1451855755056908</v>
      </c>
      <c r="T18" s="91"/>
      <c r="U18" s="92">
        <v>3.7730000000000001</v>
      </c>
      <c r="V18" s="92">
        <v>2.2999999999999998</v>
      </c>
      <c r="W18" s="92">
        <f t="shared" si="4"/>
        <v>32.418402420000007</v>
      </c>
      <c r="X18" s="92">
        <f>Table2[[#This Row],[Hesablanmış XƏM]]-N18</f>
        <v>0</v>
      </c>
      <c r="Y18" s="133">
        <f>Table6[[#This Row],[Xalis Mənfəət
 (mln. manat)]]-Table6[[#This Row],[Xalis Əməliyyat Mənfəəti 
(mln. manat)]]+V18+Table6[[#This Row],[Faiz borcları üzrə yaradılmış məqsədli ehtiyatlar]]+Table6[[#This Row],[Gözlənilməz xərclər]]+Table6[[#This Row],[Aktivlər üzrə mümkün zərərin 
ödənilməsi üçün ehtiyat ayırmaları (mln. manat)]]</f>
        <v>-1.4139449451455732E-4</v>
      </c>
      <c r="AA18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9" spans="1:27" s="132" customFormat="1" x14ac:dyDescent="0.25">
      <c r="A19" s="83">
        <v>18</v>
      </c>
      <c r="B19" s="73" t="s">
        <v>18</v>
      </c>
      <c r="C19" s="74">
        <v>2832.27351</v>
      </c>
      <c r="D19" s="75">
        <v>1776.7560000000001</v>
      </c>
      <c r="E19" s="75">
        <v>1010.575</v>
      </c>
      <c r="F19" s="75">
        <v>241.05799999999999</v>
      </c>
      <c r="G19" s="75">
        <v>525.12199999999996</v>
      </c>
      <c r="H19" s="74">
        <v>1700.78052</v>
      </c>
      <c r="I19" s="117">
        <v>738.02374999999995</v>
      </c>
      <c r="J19" s="74">
        <v>523.57961999999998</v>
      </c>
      <c r="K19" s="74">
        <v>446.59951000000001</v>
      </c>
      <c r="L19" s="12">
        <v>13.48929</v>
      </c>
      <c r="M19" s="12">
        <v>20.533329999999999</v>
      </c>
      <c r="N19" s="12">
        <f>Table6[[#This Row],[Faiz gəlirləri
 (mln. manat)]]-Table6[[#This Row],[Faiz xərcləri
 (mln. manat)]]+Table6[[#This Row],[Qeyri-faiz gəlirləri 
(mln. manat)]]-Table6[[#This Row],[Qeyri-faiz xərcləri 
(mln. manat)]]</f>
        <v>21.333060000000003</v>
      </c>
      <c r="O19" s="12">
        <v>102.91939000000001</v>
      </c>
      <c r="P19" s="12">
        <v>39.778660000000002</v>
      </c>
      <c r="Q19" s="12">
        <v>18.14134</v>
      </c>
      <c r="R19" s="12">
        <v>59.949010000000001</v>
      </c>
      <c r="S19" s="89">
        <v>0.79973000000000005</v>
      </c>
      <c r="T19" s="91"/>
      <c r="U19" s="91"/>
      <c r="V19" s="91">
        <v>7.0440399999999999</v>
      </c>
      <c r="W19" s="91">
        <f t="shared" si="4"/>
        <v>21.333060000000003</v>
      </c>
      <c r="X19" s="91">
        <f>Table2[[#This Row],[Hesablanmış XƏM]]-N19</f>
        <v>0</v>
      </c>
      <c r="Y19" s="124">
        <f>Table6[[#This Row],[Xalis Mənfəət
 (mln. manat)]]-Table6[[#This Row],[Xalis Əməliyyat Mənfəəti 
(mln. manat)]]+V19+Table6[[#This Row],[Faiz borcları üzrə yaradılmış məqsədli ehtiyatlar]]+Table6[[#This Row],[Gözlənilməz xərclər]]+Table6[[#This Row],[Aktivlər üzrə mümkün zərərin 
ödənilməsi üçün ehtiyat ayırmaları (mln. manat)]]</f>
        <v>-2.886579864025407E-15</v>
      </c>
      <c r="AA19" s="3">
        <f>Table6[[#This Row],[Daşınmaz əmlak kreditləri (mln. manat)]]+Table6[[#This Row],[İstehlak Kreditləri (mln. manat)]]+Table6[[#This Row],[Biznes Kreditləri (mln. manat)]]-Table6[[#This Row],[Cəmi Kreditlər 
(mln. manat) ]]</f>
        <v>-9.9999999997635314E-4</v>
      </c>
    </row>
    <row r="20" spans="1:27" s="125" customFormat="1" x14ac:dyDescent="0.25">
      <c r="A20" s="83">
        <v>19</v>
      </c>
      <c r="B20" s="6" t="s">
        <v>19</v>
      </c>
      <c r="C20" s="71">
        <v>870.73172</v>
      </c>
      <c r="D20" s="71">
        <v>496.74101999999999</v>
      </c>
      <c r="E20" s="74">
        <v>334.94517000000002</v>
      </c>
      <c r="F20" s="74">
        <v>94.602999999999994</v>
      </c>
      <c r="G20" s="74">
        <v>67.135559999999998</v>
      </c>
      <c r="H20" s="71">
        <v>572.96789999999999</v>
      </c>
      <c r="I20" s="71">
        <v>103.70046000000001</v>
      </c>
      <c r="J20" s="71">
        <v>129.9699</v>
      </c>
      <c r="K20" s="71">
        <v>55.380699999999997</v>
      </c>
      <c r="L20" s="8">
        <v>4.7891300000000001</v>
      </c>
      <c r="M20" s="8">
        <v>6.3769799999999996</v>
      </c>
      <c r="N20" s="8">
        <f>Table6[[#This Row],[Faiz gəlirləri
 (mln. manat)]]-Table6[[#This Row],[Faiz xərcləri
 (mln. manat)]]+Table6[[#This Row],[Qeyri-faiz gəlirləri 
(mln. manat)]]-Table6[[#This Row],[Qeyri-faiz xərcləri 
(mln. manat)]]</f>
        <v>9.6450800000000001</v>
      </c>
      <c r="O20" s="8">
        <v>32.453180000000003</v>
      </c>
      <c r="P20" s="8">
        <v>11.664770000000001</v>
      </c>
      <c r="Q20" s="8">
        <v>14.590020000000001</v>
      </c>
      <c r="R20" s="8">
        <v>25.733350000000002</v>
      </c>
      <c r="S20" s="89">
        <v>3.2681100000000001</v>
      </c>
      <c r="T20" s="91"/>
      <c r="U20" s="92"/>
      <c r="V20" s="92">
        <v>1.5888500000000001</v>
      </c>
      <c r="W20" s="92">
        <f t="shared" si="4"/>
        <v>9.6450800000000001</v>
      </c>
      <c r="X20" s="92">
        <f>Table2[[#This Row],[Hesablanmış XƏM]]-N20</f>
        <v>0</v>
      </c>
      <c r="Y20" s="133">
        <f>Table6[[#This Row],[Xalis Mənfəət
 (mln. manat)]]-Table6[[#This Row],[Xalis Əməliyyat Mənfəəti 
(mln. manat)]]+V20+Table6[[#This Row],[Faiz borcları üzrə yaradılmış məqsədli ehtiyatlar]]+Table6[[#This Row],[Gözlənilməz xərclər]]+Table6[[#This Row],[Aktivlər üzrə mümkün zərərin 
ödənilməsi üçün ehtiyat ayırmaları (mln. manat)]]</f>
        <v>1.0099999999999554E-3</v>
      </c>
      <c r="AA20" s="3">
        <f>Table6[[#This Row],[Daşınmaz əmlak kreditləri (mln. manat)]]+Table6[[#This Row],[İstehlak Kreditləri (mln. manat)]]+Table6[[#This Row],[Biznes Kreditləri (mln. manat)]]-Table6[[#This Row],[Cəmi Kreditlər 
(mln. manat) ]]</f>
        <v>-5.7289999999966312E-2</v>
      </c>
    </row>
    <row r="21" spans="1:27" s="132" customFormat="1" x14ac:dyDescent="0.25">
      <c r="A21" s="83">
        <v>20</v>
      </c>
      <c r="B21" s="73" t="s">
        <v>37</v>
      </c>
      <c r="C21" s="71">
        <v>1474.9949999999999</v>
      </c>
      <c r="D21" s="71">
        <v>1107.29177</v>
      </c>
      <c r="E21" s="74">
        <v>687.17849000000001</v>
      </c>
      <c r="F21" s="74">
        <v>313.99497000000002</v>
      </c>
      <c r="G21" s="74">
        <v>106.11830999999999</v>
      </c>
      <c r="H21" s="71">
        <v>1039.1614300000001</v>
      </c>
      <c r="I21" s="71">
        <v>899.76318000000003</v>
      </c>
      <c r="J21" s="71">
        <v>189.62621999999999</v>
      </c>
      <c r="K21" s="71">
        <v>378</v>
      </c>
      <c r="L21" s="8">
        <v>12.603960000000001</v>
      </c>
      <c r="M21" s="8">
        <v>15.80396</v>
      </c>
      <c r="N21" s="8">
        <f>Table6[[#This Row],[Faiz gəlirləri
 (mln. manat)]]-Table6[[#This Row],[Faiz xərcləri
 (mln. manat)]]+Table6[[#This Row],[Qeyri-faiz gəlirləri 
(mln. manat)]]-Table6[[#This Row],[Qeyri-faiz xərcləri 
(mln. manat)]]</f>
        <v>22.328180000000003</v>
      </c>
      <c r="O21" s="8">
        <v>101.66471</v>
      </c>
      <c r="P21" s="8">
        <v>40.624459999999999</v>
      </c>
      <c r="Q21" s="8">
        <v>5.1170900000000001</v>
      </c>
      <c r="R21" s="8">
        <v>43.829160000000002</v>
      </c>
      <c r="S21" s="89">
        <v>3.6574499999999999</v>
      </c>
      <c r="T21" s="91"/>
      <c r="U21" s="8">
        <v>2.8667699999999998</v>
      </c>
      <c r="V21" s="92">
        <v>3.2</v>
      </c>
      <c r="W21" s="92">
        <f>O21-P21+Q21-R21</f>
        <v>22.328180000000003</v>
      </c>
      <c r="X21" s="92">
        <f>Table2[[#This Row],[Hesablanmış XƏM]]-N21</f>
        <v>0</v>
      </c>
      <c r="Y21" s="133">
        <f>Table6[[#This Row],[Xalis Mənfəət
 (mln. manat)]]-Table6[[#This Row],[Xalis Əməliyyat Mənfəəti 
(mln. manat)]]+V21+Table6[[#This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21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22" spans="1:27" s="132" customFormat="1" x14ac:dyDescent="0.25">
      <c r="A22" s="83">
        <v>21</v>
      </c>
      <c r="B22" s="62" t="s">
        <v>31</v>
      </c>
      <c r="C22" s="108">
        <v>1559.9739999999999</v>
      </c>
      <c r="D22" s="60">
        <v>831.70839999999998</v>
      </c>
      <c r="E22" s="98">
        <v>734.92849999999999</v>
      </c>
      <c r="F22" s="98">
        <v>44.286099999999998</v>
      </c>
      <c r="G22" s="98">
        <v>52.493899999999996</v>
      </c>
      <c r="H22" s="98">
        <v>866.63196000000005</v>
      </c>
      <c r="I22" s="97">
        <v>186.68409</v>
      </c>
      <c r="J22" s="97">
        <v>173.89456000000001</v>
      </c>
      <c r="K22" s="97">
        <v>65.5</v>
      </c>
      <c r="L22" s="60">
        <v>11.5908</v>
      </c>
      <c r="M22" s="60">
        <v>14.5151</v>
      </c>
      <c r="N22" s="60">
        <f>Table6[[#This Row],[Faiz gəlirləri
 (mln. manat)]]-Table6[[#This Row],[Faiz xərcləri
 (mln. manat)]]+Table6[[#This Row],[Qeyri-faiz gəlirləri 
(mln. manat)]]-Table6[[#This Row],[Qeyri-faiz xərcləri 
(mln. manat)]]</f>
        <v>25.400699999999997</v>
      </c>
      <c r="O22" s="60">
        <v>57.7102</v>
      </c>
      <c r="P22" s="60">
        <v>27.2593</v>
      </c>
      <c r="Q22" s="60">
        <v>11.176399999999999</v>
      </c>
      <c r="R22" s="60">
        <v>16.226600000000001</v>
      </c>
      <c r="S22" s="63">
        <v>6.9153000000000002</v>
      </c>
      <c r="T22" s="107">
        <v>-4.2200000000000001E-2</v>
      </c>
      <c r="U22" s="60">
        <v>4.0124000000000004</v>
      </c>
      <c r="V22" s="99">
        <v>2.9243999999999999</v>
      </c>
      <c r="W22" s="92">
        <f t="shared" si="4"/>
        <v>25.400699999999997</v>
      </c>
      <c r="X22" s="100">
        <f>Table2[[#This Row],[Hesablanmış XƏM]]-N22</f>
        <v>0</v>
      </c>
      <c r="Y22" s="134">
        <f>Table6[[#This Row],[Xalis Mənfəət
 (mln. manat)]]-Table6[[#This Row],[Xalis Əməliyyat Mənfəəti 
(mln. manat)]]+V22+Table6[[#This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22" s="3">
        <f>Table6[[#This Row],[Daşınmaz əmlak kreditləri (mln. manat)]]+Table6[[#This Row],[İstehlak Kreditləri (mln. manat)]]+Table6[[#This Row],[Biznes Kreditləri (mln. manat)]]-Table6[[#This Row],[Cəmi Kreditlər 
(mln. manat) ]]</f>
        <v>9.9999999974897946E-5</v>
      </c>
    </row>
    <row r="23" spans="1:27" s="132" customFormat="1" x14ac:dyDescent="0.25">
      <c r="A23" s="101"/>
      <c r="B23" s="102"/>
      <c r="C23" s="103"/>
      <c r="D23" s="79"/>
      <c r="E23" s="79"/>
      <c r="F23" s="80"/>
      <c r="G23" s="80"/>
      <c r="H23" s="79"/>
      <c r="I23" s="79"/>
      <c r="J23" s="79"/>
      <c r="K23" s="79"/>
      <c r="L23" s="104"/>
      <c r="M23" s="104"/>
      <c r="N23" s="104"/>
      <c r="O23" s="104"/>
      <c r="P23" s="104"/>
      <c r="Q23" s="104"/>
      <c r="R23" s="104"/>
      <c r="S23" s="105"/>
      <c r="T23" s="105"/>
      <c r="U23" s="104"/>
      <c r="V23" s="105"/>
      <c r="W23" s="104"/>
      <c r="X23" s="104"/>
      <c r="Y23" s="106"/>
      <c r="AA23" s="104"/>
    </row>
    <row r="24" spans="1:27" x14ac:dyDescent="0.25">
      <c r="A24" s="101"/>
      <c r="B24" s="102"/>
      <c r="C24" s="104"/>
      <c r="D24" s="104"/>
      <c r="E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69"/>
      <c r="AA24" s="3"/>
    </row>
    <row r="25" spans="1:27" hidden="1" x14ac:dyDescent="0.25">
      <c r="AA25" s="3"/>
    </row>
    <row r="26" spans="1:27" hidden="1" x14ac:dyDescent="0.25">
      <c r="B26" s="35"/>
      <c r="C26" s="3"/>
      <c r="O26" s="3"/>
      <c r="P26" s="3"/>
      <c r="AA26" s="3"/>
    </row>
    <row r="28" spans="1:27" x14ac:dyDescent="0.25">
      <c r="D28" s="3"/>
    </row>
    <row r="29" spans="1:27" x14ac:dyDescent="0.25">
      <c r="B29" s="59"/>
      <c r="D29" s="3"/>
    </row>
    <row r="30" spans="1:27" x14ac:dyDescent="0.25">
      <c r="D30" s="3"/>
    </row>
    <row r="31" spans="1:27" x14ac:dyDescent="0.25">
      <c r="D31" s="3"/>
    </row>
    <row r="32" spans="1:27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</sheetData>
  <phoneticPr fontId="6" type="noConversion"/>
  <pageMargins left="0.7" right="0.7" top="0.75" bottom="0.75" header="0.3" footer="0.3"/>
  <pageSetup orientation="portrait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K27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2" max="2" width="42.28515625" style="35" customWidth="1"/>
    <col min="3" max="3" width="16.7109375" style="35" customWidth="1"/>
    <col min="4" max="4" width="16.5703125" style="35" customWidth="1"/>
    <col min="5" max="5" width="8.7109375" style="35" bestFit="1" customWidth="1"/>
    <col min="6" max="6" width="9.28515625" style="35"/>
    <col min="7" max="7" width="15.7109375" style="35" customWidth="1"/>
    <col min="8" max="8" width="9.28515625" style="35"/>
    <col min="9" max="9" width="12.140625" style="35" customWidth="1"/>
    <col min="10" max="10" width="9.28515625" style="35"/>
    <col min="11" max="11" width="13.5703125" style="42" bestFit="1" customWidth="1"/>
    <col min="12" max="16384" width="9.28515625" style="35"/>
  </cols>
  <sheetData>
    <row r="1" spans="1:11" s="9" customFormat="1" x14ac:dyDescent="0.25">
      <c r="A1" s="148" t="s">
        <v>0</v>
      </c>
      <c r="B1" s="22" t="s">
        <v>21</v>
      </c>
      <c r="C1" s="156" t="s">
        <v>83</v>
      </c>
      <c r="D1" s="23" t="s">
        <v>80</v>
      </c>
      <c r="G1" s="44" t="s">
        <v>43</v>
      </c>
      <c r="K1" s="43"/>
    </row>
    <row r="2" spans="1:11" x14ac:dyDescent="0.25">
      <c r="A2" s="83">
        <v>1</v>
      </c>
      <c r="B2" s="151" t="s">
        <v>60</v>
      </c>
      <c r="C2" s="131">
        <f>'2026 IIIR- Ümumi göstəricilər'!C2</f>
        <v>16117.57842</v>
      </c>
      <c r="D2" s="71">
        <v>15304.531999999999</v>
      </c>
      <c r="E2" s="49"/>
      <c r="F2" s="34"/>
      <c r="G2" s="41"/>
      <c r="H2" s="49"/>
      <c r="J2" s="34"/>
      <c r="K2" s="49"/>
    </row>
    <row r="3" spans="1:11" x14ac:dyDescent="0.25">
      <c r="A3" s="83">
        <v>2</v>
      </c>
      <c r="B3" s="147" t="s">
        <v>11</v>
      </c>
      <c r="C3" s="131">
        <f>'2026 IIIR- Ümumi göstəricilər'!C13</f>
        <v>13919.540999999999</v>
      </c>
      <c r="D3" s="71">
        <v>13271.814</v>
      </c>
      <c r="E3" s="49"/>
      <c r="F3" s="34"/>
      <c r="G3" s="41"/>
      <c r="H3" s="49"/>
      <c r="J3" s="34"/>
      <c r="K3" s="49"/>
    </row>
    <row r="4" spans="1:11" x14ac:dyDescent="0.25">
      <c r="A4" s="83">
        <v>3</v>
      </c>
      <c r="B4" s="147" t="s">
        <v>14</v>
      </c>
      <c r="C4" s="131">
        <f>'2026 IIIR- Ümumi göstəricilər'!C14</f>
        <v>9987.0630000000001</v>
      </c>
      <c r="D4" s="71">
        <v>9522.3539999999994</v>
      </c>
      <c r="E4" s="49"/>
      <c r="F4" s="34"/>
      <c r="G4" s="41"/>
      <c r="H4" s="49"/>
      <c r="J4" s="34"/>
      <c r="K4" s="49"/>
    </row>
    <row r="5" spans="1:11" x14ac:dyDescent="0.25">
      <c r="A5" s="83">
        <v>4</v>
      </c>
      <c r="B5" s="147" t="s">
        <v>18</v>
      </c>
      <c r="C5" s="131">
        <f>'2026 IIIR- Ümumi göstəricilər'!C19</f>
        <v>2827.8672900000001</v>
      </c>
      <c r="D5" s="172">
        <v>2832.27351</v>
      </c>
      <c r="E5" s="49"/>
      <c r="F5" s="34"/>
      <c r="G5" s="41"/>
      <c r="H5" s="49"/>
      <c r="J5" s="34"/>
      <c r="K5" s="49"/>
    </row>
    <row r="6" spans="1:11" x14ac:dyDescent="0.25">
      <c r="A6" s="83">
        <v>5</v>
      </c>
      <c r="B6" s="154" t="s">
        <v>8</v>
      </c>
      <c r="C6" s="131">
        <f>'2026 IIIR- Ümumi göstəricilər'!C10</f>
        <v>2658.6194300000002</v>
      </c>
      <c r="D6" s="71">
        <v>2716.9248090999999</v>
      </c>
      <c r="E6" s="49"/>
      <c r="F6" s="34"/>
      <c r="G6" s="41"/>
      <c r="H6" s="49"/>
      <c r="J6" s="34"/>
      <c r="K6" s="49"/>
    </row>
    <row r="7" spans="1:11" x14ac:dyDescent="0.25">
      <c r="A7" s="83">
        <v>6</v>
      </c>
      <c r="B7" s="154" t="s">
        <v>17</v>
      </c>
      <c r="C7" s="131">
        <f>'2026 IIIR- Ümumi göstəricilər'!C18</f>
        <v>2373.6170000000002</v>
      </c>
      <c r="D7" s="71">
        <v>2311.37697640333</v>
      </c>
      <c r="E7" s="49"/>
      <c r="F7" s="34"/>
      <c r="G7" s="41"/>
      <c r="H7" s="49"/>
      <c r="J7" s="34"/>
      <c r="K7" s="49"/>
    </row>
    <row r="8" spans="1:11" x14ac:dyDescent="0.25">
      <c r="A8" s="83">
        <v>7</v>
      </c>
      <c r="B8" s="151" t="s">
        <v>3</v>
      </c>
      <c r="C8" s="131">
        <f>'2026 IIIR- Ümumi göstəricilər'!C5</f>
        <v>2184.0239999999999</v>
      </c>
      <c r="D8" s="71">
        <v>2048.2669999999998</v>
      </c>
      <c r="E8" s="49"/>
      <c r="F8" s="34"/>
      <c r="G8" s="41"/>
      <c r="H8" s="49"/>
      <c r="J8" s="34"/>
      <c r="K8" s="49"/>
    </row>
    <row r="9" spans="1:11" x14ac:dyDescent="0.25">
      <c r="A9" s="83">
        <v>8</v>
      </c>
      <c r="B9" s="151" t="s">
        <v>1</v>
      </c>
      <c r="C9" s="131">
        <f>'2026 IIIR- Ümumi göstəricilər'!C3</f>
        <v>1883.681</v>
      </c>
      <c r="D9" s="71">
        <v>1785.1110000000001</v>
      </c>
      <c r="E9" s="49"/>
      <c r="F9" s="34"/>
      <c r="G9" s="41"/>
      <c r="H9" s="49"/>
      <c r="J9" s="34"/>
      <c r="K9" s="49"/>
    </row>
    <row r="10" spans="1:11" x14ac:dyDescent="0.25">
      <c r="A10" s="83">
        <v>9</v>
      </c>
      <c r="B10" s="147" t="s">
        <v>31</v>
      </c>
      <c r="C10" s="131">
        <f>'2026 IIIR- Ümumi göstəricilər'!C22</f>
        <v>1616.6273200000001</v>
      </c>
      <c r="D10" s="178">
        <v>1559.9739999999999</v>
      </c>
      <c r="E10" s="49"/>
      <c r="F10" s="34"/>
      <c r="G10" s="41"/>
      <c r="H10" s="49"/>
      <c r="J10" s="34"/>
      <c r="K10" s="49"/>
    </row>
    <row r="11" spans="1:11" x14ac:dyDescent="0.25">
      <c r="A11" s="83">
        <v>10</v>
      </c>
      <c r="B11" s="154" t="s">
        <v>35</v>
      </c>
      <c r="C11" s="131">
        <f>'2026 IIIR- Ümumi göstəricilər'!C9</f>
        <v>1566.3151499999999</v>
      </c>
      <c r="D11" s="71">
        <v>1391.5616299999999</v>
      </c>
      <c r="E11" s="49"/>
      <c r="F11" s="34"/>
      <c r="G11" s="41"/>
      <c r="H11" s="49"/>
      <c r="J11" s="34"/>
      <c r="K11" s="49"/>
    </row>
    <row r="12" spans="1:11" x14ac:dyDescent="0.25">
      <c r="A12" s="83">
        <v>11</v>
      </c>
      <c r="B12" s="151" t="s">
        <v>37</v>
      </c>
      <c r="C12" s="131">
        <f>'2026 IIIR- Ümumi göstəricilər'!C21</f>
        <v>1558.6498099999999</v>
      </c>
      <c r="D12" s="71">
        <v>1474.9949999999999</v>
      </c>
      <c r="E12" s="49"/>
      <c r="F12" s="34"/>
      <c r="G12" s="41"/>
      <c r="H12" s="49"/>
      <c r="J12" s="34"/>
      <c r="K12" s="49"/>
    </row>
    <row r="13" spans="1:11" x14ac:dyDescent="0.25">
      <c r="A13" s="83">
        <v>12</v>
      </c>
      <c r="B13" s="147" t="s">
        <v>15</v>
      </c>
      <c r="C13" s="131">
        <f>'2026 IIIR- Ümumi göstəricilər'!C16</f>
        <v>1453.8330000000001</v>
      </c>
      <c r="D13" s="71">
        <v>1398.5219999999999</v>
      </c>
      <c r="E13" s="49"/>
      <c r="F13" s="34"/>
      <c r="G13" s="41"/>
      <c r="H13" s="49"/>
      <c r="J13" s="34"/>
      <c r="K13" s="49"/>
    </row>
    <row r="14" spans="1:11" x14ac:dyDescent="0.25">
      <c r="A14" s="83">
        <v>13</v>
      </c>
      <c r="B14" s="153" t="s">
        <v>19</v>
      </c>
      <c r="C14" s="131">
        <f>'2026 IIIR- Ümumi göstəricilər'!C20</f>
        <v>1008.93814</v>
      </c>
      <c r="D14" s="71">
        <v>870.73172</v>
      </c>
      <c r="E14" s="49"/>
      <c r="F14" s="34"/>
      <c r="G14" s="41"/>
      <c r="H14" s="49"/>
      <c r="J14" s="34"/>
      <c r="K14" s="49"/>
    </row>
    <row r="15" spans="1:11" x14ac:dyDescent="0.25">
      <c r="A15" s="83">
        <v>14</v>
      </c>
      <c r="B15" s="154" t="s">
        <v>16</v>
      </c>
      <c r="C15" s="131">
        <f>'2026 IIIR- Ümumi göstəricilər'!C17</f>
        <v>909.71799999999996</v>
      </c>
      <c r="D15" s="71">
        <v>951.01499999999999</v>
      </c>
      <c r="E15" s="49"/>
      <c r="F15" s="34"/>
      <c r="G15" s="41"/>
      <c r="H15" s="49"/>
      <c r="J15" s="34"/>
      <c r="K15" s="49"/>
    </row>
    <row r="16" spans="1:11" x14ac:dyDescent="0.25">
      <c r="A16" s="83">
        <v>15</v>
      </c>
      <c r="B16" s="153" t="s">
        <v>4</v>
      </c>
      <c r="C16" s="131">
        <f>'2026 IIIR- Ümumi göstəricilər'!C6</f>
        <v>855.54700000000003</v>
      </c>
      <c r="D16" s="71">
        <v>874.52477999999996</v>
      </c>
      <c r="E16" s="49"/>
      <c r="F16" s="34"/>
      <c r="G16" s="41"/>
      <c r="H16" s="49"/>
      <c r="J16" s="34"/>
      <c r="K16" s="49"/>
    </row>
    <row r="17" spans="1:11" x14ac:dyDescent="0.25">
      <c r="A17" s="83">
        <v>16</v>
      </c>
      <c r="B17" s="147" t="s">
        <v>10</v>
      </c>
      <c r="C17" s="131">
        <f>'2026 IIIR- Ümumi göstəricilər'!C12</f>
        <v>725.447</v>
      </c>
      <c r="D17" s="71">
        <v>704.97</v>
      </c>
      <c r="E17" s="49"/>
      <c r="F17" s="34"/>
      <c r="G17" s="41"/>
      <c r="H17" s="49"/>
      <c r="J17" s="34"/>
      <c r="K17" s="49"/>
    </row>
    <row r="18" spans="1:11" x14ac:dyDescent="0.25">
      <c r="A18" s="83">
        <v>17</v>
      </c>
      <c r="B18" s="147" t="s">
        <v>34</v>
      </c>
      <c r="C18" s="131">
        <f>'2026 IIIR- Ümumi göstəricilər'!C15</f>
        <v>678.91499999999996</v>
      </c>
      <c r="D18" s="71">
        <v>668.22199999999998</v>
      </c>
      <c r="E18" s="49"/>
      <c r="F18" s="34"/>
      <c r="G18" s="41"/>
      <c r="H18" s="49"/>
      <c r="J18" s="34"/>
      <c r="K18" s="49"/>
    </row>
    <row r="19" spans="1:11" x14ac:dyDescent="0.25">
      <c r="A19" s="83">
        <v>18</v>
      </c>
      <c r="B19" s="151" t="s">
        <v>2</v>
      </c>
      <c r="C19" s="131">
        <f>'2026 IIIR- Ümumi göstəricilər'!C4</f>
        <v>574.42535999999996</v>
      </c>
      <c r="D19" s="71">
        <v>536.91629999999998</v>
      </c>
      <c r="E19" s="49"/>
      <c r="F19" s="34"/>
      <c r="G19" s="41"/>
      <c r="H19" s="49"/>
      <c r="J19" s="34"/>
      <c r="K19" s="49"/>
    </row>
    <row r="20" spans="1:11" x14ac:dyDescent="0.25">
      <c r="A20" s="83">
        <v>19</v>
      </c>
      <c r="B20" s="147" t="s">
        <v>9</v>
      </c>
      <c r="C20" s="131">
        <f>'2026 IIIR- Ümumi göstəricilər'!C11</f>
        <v>367.78951000000001</v>
      </c>
      <c r="D20" s="165">
        <v>336.85109</v>
      </c>
      <c r="E20" s="49"/>
      <c r="F20" s="34"/>
      <c r="G20" s="41"/>
      <c r="H20" s="49"/>
      <c r="J20" s="34"/>
      <c r="K20" s="49"/>
    </row>
    <row r="21" spans="1:11" x14ac:dyDescent="0.25">
      <c r="A21" s="83">
        <v>20</v>
      </c>
      <c r="B21" s="153" t="s">
        <v>5</v>
      </c>
      <c r="C21" s="131">
        <f>'2026 IIIR- Ümumi göstəricilər'!C7</f>
        <v>239.15370999999999</v>
      </c>
      <c r="D21" s="71">
        <v>218.52806000000001</v>
      </c>
      <c r="E21" s="49"/>
      <c r="F21" s="34"/>
      <c r="G21" s="41"/>
      <c r="H21" s="49"/>
      <c r="J21" s="34"/>
      <c r="K21" s="49"/>
    </row>
    <row r="22" spans="1:11" x14ac:dyDescent="0.25">
      <c r="A22" s="83">
        <v>21</v>
      </c>
      <c r="B22" s="155" t="s">
        <v>7</v>
      </c>
      <c r="C22" s="131">
        <f>'2026 IIIR- Ümumi göstəricilər'!C8</f>
        <v>114.28087263</v>
      </c>
      <c r="D22" s="97">
        <v>121.53198652</v>
      </c>
      <c r="E22" s="49"/>
      <c r="F22" s="34"/>
      <c r="G22" s="41"/>
      <c r="H22" s="49"/>
      <c r="J22" s="34"/>
      <c r="K22" s="49"/>
    </row>
    <row r="23" spans="1:11" hidden="1" x14ac:dyDescent="0.25">
      <c r="B23" s="40"/>
      <c r="C23" s="41">
        <f>'2026 IIR- Ümumi göstəricilər'!C23</f>
        <v>0</v>
      </c>
      <c r="D23" s="40"/>
      <c r="E23" s="49">
        <f>Table41113141516181928[[#This Row],[IIIR/2026]]-Table41113141516181928[[#This Row],[IIR/2026]]</f>
        <v>0</v>
      </c>
      <c r="H23" s="34" t="e">
        <f>I23/Table41113141516181928[[#This Row],[IIR/2026]]</f>
        <v>#DIV/0!</v>
      </c>
      <c r="I23" s="162">
        <f>Table41113141516181928[[#This Row],[IIIR/2026]]-Table41113141516181928[[#This Row],[IIR/2026]]</f>
        <v>0</v>
      </c>
    </row>
    <row r="24" spans="1:11" hidden="1" x14ac:dyDescent="0.25">
      <c r="B24" s="40"/>
      <c r="C24" s="41">
        <f>'2026 IIR- Ümumi göstəricilər'!C24</f>
        <v>0</v>
      </c>
      <c r="D24" s="40"/>
      <c r="E24" s="49">
        <f>Table41113141516181928[[#This Row],[IIIR/2026]]-Table41113141516181928[[#This Row],[IIR/2026]]</f>
        <v>0</v>
      </c>
      <c r="H24" s="34" t="e">
        <f>I24/Table41113141516181928[[#This Row],[IIR/2026]]</f>
        <v>#DIV/0!</v>
      </c>
      <c r="I24" s="162">
        <f>Table41113141516181928[[#This Row],[IIIR/2026]]-Table41113141516181928[[#This Row],[IIR/2026]]</f>
        <v>0</v>
      </c>
    </row>
    <row r="26" spans="1:11" x14ac:dyDescent="0.25">
      <c r="C26" s="34"/>
    </row>
    <row r="27" spans="1:11" x14ac:dyDescent="0.25">
      <c r="C27" s="34"/>
    </row>
  </sheetData>
  <phoneticPr fontId="6" type="noConversion"/>
  <hyperlinks>
    <hyperlink ref="G1" location="Mündəricat!A1" display="Mündəricat" xr:uid="{00000000-0004-0000-03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F22"/>
  <sheetViews>
    <sheetView workbookViewId="0">
      <selection activeCell="A2" sqref="A2:A22"/>
    </sheetView>
    <sheetView workbookViewId="1"/>
  </sheetViews>
  <sheetFormatPr defaultRowHeight="15" x14ac:dyDescent="0.25"/>
  <cols>
    <col min="2" max="2" width="40.5703125" customWidth="1"/>
    <col min="3" max="3" width="34.28515625" customWidth="1"/>
    <col min="4" max="4" width="32.5703125" customWidth="1"/>
    <col min="5" max="5" width="29.7109375" customWidth="1"/>
    <col min="6" max="6" width="29.5703125" customWidth="1"/>
  </cols>
  <sheetData>
    <row r="1" spans="1:6" s="7" customFormat="1" ht="30" x14ac:dyDescent="0.25">
      <c r="A1" s="18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25">
      <c r="A2" s="83">
        <v>1</v>
      </c>
      <c r="B2" s="14" t="s">
        <v>60</v>
      </c>
      <c r="C2" s="76">
        <v>5.3124552910209906E-2</v>
      </c>
      <c r="D2" s="111">
        <v>813.04642000000058</v>
      </c>
    </row>
    <row r="3" spans="1:6" x14ac:dyDescent="0.25">
      <c r="A3" s="83">
        <v>2</v>
      </c>
      <c r="B3" s="14" t="s">
        <v>11</v>
      </c>
      <c r="C3" s="77">
        <v>4.8804707480077626E-2</v>
      </c>
      <c r="D3" s="111">
        <v>647.72699999999895</v>
      </c>
    </row>
    <row r="4" spans="1:6" x14ac:dyDescent="0.25">
      <c r="A4" s="83">
        <v>3</v>
      </c>
      <c r="B4" s="14" t="s">
        <v>14</v>
      </c>
      <c r="C4" s="77">
        <v>4.8801903394895922E-2</v>
      </c>
      <c r="D4" s="111">
        <v>464.70900000000074</v>
      </c>
    </row>
    <row r="5" spans="1:6" x14ac:dyDescent="0.25">
      <c r="A5" s="83">
        <v>4</v>
      </c>
      <c r="B5" s="14" t="s">
        <v>35</v>
      </c>
      <c r="C5" s="77">
        <v>0.12558086988931996</v>
      </c>
      <c r="D5" s="111">
        <v>174.75351999999998</v>
      </c>
    </row>
    <row r="6" spans="1:6" x14ac:dyDescent="0.25">
      <c r="A6" s="83">
        <v>5</v>
      </c>
      <c r="B6" s="14" t="s">
        <v>19</v>
      </c>
      <c r="C6" s="77">
        <v>0.1587244576320247</v>
      </c>
      <c r="D6" s="111">
        <v>138.20641999999998</v>
      </c>
    </row>
    <row r="7" spans="1:6" x14ac:dyDescent="0.25">
      <c r="A7" s="83">
        <v>6</v>
      </c>
      <c r="B7" s="14" t="s">
        <v>3</v>
      </c>
      <c r="C7" s="77">
        <v>6.6278956796159916E-2</v>
      </c>
      <c r="D7" s="49">
        <v>135.75700000000006</v>
      </c>
    </row>
    <row r="8" spans="1:6" x14ac:dyDescent="0.25">
      <c r="A8" s="83">
        <v>7</v>
      </c>
      <c r="B8" s="14" t="s">
        <v>1</v>
      </c>
      <c r="C8" s="76">
        <v>5.5217854800065615E-2</v>
      </c>
      <c r="D8" s="49">
        <v>98.569999999999936</v>
      </c>
    </row>
    <row r="9" spans="1:6" x14ac:dyDescent="0.25">
      <c r="A9" s="83">
        <v>8</v>
      </c>
      <c r="B9" s="14" t="s">
        <v>37</v>
      </c>
      <c r="C9" s="77">
        <v>5.6715317679042983E-2</v>
      </c>
      <c r="D9" s="49">
        <v>83.654809999999998</v>
      </c>
    </row>
    <row r="10" spans="1:6" x14ac:dyDescent="0.25">
      <c r="A10" s="83">
        <v>9</v>
      </c>
      <c r="B10" s="14" t="s">
        <v>17</v>
      </c>
      <c r="C10" s="77">
        <v>2.6927681737801242E-2</v>
      </c>
      <c r="D10" s="49">
        <v>62.240023596670198</v>
      </c>
    </row>
    <row r="11" spans="1:6" x14ac:dyDescent="0.25">
      <c r="A11" s="83">
        <v>10</v>
      </c>
      <c r="B11" s="14" t="s">
        <v>31</v>
      </c>
      <c r="C11" s="77">
        <v>3.6316836049831679E-2</v>
      </c>
      <c r="D11" s="111">
        <v>56.653320000000122</v>
      </c>
    </row>
    <row r="12" spans="1:6" x14ac:dyDescent="0.25">
      <c r="A12" s="83">
        <v>11</v>
      </c>
      <c r="B12" s="14" t="s">
        <v>15</v>
      </c>
      <c r="C12" s="77">
        <v>3.9549610231372941E-2</v>
      </c>
      <c r="D12" s="49">
        <v>55.311000000000149</v>
      </c>
    </row>
    <row r="13" spans="1:6" x14ac:dyDescent="0.25">
      <c r="A13" s="83">
        <v>12</v>
      </c>
      <c r="B13" s="14" t="s">
        <v>2</v>
      </c>
      <c r="C13" s="77">
        <v>6.9860162561650632E-2</v>
      </c>
      <c r="D13" s="111">
        <v>37.509059999999977</v>
      </c>
    </row>
    <row r="14" spans="1:6" x14ac:dyDescent="0.25">
      <c r="A14" s="83">
        <v>13</v>
      </c>
      <c r="B14" s="14" t="s">
        <v>9</v>
      </c>
      <c r="C14" s="77">
        <v>9.1845984526872121E-2</v>
      </c>
      <c r="D14" s="49">
        <v>30.938420000000008</v>
      </c>
    </row>
    <row r="15" spans="1:6" x14ac:dyDescent="0.25">
      <c r="A15" s="83">
        <v>14</v>
      </c>
      <c r="B15" s="14" t="s">
        <v>5</v>
      </c>
      <c r="C15" s="77">
        <v>9.4384446555741991E-2</v>
      </c>
      <c r="D15" s="49">
        <v>20.625649999999979</v>
      </c>
    </row>
    <row r="16" spans="1:6" x14ac:dyDescent="0.25">
      <c r="A16" s="83">
        <v>15</v>
      </c>
      <c r="B16" s="14" t="s">
        <v>10</v>
      </c>
      <c r="C16" s="77">
        <v>2.90466260975644E-2</v>
      </c>
      <c r="D16" s="49">
        <v>20.476999999999975</v>
      </c>
    </row>
    <row r="17" spans="1:4" x14ac:dyDescent="0.25">
      <c r="A17" s="83">
        <v>16</v>
      </c>
      <c r="B17" s="14" t="s">
        <v>34</v>
      </c>
      <c r="C17" s="77">
        <v>1.6002166944518413E-2</v>
      </c>
      <c r="D17" s="49">
        <v>10.692999999999984</v>
      </c>
    </row>
    <row r="18" spans="1:4" x14ac:dyDescent="0.25">
      <c r="A18" s="83">
        <v>17</v>
      </c>
      <c r="B18" s="14" t="s">
        <v>18</v>
      </c>
      <c r="C18" s="77">
        <v>-1.5557183952900962E-3</v>
      </c>
      <c r="D18" s="111">
        <v>-4.4062199999998484</v>
      </c>
    </row>
    <row r="19" spans="1:4" x14ac:dyDescent="0.25">
      <c r="A19" s="83">
        <v>18</v>
      </c>
      <c r="B19" s="14" t="s">
        <v>7</v>
      </c>
      <c r="C19" s="77">
        <v>-5.9664242292350865E-2</v>
      </c>
      <c r="D19" s="49">
        <v>-7.2511138899999992</v>
      </c>
    </row>
    <row r="20" spans="1:4" x14ac:dyDescent="0.25">
      <c r="A20" s="83">
        <v>19</v>
      </c>
      <c r="B20" s="14" t="s">
        <v>4</v>
      </c>
      <c r="C20" s="77">
        <v>-2.1700677252392938E-2</v>
      </c>
      <c r="D20" s="49">
        <v>-18.977779999999939</v>
      </c>
    </row>
    <row r="21" spans="1:4" x14ac:dyDescent="0.25">
      <c r="A21" s="83">
        <v>20</v>
      </c>
      <c r="B21" s="14" t="s">
        <v>16</v>
      </c>
      <c r="C21" s="77">
        <v>-4.3424131059972795E-2</v>
      </c>
      <c r="D21" s="49">
        <v>-41.297000000000025</v>
      </c>
    </row>
    <row r="22" spans="1:4" x14ac:dyDescent="0.25">
      <c r="A22" s="83">
        <v>21</v>
      </c>
      <c r="B22" s="15" t="s">
        <v>8</v>
      </c>
      <c r="C22" s="135">
        <v>-2.146006356330259E-2</v>
      </c>
      <c r="D22" s="110">
        <v>-58.305379099999755</v>
      </c>
    </row>
  </sheetData>
  <conditionalFormatting sqref="C2:C13">
    <cfRule type="dataBar" priority="3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{431D794D-15C0-408C-9139-56B356A5383B}</x14:id>
        </ext>
      </extLst>
    </cfRule>
    <cfRule type="dataBar" priority="3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{845F8568-5FED-407E-9076-2A121B2041D9}</x14:id>
        </ext>
      </extLst>
    </cfRule>
    <cfRule type="dataBar" priority="3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{32887B2B-94F3-407F-908E-607FCC34458D}</x14:id>
        </ext>
      </extLst>
    </cfRule>
    <cfRule type="dataBar" priority="3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{40E62FEC-815A-4DEA-9095-5A2CC0B68AA2}</x14:id>
        </ext>
      </extLst>
    </cfRule>
  </conditionalFormatting>
  <conditionalFormatting sqref="C2:C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{888F01DC-D263-490E-9453-5798D5437AD4}</x14:id>
        </ext>
      </extLst>
    </cfRule>
  </conditionalFormatting>
  <conditionalFormatting sqref="C2:D13">
    <cfRule type="dataBar" priority="3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{A664CC5A-3BFD-4F81-857B-FA8DAE79B8BD}</x14:id>
        </ext>
      </extLst>
    </cfRule>
  </conditionalFormatting>
  <conditionalFormatting sqref="C2:D22">
    <cfRule type="dataBar" priority="3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{5A1EE3AB-3E76-4B12-8F00-D7931A0CA72D}</x14:id>
        </ext>
      </extLst>
    </cfRule>
  </conditionalFormatting>
  <conditionalFormatting sqref="D2:D13">
    <cfRule type="dataBar" priority="3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{BBBC22F6-7080-4D66-B0D3-210D82481A38}</x14:id>
        </ext>
      </extLst>
    </cfRule>
    <cfRule type="dataBar" priority="3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{7C8432DC-6BE7-4E0F-A268-B18F2AB0CFE4}</x14:id>
        </ext>
      </extLst>
    </cfRule>
  </conditionalFormatting>
  <conditionalFormatting sqref="D2:D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{84213392-7001-4970-82CC-2F4CC26266EA}</x14:id>
        </ext>
      </extLst>
    </cfRule>
  </conditionalFormatting>
  <hyperlinks>
    <hyperlink ref="F1" location="Mündəricat!A1" display="Mündəricat" xr:uid="{00000000-0004-0000-04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31D794D-15C0-408C-9139-56B356A5383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845F8568-5FED-407E-9076-2A121B2041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32887B2B-94F3-407F-908E-607FCC3445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40E62FEC-815A-4DEA-9095-5A2CC0B68A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888F01DC-D263-490E-9453-5798D5437AD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A664CC5A-3BFD-4F81-857B-FA8DAE79B8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5A1EE3AB-3E76-4B12-8F00-D7931A0CA72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BBBC22F6-7080-4D66-B0D3-210D82481A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C8432DC-6BE7-4E0F-A268-B18F2AB0CFE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84213392-7001-4970-82CC-2F4CC26266E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K27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1" max="1" width="9.28515625" style="136"/>
    <col min="2" max="2" width="29.28515625" customWidth="1"/>
    <col min="3" max="4" width="15.7109375" customWidth="1"/>
    <col min="5" max="5" width="23.28515625" customWidth="1"/>
    <col min="6" max="6" width="19" customWidth="1"/>
    <col min="7" max="7" width="2.42578125" customWidth="1"/>
    <col min="8" max="8" width="6.7109375" customWidth="1"/>
    <col min="9" max="9" width="9.28515625" customWidth="1"/>
  </cols>
  <sheetData>
    <row r="1" spans="1:11" s="7" customFormat="1" x14ac:dyDescent="0.25">
      <c r="A1" s="137" t="s">
        <v>0</v>
      </c>
      <c r="B1" s="17" t="s">
        <v>21</v>
      </c>
      <c r="C1" s="156" t="s">
        <v>83</v>
      </c>
      <c r="D1" s="23" t="s">
        <v>80</v>
      </c>
      <c r="F1" s="36" t="s">
        <v>43</v>
      </c>
    </row>
    <row r="2" spans="1:11" x14ac:dyDescent="0.25">
      <c r="A2" s="83">
        <v>1</v>
      </c>
      <c r="B2" s="6" t="s">
        <v>60</v>
      </c>
      <c r="C2" s="71">
        <v>7854.1397900000002</v>
      </c>
      <c r="D2" s="71">
        <v>7601.9687400000003</v>
      </c>
      <c r="H2" s="3"/>
      <c r="I2" s="51"/>
      <c r="J2" s="2"/>
      <c r="K2" s="3"/>
    </row>
    <row r="3" spans="1:11" x14ac:dyDescent="0.25">
      <c r="A3" s="83">
        <v>2</v>
      </c>
      <c r="B3" s="73" t="s">
        <v>11</v>
      </c>
      <c r="C3" s="71">
        <v>6391.31</v>
      </c>
      <c r="D3" s="71">
        <v>5953.9480000000003</v>
      </c>
      <c r="E3" s="2"/>
      <c r="H3" s="3"/>
      <c r="I3" s="51"/>
      <c r="J3" s="2"/>
      <c r="K3" s="3"/>
    </row>
    <row r="4" spans="1:11" x14ac:dyDescent="0.25">
      <c r="A4" s="83">
        <v>3</v>
      </c>
      <c r="B4" s="73" t="s">
        <v>14</v>
      </c>
      <c r="C4" s="74">
        <v>4001.9290000000001</v>
      </c>
      <c r="D4" s="71">
        <v>3624.7910000000002</v>
      </c>
      <c r="H4" s="3"/>
      <c r="I4" s="51"/>
      <c r="J4" s="2"/>
      <c r="K4" s="3"/>
    </row>
    <row r="5" spans="1:11" x14ac:dyDescent="0.25">
      <c r="A5" s="83">
        <v>4</v>
      </c>
      <c r="B5" s="73" t="s">
        <v>18</v>
      </c>
      <c r="C5" s="74">
        <v>1930.077</v>
      </c>
      <c r="D5" s="74">
        <v>1776.7560000000001</v>
      </c>
      <c r="H5" s="3"/>
      <c r="I5" s="51"/>
      <c r="J5" s="2"/>
      <c r="K5" s="3"/>
    </row>
    <row r="6" spans="1:11" x14ac:dyDescent="0.25">
      <c r="A6" s="83">
        <v>5</v>
      </c>
      <c r="B6" s="88" t="s">
        <v>8</v>
      </c>
      <c r="C6" s="174">
        <v>1757.7560500822988</v>
      </c>
      <c r="D6" s="174">
        <v>1701.6230529853999</v>
      </c>
      <c r="H6" s="3"/>
      <c r="I6" s="51"/>
      <c r="J6" s="2"/>
      <c r="K6" s="3"/>
    </row>
    <row r="7" spans="1:11" x14ac:dyDescent="0.25">
      <c r="A7" s="83">
        <v>6</v>
      </c>
      <c r="B7" s="88" t="s">
        <v>17</v>
      </c>
      <c r="C7" s="71">
        <v>1528.2360000000001</v>
      </c>
      <c r="D7" s="71">
        <v>1464.5097101900001</v>
      </c>
      <c r="H7" s="3"/>
      <c r="I7" s="51"/>
      <c r="J7" s="2"/>
      <c r="K7" s="3"/>
    </row>
    <row r="8" spans="1:11" x14ac:dyDescent="0.25">
      <c r="A8" s="83">
        <v>7</v>
      </c>
      <c r="B8" s="6" t="s">
        <v>1</v>
      </c>
      <c r="C8" s="71">
        <v>1421.626</v>
      </c>
      <c r="D8" s="71">
        <v>1381.3869999999999</v>
      </c>
      <c r="H8" s="3"/>
      <c r="I8" s="51"/>
      <c r="J8" s="2"/>
      <c r="K8" s="3"/>
    </row>
    <row r="9" spans="1:11" x14ac:dyDescent="0.25">
      <c r="A9" s="83">
        <v>8</v>
      </c>
      <c r="B9" s="6" t="s">
        <v>37</v>
      </c>
      <c r="C9" s="71">
        <v>1150.29089</v>
      </c>
      <c r="D9" s="71">
        <v>1107.29177</v>
      </c>
      <c r="H9" s="3"/>
      <c r="I9" s="51"/>
      <c r="J9" s="2"/>
      <c r="K9" s="3"/>
    </row>
    <row r="10" spans="1:11" x14ac:dyDescent="0.25">
      <c r="A10" s="83">
        <v>9</v>
      </c>
      <c r="B10" s="88" t="s">
        <v>35</v>
      </c>
      <c r="C10" s="71">
        <v>1171.98828</v>
      </c>
      <c r="D10" s="71">
        <v>1060.7881400000001</v>
      </c>
      <c r="H10" s="3"/>
      <c r="I10" s="51"/>
      <c r="J10" s="2"/>
      <c r="K10" s="3"/>
    </row>
    <row r="11" spans="1:11" x14ac:dyDescent="0.25">
      <c r="A11" s="83">
        <v>10</v>
      </c>
      <c r="B11" s="73" t="s">
        <v>15</v>
      </c>
      <c r="C11" s="71">
        <v>1025.413</v>
      </c>
      <c r="D11" s="71">
        <v>995.08399999999995</v>
      </c>
      <c r="H11" s="3"/>
      <c r="I11" s="51"/>
      <c r="J11" s="2"/>
      <c r="K11" s="3"/>
    </row>
    <row r="12" spans="1:11" x14ac:dyDescent="0.25">
      <c r="A12" s="83">
        <v>11</v>
      </c>
      <c r="B12" s="73" t="s">
        <v>31</v>
      </c>
      <c r="C12" s="74">
        <v>949.04</v>
      </c>
      <c r="D12" s="8">
        <v>831.70839999999998</v>
      </c>
      <c r="H12" s="3"/>
      <c r="I12" s="51"/>
      <c r="J12" s="2"/>
      <c r="K12" s="3"/>
    </row>
    <row r="13" spans="1:11" x14ac:dyDescent="0.25">
      <c r="A13" s="83">
        <v>12</v>
      </c>
      <c r="B13" s="6" t="s">
        <v>3</v>
      </c>
      <c r="C13" s="74">
        <v>944.91200000000003</v>
      </c>
      <c r="D13" s="71">
        <v>828.18399999999997</v>
      </c>
      <c r="H13" s="3"/>
      <c r="I13" s="51"/>
      <c r="J13" s="2"/>
      <c r="K13" s="3"/>
    </row>
    <row r="14" spans="1:11" x14ac:dyDescent="0.25">
      <c r="A14" s="83">
        <v>13</v>
      </c>
      <c r="B14" s="88" t="s">
        <v>16</v>
      </c>
      <c r="C14" s="71">
        <v>669.81200000000001</v>
      </c>
      <c r="D14" s="71">
        <v>699.53899999999999</v>
      </c>
      <c r="H14" s="3"/>
      <c r="I14" s="51"/>
      <c r="J14" s="2"/>
      <c r="K14" s="3"/>
    </row>
    <row r="15" spans="1:11" x14ac:dyDescent="0.25">
      <c r="A15" s="83">
        <v>14</v>
      </c>
      <c r="B15" s="73" t="s">
        <v>10</v>
      </c>
      <c r="C15" s="71">
        <v>592.36400000000003</v>
      </c>
      <c r="D15" s="174">
        <v>567.81500000000005</v>
      </c>
      <c r="H15" s="3"/>
      <c r="I15" s="51"/>
      <c r="J15" s="2"/>
      <c r="K15" s="3"/>
    </row>
    <row r="16" spans="1:11" x14ac:dyDescent="0.25">
      <c r="A16" s="83">
        <v>15</v>
      </c>
      <c r="B16" s="72" t="s">
        <v>19</v>
      </c>
      <c r="C16" s="74">
        <v>563.17138</v>
      </c>
      <c r="D16" s="71">
        <v>496.74101999999999</v>
      </c>
      <c r="H16" s="3"/>
      <c r="I16" s="51"/>
      <c r="J16" s="2"/>
      <c r="K16" s="3"/>
    </row>
    <row r="17" spans="1:11" x14ac:dyDescent="0.25">
      <c r="A17" s="83">
        <v>16</v>
      </c>
      <c r="B17" s="73" t="s">
        <v>34</v>
      </c>
      <c r="C17" s="74">
        <v>496.65699999999998</v>
      </c>
      <c r="D17" s="8">
        <v>496.46800000000002</v>
      </c>
      <c r="H17" s="3"/>
      <c r="I17" s="51"/>
      <c r="J17" s="2"/>
      <c r="K17" s="3"/>
    </row>
    <row r="18" spans="1:11" x14ac:dyDescent="0.25">
      <c r="A18" s="83">
        <v>17</v>
      </c>
      <c r="B18" s="72" t="s">
        <v>4</v>
      </c>
      <c r="C18" s="179">
        <v>394.67200000000003</v>
      </c>
      <c r="D18" s="8">
        <v>405.42518999999999</v>
      </c>
      <c r="H18" s="3"/>
      <c r="I18" s="51"/>
      <c r="J18" s="2"/>
      <c r="K18" s="3"/>
    </row>
    <row r="19" spans="1:11" x14ac:dyDescent="0.25">
      <c r="A19" s="83">
        <v>18</v>
      </c>
      <c r="B19" s="6" t="s">
        <v>2</v>
      </c>
      <c r="C19" s="75">
        <v>413.39420000000001</v>
      </c>
      <c r="D19" s="180">
        <v>394.36900000000003</v>
      </c>
      <c r="H19" s="3"/>
      <c r="I19" s="51"/>
      <c r="J19" s="2"/>
      <c r="K19" s="3"/>
    </row>
    <row r="20" spans="1:11" x14ac:dyDescent="0.25">
      <c r="A20" s="83">
        <v>19</v>
      </c>
      <c r="B20" s="73" t="s">
        <v>9</v>
      </c>
      <c r="C20" s="71">
        <v>304.04349000000002</v>
      </c>
      <c r="D20" s="74">
        <v>280.6223</v>
      </c>
      <c r="H20" s="3"/>
      <c r="I20" s="51"/>
      <c r="J20" s="2"/>
      <c r="K20" s="3"/>
    </row>
    <row r="21" spans="1:11" x14ac:dyDescent="0.25">
      <c r="A21" s="83">
        <v>20</v>
      </c>
      <c r="B21" s="72" t="s">
        <v>5</v>
      </c>
      <c r="C21" s="71">
        <v>139.53027</v>
      </c>
      <c r="D21" s="71">
        <v>142.25650999999999</v>
      </c>
      <c r="H21" s="3"/>
      <c r="I21" s="51"/>
      <c r="J21" s="2"/>
      <c r="K21" s="3"/>
    </row>
    <row r="22" spans="1:11" x14ac:dyDescent="0.25">
      <c r="A22" s="83">
        <v>21</v>
      </c>
      <c r="B22" s="62" t="s">
        <v>7</v>
      </c>
      <c r="C22" s="98">
        <v>3.5481699999999998</v>
      </c>
      <c r="D22" s="97">
        <v>3.1895099999999998</v>
      </c>
      <c r="H22" s="3"/>
      <c r="I22" s="51"/>
      <c r="J22" s="2"/>
      <c r="K22" s="3"/>
    </row>
    <row r="23" spans="1:11" x14ac:dyDescent="0.25">
      <c r="H23" s="3"/>
    </row>
    <row r="24" spans="1:11" x14ac:dyDescent="0.25">
      <c r="H24" s="3"/>
    </row>
    <row r="25" spans="1:11" x14ac:dyDescent="0.25">
      <c r="H25" s="3"/>
    </row>
    <row r="26" spans="1:11" x14ac:dyDescent="0.25">
      <c r="H26" s="3"/>
    </row>
    <row r="27" spans="1:11" x14ac:dyDescent="0.25">
      <c r="H27" s="3"/>
    </row>
  </sheetData>
  <hyperlinks>
    <hyperlink ref="F1" location="Mündəricat!A1" display="Mündəricat" xr:uid="{00000000-0004-0000-05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F23"/>
  <sheetViews>
    <sheetView workbookViewId="0">
      <selection activeCell="A2" sqref="A2:A22"/>
    </sheetView>
    <sheetView workbookViewId="1"/>
  </sheetViews>
  <sheetFormatPr defaultRowHeight="15" x14ac:dyDescent="0.25"/>
  <cols>
    <col min="1" max="1" width="9.140625" style="136"/>
    <col min="2" max="4" width="32.28515625" customWidth="1"/>
    <col min="5" max="5" width="23.7109375" customWidth="1"/>
    <col min="6" max="6" width="28.28515625" customWidth="1"/>
  </cols>
  <sheetData>
    <row r="1" spans="1:6" s="21" customFormat="1" ht="32.25" customHeight="1" x14ac:dyDescent="0.25">
      <c r="A1" s="138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25">
      <c r="A2" s="83">
        <v>1</v>
      </c>
      <c r="B2" s="6" t="s">
        <v>11</v>
      </c>
      <c r="C2" s="2">
        <v>7.3457477290698556E-2</v>
      </c>
      <c r="D2" s="3">
        <v>437.36200000000008</v>
      </c>
    </row>
    <row r="3" spans="1:6" x14ac:dyDescent="0.25">
      <c r="A3" s="83">
        <v>2</v>
      </c>
      <c r="B3" s="6" t="s">
        <v>14</v>
      </c>
      <c r="C3" s="2">
        <v>0.10404406764417587</v>
      </c>
      <c r="D3" s="3">
        <v>377.13799999999992</v>
      </c>
    </row>
    <row r="4" spans="1:6" x14ac:dyDescent="0.25">
      <c r="A4" s="83">
        <v>3</v>
      </c>
      <c r="B4" s="6" t="s">
        <v>60</v>
      </c>
      <c r="C4" s="2">
        <v>3.3171808333429149E-2</v>
      </c>
      <c r="D4" s="3">
        <v>252.17104999999992</v>
      </c>
    </row>
    <row r="5" spans="1:6" x14ac:dyDescent="0.25">
      <c r="A5" s="83">
        <v>4</v>
      </c>
      <c r="B5" s="6" t="s">
        <v>18</v>
      </c>
      <c r="C5" s="2">
        <v>8.629265920587853E-2</v>
      </c>
      <c r="D5" s="3">
        <v>153.32099999999991</v>
      </c>
    </row>
    <row r="6" spans="1:6" x14ac:dyDescent="0.25">
      <c r="A6" s="83">
        <v>5</v>
      </c>
      <c r="B6" s="6" t="s">
        <v>31</v>
      </c>
      <c r="C6" s="2">
        <v>0.14107300106623907</v>
      </c>
      <c r="D6" s="3">
        <v>117.33159999999998</v>
      </c>
    </row>
    <row r="7" spans="1:6" x14ac:dyDescent="0.25">
      <c r="A7" s="83">
        <v>6</v>
      </c>
      <c r="B7" s="6" t="s">
        <v>3</v>
      </c>
      <c r="C7" s="2">
        <v>0.14094452440520472</v>
      </c>
      <c r="D7" s="3">
        <v>116.72800000000007</v>
      </c>
    </row>
    <row r="8" spans="1:6" x14ac:dyDescent="0.25">
      <c r="A8" s="83">
        <v>7</v>
      </c>
      <c r="B8" s="6" t="s">
        <v>35</v>
      </c>
      <c r="C8" s="2">
        <v>0.10482784997954436</v>
      </c>
      <c r="D8" s="3">
        <v>111.20013999999992</v>
      </c>
    </row>
    <row r="9" spans="1:6" x14ac:dyDescent="0.25">
      <c r="A9" s="83">
        <v>8</v>
      </c>
      <c r="B9" s="6" t="s">
        <v>19</v>
      </c>
      <c r="C9" s="2">
        <v>0.13373238231865772</v>
      </c>
      <c r="D9" s="3">
        <v>66.430360000000007</v>
      </c>
    </row>
    <row r="10" spans="1:6" x14ac:dyDescent="0.25">
      <c r="A10" s="83">
        <v>9</v>
      </c>
      <c r="B10" s="6" t="s">
        <v>17</v>
      </c>
      <c r="C10" s="2">
        <v>4.3513736622294172E-2</v>
      </c>
      <c r="D10" s="3">
        <v>63.726289810000026</v>
      </c>
    </row>
    <row r="11" spans="1:6" x14ac:dyDescent="0.25">
      <c r="A11" s="83">
        <v>10</v>
      </c>
      <c r="B11" s="6" t="s">
        <v>8</v>
      </c>
      <c r="C11" s="2">
        <v>3.2987915272079053E-2</v>
      </c>
      <c r="D11" s="3">
        <v>56.132997096898862</v>
      </c>
    </row>
    <row r="12" spans="1:6" x14ac:dyDescent="0.25">
      <c r="A12" s="83">
        <v>11</v>
      </c>
      <c r="B12" s="6" t="s">
        <v>37</v>
      </c>
      <c r="C12" s="2">
        <v>3.8832691766506985E-2</v>
      </c>
      <c r="D12" s="3">
        <v>42.999119999999948</v>
      </c>
    </row>
    <row r="13" spans="1:6" x14ac:dyDescent="0.25">
      <c r="A13" s="83">
        <v>12</v>
      </c>
      <c r="B13" s="6" t="s">
        <v>1</v>
      </c>
      <c r="C13" s="2">
        <v>2.9129418475778355E-2</v>
      </c>
      <c r="D13" s="3">
        <v>40.239000000000033</v>
      </c>
    </row>
    <row r="14" spans="1:6" x14ac:dyDescent="0.25">
      <c r="A14" s="83">
        <v>13</v>
      </c>
      <c r="B14" s="6" t="s">
        <v>15</v>
      </c>
      <c r="C14" s="2">
        <v>3.0478833947686895E-2</v>
      </c>
      <c r="D14" s="3">
        <v>30.329000000000065</v>
      </c>
    </row>
    <row r="15" spans="1:6" x14ac:dyDescent="0.25">
      <c r="A15" s="83">
        <v>14</v>
      </c>
      <c r="B15" s="6" t="s">
        <v>10</v>
      </c>
      <c r="C15" s="2">
        <v>4.3234151968510826E-2</v>
      </c>
      <c r="D15" s="3">
        <v>24.548999999999978</v>
      </c>
    </row>
    <row r="16" spans="1:6" x14ac:dyDescent="0.25">
      <c r="A16" s="83">
        <v>15</v>
      </c>
      <c r="B16" s="6" t="s">
        <v>9</v>
      </c>
      <c r="C16" s="2">
        <v>8.3461613706394766E-2</v>
      </c>
      <c r="D16" s="3">
        <v>23.421190000000024</v>
      </c>
    </row>
    <row r="17" spans="1:4" x14ac:dyDescent="0.25">
      <c r="A17" s="83">
        <v>16</v>
      </c>
      <c r="B17" s="6" t="s">
        <v>2</v>
      </c>
      <c r="C17" s="2">
        <v>4.8242128564871943E-2</v>
      </c>
      <c r="D17" s="3">
        <v>19.025199999999984</v>
      </c>
    </row>
    <row r="18" spans="1:4" x14ac:dyDescent="0.25">
      <c r="A18" s="83">
        <v>17</v>
      </c>
      <c r="B18" s="6" t="s">
        <v>7</v>
      </c>
      <c r="C18" s="2">
        <v>0.11244987474565059</v>
      </c>
      <c r="D18" s="3">
        <v>0.35865999999999998</v>
      </c>
    </row>
    <row r="19" spans="1:4" x14ac:dyDescent="0.25">
      <c r="A19" s="83">
        <v>18</v>
      </c>
      <c r="B19" s="6" t="s">
        <v>34</v>
      </c>
      <c r="C19" s="2">
        <v>3.8068918842697723E-4</v>
      </c>
      <c r="D19" s="3">
        <v>0.18899999999996453</v>
      </c>
    </row>
    <row r="20" spans="1:4" x14ac:dyDescent="0.25">
      <c r="A20" s="83">
        <v>19</v>
      </c>
      <c r="B20" s="6" t="s">
        <v>5</v>
      </c>
      <c r="C20" s="2">
        <v>-1.9164254767672778E-2</v>
      </c>
      <c r="D20" s="3">
        <v>-2.72623999999999</v>
      </c>
    </row>
    <row r="21" spans="1:4" x14ac:dyDescent="0.25">
      <c r="A21" s="83">
        <v>20</v>
      </c>
      <c r="B21" s="6" t="s">
        <v>4</v>
      </c>
      <c r="C21" s="2">
        <v>-2.6523240946128585E-2</v>
      </c>
      <c r="D21" s="3">
        <v>-10.753189999999961</v>
      </c>
    </row>
    <row r="22" spans="1:4" x14ac:dyDescent="0.25">
      <c r="A22" s="83">
        <v>21</v>
      </c>
      <c r="B22" s="13" t="s">
        <v>16</v>
      </c>
      <c r="C22" s="2">
        <v>-4.2495128934912814E-2</v>
      </c>
      <c r="D22" s="3">
        <v>-29.726999999999975</v>
      </c>
    </row>
    <row r="23" spans="1:4" x14ac:dyDescent="0.25">
      <c r="A23"/>
    </row>
  </sheetData>
  <conditionalFormatting sqref="C2:C13">
    <cfRule type="dataBar" priority="3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{6E10341F-7ABC-4D34-99EA-A1C2B02215BA}</x14:id>
        </ext>
      </extLst>
    </cfRule>
    <cfRule type="dataBar" priority="3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{DC6E2716-EFFA-4E45-94D1-DA6F177228DE}</x14:id>
        </ext>
      </extLst>
    </cfRule>
    <cfRule type="dataBar" priority="3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{43A50E48-5AAB-4296-8506-C695FA5EFFB4}</x14:id>
        </ext>
      </extLst>
    </cfRule>
    <cfRule type="dataBar" priority="3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{5978AF51-0838-4761-88DC-50BF03721DE7}</x14:id>
        </ext>
      </extLst>
    </cfRule>
  </conditionalFormatting>
  <conditionalFormatting sqref="C2:C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{00A17577-01CB-44AB-B548-FEBA1E723A99}</x14:id>
        </ext>
      </extLst>
    </cfRule>
  </conditionalFormatting>
  <conditionalFormatting sqref="C2:D13">
    <cfRule type="dataBar" priority="3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{BB17C4CA-F2E1-4BD4-B8FD-A52EE276A941}</x14:id>
        </ext>
      </extLst>
    </cfRule>
  </conditionalFormatting>
  <conditionalFormatting sqref="C2:D22">
    <cfRule type="dataBar" priority="3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{90E84275-523A-4DD9-8188-81BC7E03C338}</x14:id>
        </ext>
      </extLst>
    </cfRule>
  </conditionalFormatting>
  <conditionalFormatting sqref="D2:D13">
    <cfRule type="dataBar" priority="3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{9AFB177F-F7DF-4649-8C47-A5F4D92E0603}</x14:id>
        </ext>
      </extLst>
    </cfRule>
    <cfRule type="dataBar" priority="3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{448C2321-4D51-48FB-9565-824B6438F48B}</x14:id>
        </ext>
      </extLst>
    </cfRule>
    <cfRule type="dataBar" priority="3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{700070E5-95EE-4B0C-B512-3D7D52F9FFC9}</x14:id>
        </ext>
      </extLst>
    </cfRule>
  </conditionalFormatting>
  <conditionalFormatting sqref="D2:D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{ACA4420D-58EC-4651-92C4-744DEEB609AA}</x14:id>
        </ext>
      </extLst>
    </cfRule>
  </conditionalFormatting>
  <hyperlinks>
    <hyperlink ref="F1" location="Mündəricat!A1" display="Mündəricat" xr:uid="{00000000-0004-0000-06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10341F-7ABC-4D34-99EA-A1C2B02215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DC6E2716-EFFA-4E45-94D1-DA6F177228D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43A50E48-5AAB-4296-8506-C695FA5EFF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5978AF51-0838-4761-88DC-50BF03721DE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00A17577-01CB-44AB-B548-FEBA1E723A9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BB17C4CA-F2E1-4BD4-B8FD-A52EE276A9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90E84275-523A-4DD9-8188-81BC7E03C3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9AFB177F-F7DF-4649-8C47-A5F4D92E06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448C2321-4D51-48FB-9565-824B6438F4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00070E5-95EE-4B0C-B512-3D7D52F9FF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ACA4420D-58EC-4651-92C4-744DEEB609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BCDD-FDF7-419C-B063-D8A50B73E041}">
  <dimension ref="A1:M22"/>
  <sheetViews>
    <sheetView workbookViewId="0">
      <selection activeCell="C16" sqref="C16"/>
    </sheetView>
    <sheetView workbookViewId="1"/>
  </sheetViews>
  <sheetFormatPr defaultRowHeight="15" x14ac:dyDescent="0.25"/>
  <cols>
    <col min="1" max="1" width="8.5703125" style="140" customWidth="1"/>
    <col min="2" max="3" width="38.140625" customWidth="1"/>
    <col min="4" max="5" width="18.42578125" customWidth="1"/>
    <col min="7" max="7" width="15.7109375" customWidth="1"/>
    <col min="10" max="11" width="7.7109375" hidden="1" customWidth="1"/>
  </cols>
  <sheetData>
    <row r="1" spans="1:13" x14ac:dyDescent="0.25">
      <c r="A1" s="139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F1" s="7"/>
      <c r="G1" s="36" t="s">
        <v>43</v>
      </c>
    </row>
    <row r="2" spans="1:13" x14ac:dyDescent="0.25">
      <c r="A2" s="83">
        <v>1</v>
      </c>
      <c r="B2" s="6" t="s">
        <v>60</v>
      </c>
      <c r="C2" s="71">
        <v>3801.7531600000002</v>
      </c>
      <c r="D2" s="71">
        <v>3664.73207</v>
      </c>
      <c r="E2" s="90">
        <f>Table411131415161819278[[#This Row],[IIIR/2026]]/Table411131415161819278[[#This Row],[IIR/2026]]-1</f>
        <v>3.7389115324875544E-2</v>
      </c>
      <c r="J2" s="65">
        <f>K2/Table411131415161819278[[#This Row],[IIR/2026]]</f>
        <v>3.7389115324875627E-2</v>
      </c>
      <c r="K2" s="64">
        <f>Table411131415161819278[[#This Row],[IIIR/2026]]-Table411131415161819278[[#This Row],[IIR/2026]]</f>
        <v>137.02109000000019</v>
      </c>
    </row>
    <row r="3" spans="1:13" x14ac:dyDescent="0.25">
      <c r="A3" s="83">
        <v>2</v>
      </c>
      <c r="B3" s="73" t="s">
        <v>14</v>
      </c>
      <c r="C3" s="74">
        <v>3682.538</v>
      </c>
      <c r="D3" s="8">
        <v>3309.8850000000002</v>
      </c>
      <c r="E3" s="90">
        <f>Table411131415161819278[[#This Row],[IIIR/2026]]/Table411131415161819278[[#This Row],[IIR/2026]]-1</f>
        <v>0.11258789957959259</v>
      </c>
      <c r="F3" s="2"/>
      <c r="J3" s="65">
        <f>K3/Table411131415161819278[[#This Row],[IIR/2026]]</f>
        <v>0.11258789957959257</v>
      </c>
      <c r="K3" s="64">
        <f>Table411131415161819278[[#This Row],[IIIR/2026]]-Table411131415161819278[[#This Row],[IIR/2026]]</f>
        <v>372.65299999999979</v>
      </c>
    </row>
    <row r="4" spans="1:13" x14ac:dyDescent="0.25">
      <c r="A4" s="83">
        <v>3</v>
      </c>
      <c r="B4" s="73" t="s">
        <v>11</v>
      </c>
      <c r="C4" s="71">
        <v>2266.953</v>
      </c>
      <c r="D4" s="71">
        <v>2044.634</v>
      </c>
      <c r="E4" s="90">
        <f>Table411131415161819278[[#This Row],[IIIR/2026]]/Table411131415161819278[[#This Row],[IIR/2026]]-1</f>
        <v>0.10873290769888388</v>
      </c>
      <c r="J4" s="65">
        <f>K4/Table411131415161819278[[#This Row],[IIR/2026]]</f>
        <v>0.10873290769888398</v>
      </c>
      <c r="K4" s="64">
        <f>Table411131415161819278[[#This Row],[IIIR/2026]]-Table411131415161819278[[#This Row],[IIR/2026]]</f>
        <v>222.31899999999996</v>
      </c>
    </row>
    <row r="5" spans="1:13" x14ac:dyDescent="0.25">
      <c r="A5" s="83">
        <v>4</v>
      </c>
      <c r="B5" s="73" t="s">
        <v>18</v>
      </c>
      <c r="C5" s="74">
        <v>1212.174</v>
      </c>
      <c r="D5" s="74">
        <v>1010.575</v>
      </c>
      <c r="E5" s="90">
        <f>Table411131415161819278[[#This Row],[IIIR/2026]]/Table411131415161819278[[#This Row],[IIR/2026]]-1</f>
        <v>0.19948939959923795</v>
      </c>
      <c r="J5" s="65">
        <f>K5/Table411131415161819278[[#This Row],[IIR/2026]]</f>
        <v>0.19948939959923798</v>
      </c>
      <c r="K5" s="64">
        <f>Table411131415161819278[[#This Row],[IIIR/2026]]-Table411131415161819278[[#This Row],[IIR/2026]]</f>
        <v>201.59899999999993</v>
      </c>
    </row>
    <row r="6" spans="1:13" x14ac:dyDescent="0.25">
      <c r="A6" s="83">
        <v>5</v>
      </c>
      <c r="B6" s="88" t="s">
        <v>8</v>
      </c>
      <c r="C6" s="71">
        <v>1176.8008820799985</v>
      </c>
      <c r="D6" s="71">
        <v>1130.9332999999999</v>
      </c>
      <c r="E6" s="90">
        <f>Table411131415161819278[[#This Row],[IIIR/2026]]/Table411131415161819278[[#This Row],[IIR/2026]]-1</f>
        <v>4.055728315719298E-2</v>
      </c>
      <c r="J6" s="65"/>
      <c r="K6" s="64"/>
    </row>
    <row r="7" spans="1:13" x14ac:dyDescent="0.25">
      <c r="A7" s="83">
        <v>6</v>
      </c>
      <c r="B7" s="6" t="s">
        <v>1</v>
      </c>
      <c r="C7" s="71">
        <v>1074.0360000000001</v>
      </c>
      <c r="D7" s="8">
        <v>1042.1400000000001</v>
      </c>
      <c r="E7" s="90">
        <f>Table411131415161819278[[#This Row],[IIIR/2026]]/Table411131415161819278[[#This Row],[IIR/2026]]-1</f>
        <v>3.0606252518855293E-2</v>
      </c>
      <c r="J7" s="65">
        <f>K7/Table411131415161819278[[#This Row],[IIR/2026]]</f>
        <v>3.060625251885539E-2</v>
      </c>
      <c r="K7" s="64">
        <f>Table411131415161819278[[#This Row],[IIIR/2026]]-Table411131415161819278[[#This Row],[IIR/2026]]</f>
        <v>31.895999999999958</v>
      </c>
    </row>
    <row r="8" spans="1:13" x14ac:dyDescent="0.25">
      <c r="A8" s="83">
        <v>7</v>
      </c>
      <c r="B8" s="73" t="s">
        <v>31</v>
      </c>
      <c r="C8" s="74">
        <v>851.245</v>
      </c>
      <c r="D8" s="74">
        <v>734.92849999999999</v>
      </c>
      <c r="E8" s="90">
        <f>Table411131415161819278[[#This Row],[IIIR/2026]]/Table411131415161819278[[#This Row],[IIR/2026]]-1</f>
        <v>0.15826913774605278</v>
      </c>
      <c r="J8" s="65"/>
      <c r="K8" s="64"/>
      <c r="M8" s="5"/>
    </row>
    <row r="9" spans="1:13" x14ac:dyDescent="0.25">
      <c r="A9" s="83">
        <v>8</v>
      </c>
      <c r="B9" s="88" t="s">
        <v>17</v>
      </c>
      <c r="C9" s="71">
        <v>732.79200000000003</v>
      </c>
      <c r="D9" s="71">
        <v>693.72797785800105</v>
      </c>
      <c r="E9" s="90">
        <f>Table411131415161819278[[#This Row],[IIIR/2026]]/Table411131415161819278[[#This Row],[IIR/2026]]-1</f>
        <v>5.6310287877700427E-2</v>
      </c>
      <c r="J9" s="65">
        <f>K9/Table411131415161819278[[#This Row],[IIR/2026]]</f>
        <v>5.631028787770035E-2</v>
      </c>
      <c r="K9" s="64">
        <f>Table411131415161819278[[#This Row],[IIIR/2026]]-Table411131415161819278[[#This Row],[IIR/2026]]</f>
        <v>39.064022141998976</v>
      </c>
    </row>
    <row r="10" spans="1:13" x14ac:dyDescent="0.25">
      <c r="A10" s="83">
        <v>9</v>
      </c>
      <c r="B10" s="6" t="s">
        <v>37</v>
      </c>
      <c r="C10" s="71">
        <v>720.45056</v>
      </c>
      <c r="D10" s="74">
        <v>687.17849000000001</v>
      </c>
      <c r="E10" s="90">
        <f>Table411131415161819278[[#This Row],[IIIR/2026]]/Table411131415161819278[[#This Row],[IIR/2026]]-1</f>
        <v>4.8418381081747786E-2</v>
      </c>
      <c r="J10" s="65">
        <f>K10/Table411131415161819278[[#This Row],[IIR/2026]]</f>
        <v>4.8418381081747751E-2</v>
      </c>
      <c r="K10" s="64">
        <f>Table411131415161819278[[#This Row],[IIIR/2026]]-Table411131415161819278[[#This Row],[IIR/2026]]</f>
        <v>33.272069999999985</v>
      </c>
    </row>
    <row r="11" spans="1:13" x14ac:dyDescent="0.25">
      <c r="A11" s="83">
        <v>10</v>
      </c>
      <c r="B11" s="73" t="s">
        <v>15</v>
      </c>
      <c r="C11" s="71">
        <v>460.09699999999998</v>
      </c>
      <c r="D11" s="71">
        <v>436.22800000000001</v>
      </c>
      <c r="E11" s="90">
        <f>Table411131415161819278[[#This Row],[IIIR/2026]]/Table411131415161819278[[#This Row],[IIR/2026]]-1</f>
        <v>5.4716799471835831E-2</v>
      </c>
      <c r="J11" s="65">
        <f>K11/Table411131415161819278[[#This Row],[IIR/2026]]</f>
        <v>5.4716799471835761E-2</v>
      </c>
      <c r="K11" s="64">
        <f>Table411131415161819278[[#This Row],[IIIR/2026]]-Table411131415161819278[[#This Row],[IIR/2026]]</f>
        <v>23.868999999999971</v>
      </c>
    </row>
    <row r="12" spans="1:13" x14ac:dyDescent="0.25">
      <c r="A12" s="83">
        <v>11</v>
      </c>
      <c r="B12" s="72" t="s">
        <v>19</v>
      </c>
      <c r="C12" s="74">
        <v>391.27823000000001</v>
      </c>
      <c r="D12" s="74">
        <v>334.94517000000002</v>
      </c>
      <c r="E12" s="90">
        <f>Table411131415161819278[[#This Row],[IIIR/2026]]/Table411131415161819278[[#This Row],[IIR/2026]]-1</f>
        <v>0.16818591532458882</v>
      </c>
      <c r="J12" s="65">
        <f>K12/Table411131415161819278[[#This Row],[IIR/2026]]</f>
        <v>0.16818591532458876</v>
      </c>
      <c r="K12" s="64">
        <f>Table411131415161819278[[#This Row],[IIIR/2026]]-Table411131415161819278[[#This Row],[IIR/2026]]</f>
        <v>56.333059999999989</v>
      </c>
    </row>
    <row r="13" spans="1:13" x14ac:dyDescent="0.25">
      <c r="A13" s="83">
        <v>12</v>
      </c>
      <c r="B13" s="73" t="s">
        <v>34</v>
      </c>
      <c r="C13" s="74">
        <v>362.22</v>
      </c>
      <c r="D13" s="71">
        <v>357.733</v>
      </c>
      <c r="E13" s="90">
        <f>Table411131415161819278[[#This Row],[IIIR/2026]]/Table411131415161819278[[#This Row],[IIR/2026]]-1</f>
        <v>1.2542874154746864E-2</v>
      </c>
      <c r="J13" s="65">
        <f>K13/Table411131415161819278[[#This Row],[IIR/2026]]</f>
        <v>1.2542874154746761E-2</v>
      </c>
      <c r="K13" s="64">
        <f>Table411131415161819278[[#This Row],[IIIR/2026]]-Table411131415161819278[[#This Row],[IIR/2026]]</f>
        <v>4.4870000000000232</v>
      </c>
    </row>
    <row r="14" spans="1:13" x14ac:dyDescent="0.25">
      <c r="A14" s="83">
        <v>13</v>
      </c>
      <c r="B14" s="72" t="s">
        <v>4</v>
      </c>
      <c r="C14" s="74">
        <v>358.83699999999999</v>
      </c>
      <c r="D14" s="74">
        <v>372.096</v>
      </c>
      <c r="E14" s="90">
        <f>Table411131415161819278[[#This Row],[IIIR/2026]]/Table411131415161819278[[#This Row],[IIR/2026]]-1</f>
        <v>-3.563327743378053E-2</v>
      </c>
      <c r="J14" s="65">
        <f>K14/Table411131415161819278[[#This Row],[IIR/2026]]</f>
        <v>-3.5633277433780572E-2</v>
      </c>
      <c r="K14" s="64">
        <f>Table411131415161819278[[#This Row],[IIIR/2026]]-Table411131415161819278[[#This Row],[IIR/2026]]</f>
        <v>-13.259000000000015</v>
      </c>
      <c r="M14" s="5"/>
    </row>
    <row r="15" spans="1:13" x14ac:dyDescent="0.25">
      <c r="A15" s="83">
        <v>14</v>
      </c>
      <c r="B15" s="88" t="s">
        <v>16</v>
      </c>
      <c r="C15" s="71">
        <v>318.161</v>
      </c>
      <c r="D15" s="71">
        <v>342.74</v>
      </c>
      <c r="E15" s="90">
        <f>Table411131415161819278[[#This Row],[IIIR/2026]]/Table411131415161819278[[#This Row],[IIR/2026]]-1</f>
        <v>-7.1713252027776231E-2</v>
      </c>
      <c r="J15" s="65">
        <f>K15/Table411131415161819278[[#This Row],[IIR/2026]]</f>
        <v>-7.1713252027776175E-2</v>
      </c>
      <c r="K15" s="64">
        <f>Table411131415161819278[[#This Row],[IIIR/2026]]-Table411131415161819278[[#This Row],[IIR/2026]]</f>
        <v>-24.579000000000008</v>
      </c>
    </row>
    <row r="16" spans="1:13" x14ac:dyDescent="0.25">
      <c r="A16" s="83">
        <v>15</v>
      </c>
      <c r="B16" s="6" t="s">
        <v>3</v>
      </c>
      <c r="C16" s="74">
        <v>303.24400000000003</v>
      </c>
      <c r="D16" s="71">
        <v>263.18599999999998</v>
      </c>
      <c r="E16" s="90">
        <f>Table411131415161819278[[#This Row],[IIIR/2026]]/Table411131415161819278[[#This Row],[IIR/2026]]-1</f>
        <v>0.1522041445973572</v>
      </c>
      <c r="J16" s="65">
        <f>K16/Table411131415161819278[[#This Row],[IIR/2026]]</f>
        <v>0.1522041445973572</v>
      </c>
      <c r="K16" s="64">
        <f>Table411131415161819278[[#This Row],[IIIR/2026]]-Table411131415161819278[[#This Row],[IIR/2026]]</f>
        <v>40.05800000000005</v>
      </c>
    </row>
    <row r="17" spans="1:11" x14ac:dyDescent="0.25">
      <c r="A17" s="83">
        <v>16</v>
      </c>
      <c r="B17" s="6" t="s">
        <v>2</v>
      </c>
      <c r="C17" s="74">
        <v>238.18831</v>
      </c>
      <c r="D17" s="71">
        <v>236.88038</v>
      </c>
      <c r="E17" s="90">
        <f>Table411131415161819278[[#This Row],[IIIR/2026]]/Table411131415161819278[[#This Row],[IIR/2026]]-1</f>
        <v>5.521478815594616E-3</v>
      </c>
      <c r="J17" s="65">
        <f>K17/Table411131415161819278[[#This Row],[IIR/2026]]</f>
        <v>5.5214788155946003E-3</v>
      </c>
      <c r="K17" s="64">
        <f>Table411131415161819278[[#This Row],[IIIR/2026]]-Table411131415161819278[[#This Row],[IIR/2026]]</f>
        <v>1.3079299999999989</v>
      </c>
    </row>
    <row r="18" spans="1:11" x14ac:dyDescent="0.25">
      <c r="A18" s="83">
        <v>17</v>
      </c>
      <c r="B18" s="73" t="s">
        <v>10</v>
      </c>
      <c r="C18" s="71">
        <v>222.95400000000001</v>
      </c>
      <c r="D18" s="71">
        <v>209.381</v>
      </c>
      <c r="E18" s="90">
        <f>Table411131415161819278[[#This Row],[IIIR/2026]]/Table411131415161819278[[#This Row],[IIR/2026]]-1</f>
        <v>6.4824411001953353E-2</v>
      </c>
      <c r="J18" s="65">
        <f>K18/Table411131415161819278[[#This Row],[IIR/2026]]</f>
        <v>6.4824411001953408E-2</v>
      </c>
      <c r="K18" s="64">
        <f>Table411131415161819278[[#This Row],[IIIR/2026]]-Table411131415161819278[[#This Row],[IIR/2026]]</f>
        <v>13.573000000000008</v>
      </c>
    </row>
    <row r="19" spans="1:11" x14ac:dyDescent="0.25">
      <c r="A19" s="83">
        <v>18</v>
      </c>
      <c r="B19" s="88" t="s">
        <v>35</v>
      </c>
      <c r="C19" s="180">
        <v>188.69879</v>
      </c>
      <c r="D19" s="75">
        <v>172.74861000000001</v>
      </c>
      <c r="E19" s="90">
        <f>Table411131415161819278[[#This Row],[IIIR/2026]]/Table411131415161819278[[#This Row],[IIR/2026]]-1</f>
        <v>9.2331741482608587E-2</v>
      </c>
      <c r="J19" s="65">
        <f>K19/Table411131415161819278[[#This Row],[IIR/2026]]</f>
        <v>9.233174148260867E-2</v>
      </c>
      <c r="K19" s="64">
        <f>Table411131415161819278[[#This Row],[IIIR/2026]]-Table411131415161819278[[#This Row],[IIR/2026]]</f>
        <v>15.950179999999989</v>
      </c>
    </row>
    <row r="20" spans="1:11" x14ac:dyDescent="0.25">
      <c r="A20" s="83">
        <v>19</v>
      </c>
      <c r="B20" s="73" t="s">
        <v>9</v>
      </c>
      <c r="C20" s="71">
        <v>68.707359999999994</v>
      </c>
      <c r="D20" s="74">
        <v>70.957459999999998</v>
      </c>
      <c r="E20" s="90">
        <f>Table411131415161819278[[#This Row],[IIIR/2026]]/Table411131415161819278[[#This Row],[IIR/2026]]-1</f>
        <v>-3.1710548827424301E-2</v>
      </c>
      <c r="J20" s="65">
        <f>K20/Table411131415161819278[[#This Row],[IIR/2026]]</f>
        <v>-3.1710548827424252E-2</v>
      </c>
      <c r="K20" s="64">
        <f>Table411131415161819278[[#This Row],[IIIR/2026]]-Table411131415161819278[[#This Row],[IIR/2026]]</f>
        <v>-2.2501000000000033</v>
      </c>
    </row>
    <row r="21" spans="1:11" x14ac:dyDescent="0.25">
      <c r="A21" s="83">
        <v>20</v>
      </c>
      <c r="B21" s="72" t="s">
        <v>5</v>
      </c>
      <c r="C21" s="71">
        <v>51.242910000000002</v>
      </c>
      <c r="D21" s="71">
        <v>56.305929999999996</v>
      </c>
      <c r="E21" s="90">
        <f>Table411131415161819278[[#This Row],[IIIR/2026]]/Table411131415161819278[[#This Row],[IIR/2026]]-1</f>
        <v>-8.9919836152248855E-2</v>
      </c>
      <c r="J21" s="65">
        <f>K21/Table411131415161819278[[#This Row],[IIR/2026]]</f>
        <v>-8.9919836152248883E-2</v>
      </c>
      <c r="K21" s="64">
        <f>Table411131415161819278[[#This Row],[IIIR/2026]]-Table411131415161819278[[#This Row],[IIR/2026]]</f>
        <v>-5.0630199999999945</v>
      </c>
    </row>
    <row r="22" spans="1:11" x14ac:dyDescent="0.25">
      <c r="A22" s="83">
        <v>21</v>
      </c>
      <c r="B22" s="62" t="s">
        <v>7</v>
      </c>
      <c r="C22" s="98">
        <v>2.49308</v>
      </c>
      <c r="D22" s="98">
        <v>1.9843599999999999</v>
      </c>
      <c r="E22" s="90">
        <f>Table411131415161819278[[#This Row],[IIIR/2026]]/Table411131415161819278[[#This Row],[IIR/2026]]-1</f>
        <v>0.25636477252111511</v>
      </c>
      <c r="J22" s="65">
        <f>K22/Table411131415161819278[[#This Row],[IIR/2026]]</f>
        <v>0.25636477252111517</v>
      </c>
      <c r="K22" s="64">
        <f>Table411131415161819278[[#This Row],[IIIR/2026]]-Table411131415161819278[[#This Row],[IIR/2026]]</f>
        <v>0.50872000000000006</v>
      </c>
    </row>
  </sheetData>
  <hyperlinks>
    <hyperlink ref="G1" location="Mündəricat!A1" display="Mündəricat" xr:uid="{6B67C723-46BD-405D-9BF9-BAD1F99F74B3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DA8E-4AC0-410A-B7DD-F149E6C62C8E}">
  <dimension ref="A1:F25"/>
  <sheetViews>
    <sheetView workbookViewId="0"/>
    <sheetView workbookViewId="1"/>
  </sheetViews>
  <sheetFormatPr defaultRowHeight="15" x14ac:dyDescent="0.25"/>
  <cols>
    <col min="1" max="1" width="7.7109375" customWidth="1"/>
    <col min="2" max="2" width="35.42578125" customWidth="1"/>
    <col min="3" max="3" width="29.7109375" customWidth="1"/>
    <col min="4" max="4" width="32.7109375" customWidth="1"/>
    <col min="6" max="6" width="21.7109375" customWidth="1"/>
  </cols>
  <sheetData>
    <row r="1" spans="1:6" ht="30" x14ac:dyDescent="0.25">
      <c r="A1" s="18" t="s">
        <v>0</v>
      </c>
      <c r="B1" s="19" t="s">
        <v>21</v>
      </c>
      <c r="C1" s="19" t="s">
        <v>66</v>
      </c>
      <c r="D1" s="20" t="s">
        <v>67</v>
      </c>
      <c r="E1" s="21"/>
      <c r="F1" s="36" t="s">
        <v>43</v>
      </c>
    </row>
    <row r="2" spans="1:6" x14ac:dyDescent="0.25">
      <c r="A2" s="24">
        <v>25</v>
      </c>
      <c r="B2" s="6" t="s">
        <v>60</v>
      </c>
      <c r="C2" s="2">
        <v>0.25910754949204923</v>
      </c>
      <c r="D2" s="50">
        <v>407.7200499999999</v>
      </c>
    </row>
    <row r="3" spans="1:6" x14ac:dyDescent="0.25">
      <c r="A3" s="24">
        <v>2</v>
      </c>
      <c r="B3" s="6" t="s">
        <v>11</v>
      </c>
      <c r="C3" s="2">
        <v>0.18983840442568059</v>
      </c>
      <c r="D3" s="50">
        <v>179.952</v>
      </c>
    </row>
    <row r="4" spans="1:6" x14ac:dyDescent="0.25">
      <c r="A4" s="24">
        <v>7</v>
      </c>
      <c r="B4" s="6" t="s">
        <v>8</v>
      </c>
      <c r="C4" s="51">
        <v>5.7548783993202193E-2</v>
      </c>
      <c r="D4" s="50">
        <v>38.731137310400982</v>
      </c>
    </row>
    <row r="5" spans="1:6" x14ac:dyDescent="0.25">
      <c r="A5" s="24">
        <v>1</v>
      </c>
      <c r="B5" s="6" t="s">
        <v>1</v>
      </c>
      <c r="C5" s="54">
        <v>5.4563986611593861E-2</v>
      </c>
      <c r="D5" s="55">
        <v>36.777000000000044</v>
      </c>
    </row>
    <row r="6" spans="1:6" x14ac:dyDescent="0.25">
      <c r="A6" s="24">
        <v>5</v>
      </c>
      <c r="B6" s="6" t="s">
        <v>37</v>
      </c>
      <c r="C6" s="2">
        <v>6.4688461363294633E-2</v>
      </c>
      <c r="D6" s="50">
        <v>26.958619999999996</v>
      </c>
    </row>
    <row r="7" spans="1:6" x14ac:dyDescent="0.25">
      <c r="A7" s="24">
        <v>4</v>
      </c>
      <c r="B7" s="6" t="s">
        <v>14</v>
      </c>
      <c r="C7" s="2">
        <v>1.0542073308189825E-2</v>
      </c>
      <c r="D7" s="50">
        <v>24.972000000000207</v>
      </c>
    </row>
    <row r="8" spans="1:6" x14ac:dyDescent="0.25">
      <c r="A8" s="24">
        <v>18</v>
      </c>
      <c r="B8" s="6" t="s">
        <v>13</v>
      </c>
      <c r="C8" s="54">
        <v>0.28477666511411276</v>
      </c>
      <c r="D8" s="55">
        <v>24.456620000000001</v>
      </c>
    </row>
    <row r="9" spans="1:6" x14ac:dyDescent="0.25">
      <c r="A9" s="24">
        <v>10</v>
      </c>
      <c r="B9" s="6" t="s">
        <v>15</v>
      </c>
      <c r="C9" s="54">
        <v>6.8646638457620895E-2</v>
      </c>
      <c r="D9" s="55">
        <v>21.43100000000004</v>
      </c>
    </row>
    <row r="10" spans="1:6" x14ac:dyDescent="0.25">
      <c r="A10" s="24">
        <v>6</v>
      </c>
      <c r="B10" s="6" t="s">
        <v>17</v>
      </c>
      <c r="C10" s="54">
        <v>7.3035187669299395E-2</v>
      </c>
      <c r="D10" s="55">
        <v>21.16537828099996</v>
      </c>
    </row>
    <row r="11" spans="1:6" x14ac:dyDescent="0.25">
      <c r="A11" s="24">
        <v>9</v>
      </c>
      <c r="B11" s="6" t="s">
        <v>31</v>
      </c>
      <c r="C11" s="54">
        <v>6.0480726300129684E-2</v>
      </c>
      <c r="D11" s="55">
        <v>19.107675859999972</v>
      </c>
    </row>
    <row r="12" spans="1:6" x14ac:dyDescent="0.25">
      <c r="A12" s="24">
        <v>17</v>
      </c>
      <c r="B12" s="6" t="s">
        <v>10</v>
      </c>
      <c r="C12" s="54">
        <v>0.13904059642663794</v>
      </c>
      <c r="D12" s="55">
        <v>12.840399080000012</v>
      </c>
    </row>
    <row r="13" spans="1:6" x14ac:dyDescent="0.25">
      <c r="A13" s="24">
        <v>11</v>
      </c>
      <c r="B13" s="6" t="s">
        <v>16</v>
      </c>
      <c r="C13" s="51">
        <v>3.528473091364201E-2</v>
      </c>
      <c r="D13" s="50">
        <v>11.276999999999987</v>
      </c>
    </row>
    <row r="14" spans="1:6" x14ac:dyDescent="0.25">
      <c r="A14" s="24">
        <v>16</v>
      </c>
      <c r="B14" s="6" t="s">
        <v>35</v>
      </c>
      <c r="C14" s="54">
        <v>5.9361301479310534E-2</v>
      </c>
      <c r="D14" s="55">
        <v>9.0921705000000088</v>
      </c>
    </row>
    <row r="15" spans="1:6" x14ac:dyDescent="0.25">
      <c r="A15" s="24">
        <v>22</v>
      </c>
      <c r="B15" s="6" t="s">
        <v>19</v>
      </c>
      <c r="C15" s="2">
        <v>5.528749776618512E-2</v>
      </c>
      <c r="D15" s="50">
        <v>8.9565000000000055</v>
      </c>
    </row>
    <row r="16" spans="1:6" x14ac:dyDescent="0.25">
      <c r="A16" s="24">
        <v>12</v>
      </c>
      <c r="B16" s="6" t="s">
        <v>9</v>
      </c>
      <c r="C16" s="54">
        <v>6.4471641982394953E-2</v>
      </c>
      <c r="D16" s="55">
        <v>3.5169287400000044</v>
      </c>
    </row>
    <row r="17" spans="1:4" x14ac:dyDescent="0.25">
      <c r="A17" s="24">
        <v>24</v>
      </c>
      <c r="B17" s="6" t="s">
        <v>12</v>
      </c>
      <c r="C17" s="2">
        <v>1.2429242057117301E-2</v>
      </c>
      <c r="D17" s="50">
        <v>3.30953999999997</v>
      </c>
    </row>
    <row r="18" spans="1:4" x14ac:dyDescent="0.25">
      <c r="A18" s="24">
        <v>8</v>
      </c>
      <c r="B18" s="6" t="s">
        <v>3</v>
      </c>
      <c r="C18" s="54">
        <v>9.5342365767984872E-3</v>
      </c>
      <c r="D18" s="55">
        <v>0.41799999999999926</v>
      </c>
    </row>
    <row r="19" spans="1:4" x14ac:dyDescent="0.25">
      <c r="A19" s="24">
        <v>13</v>
      </c>
      <c r="B19" s="6" t="s">
        <v>5</v>
      </c>
      <c r="C19" s="54">
        <v>2.2703677975174498E-3</v>
      </c>
      <c r="D19" s="55">
        <v>0.15386999999999773</v>
      </c>
    </row>
    <row r="20" spans="1:4" x14ac:dyDescent="0.25">
      <c r="A20" s="24">
        <v>14</v>
      </c>
      <c r="B20" s="6" t="s">
        <v>6</v>
      </c>
      <c r="C20" s="2">
        <v>-5.4499926351451542E-3</v>
      </c>
      <c r="D20" s="50">
        <v>-0.37000000000000455</v>
      </c>
    </row>
    <row r="21" spans="1:4" x14ac:dyDescent="0.25">
      <c r="A21" s="24">
        <v>3</v>
      </c>
      <c r="B21" s="6" t="s">
        <v>34</v>
      </c>
      <c r="C21" s="54">
        <v>-1.2513428050119765E-3</v>
      </c>
      <c r="D21" s="55">
        <v>-0.53700000000003456</v>
      </c>
    </row>
    <row r="22" spans="1:4" x14ac:dyDescent="0.25">
      <c r="A22" s="24">
        <v>21</v>
      </c>
      <c r="B22" s="6" t="s">
        <v>2</v>
      </c>
      <c r="C22" s="2">
        <v>-3.6025167299627348E-2</v>
      </c>
      <c r="D22" s="50">
        <v>-3.4516299999999944</v>
      </c>
    </row>
    <row r="23" spans="1:4" x14ac:dyDescent="0.25">
      <c r="A23" s="24">
        <v>23</v>
      </c>
      <c r="B23" s="6" t="s">
        <v>18</v>
      </c>
      <c r="C23" s="2">
        <v>-6.5962707236821129E-3</v>
      </c>
      <c r="D23" s="50">
        <v>-8.0910912100000587</v>
      </c>
    </row>
    <row r="24" spans="1:4" x14ac:dyDescent="0.25">
      <c r="A24" s="24">
        <v>19</v>
      </c>
      <c r="B24" s="6" t="s">
        <v>4</v>
      </c>
      <c r="C24" s="2"/>
      <c r="D24" s="50"/>
    </row>
    <row r="25" spans="1:4" x14ac:dyDescent="0.25">
      <c r="A25" s="24">
        <v>15</v>
      </c>
      <c r="B25" s="13" t="s">
        <v>7</v>
      </c>
      <c r="C25" s="2"/>
      <c r="D25" s="50"/>
    </row>
  </sheetData>
  <conditionalFormatting sqref="C2:C14">
    <cfRule type="dataBar" priority="2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{295B2208-E972-49EE-B9A9-7F1FC2FFFB84}</x14:id>
        </ext>
      </extLst>
    </cfRule>
    <cfRule type="dataBar" priority="2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{C1AB09B9-5F14-4CA1-8050-5F25E97A88FC}</x14:id>
        </ext>
      </extLst>
    </cfRule>
    <cfRule type="dataBar" priority="2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{73A0EFE0-2FBC-4B21-8662-5D2A381EB380}</x14:id>
        </ext>
      </extLst>
    </cfRule>
    <cfRule type="dataBar" priority="2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{BF9FED8C-238A-4C93-AE91-14DF4BFAAC5A}</x14:id>
        </ext>
      </extLst>
    </cfRule>
  </conditionalFormatting>
  <conditionalFormatting sqref="C2:C21">
    <cfRule type="dataBar" priority="2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{E11B50B9-A2B2-45A3-B39B-74AB815688D0}</x14:id>
        </ext>
      </extLst>
    </cfRule>
  </conditionalFormatting>
  <conditionalFormatting sqref="C2:C2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{84DA1E4A-9DFE-42F5-9AC3-A3340138C540}</x14:id>
        </ext>
      </extLst>
    </cfRule>
  </conditionalFormatting>
  <conditionalFormatting sqref="C2:D14">
    <cfRule type="dataBar" priority="2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{D5996639-35CA-4C96-8A0C-F865473AE58C}</x14:id>
        </ext>
      </extLst>
    </cfRule>
  </conditionalFormatting>
  <conditionalFormatting sqref="C2:D25">
    <cfRule type="dataBar" priority="2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{2BA34C4E-C215-45FE-A93D-335D6D5A0E6E}</x14:id>
        </ext>
      </extLst>
    </cfRule>
  </conditionalFormatting>
  <conditionalFormatting sqref="D2:D14">
    <cfRule type="dataBar" priority="2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{E9B90B9B-5CC9-4D31-9B1E-B3A403EE15F3}</x14:id>
        </ext>
      </extLst>
    </cfRule>
    <cfRule type="dataBar" priority="2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{5084A605-E1AB-4F92-B418-656A8E7EDD0A}</x14:id>
        </ext>
      </extLst>
    </cfRule>
    <cfRule type="dataBar" priority="2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{1BD8A502-C198-42A2-A841-120205632447}</x14:id>
        </ext>
      </extLst>
    </cfRule>
  </conditionalFormatting>
  <conditionalFormatting sqref="D2:D21">
    <cfRule type="dataBar" priority="2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{CCE7B0C2-FE2B-4072-973C-3F0962691F01}</x14:id>
        </ext>
      </extLst>
    </cfRule>
  </conditionalFormatting>
  <conditionalFormatting sqref="D2:D2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{92F28041-3D9A-4407-A62A-F94D491CBD37}</x14:id>
        </ext>
      </extLst>
    </cfRule>
  </conditionalFormatting>
  <hyperlinks>
    <hyperlink ref="F1" location="Mündəricat!A1" display="Mündəricat" xr:uid="{3641BC56-3B1E-4545-8108-C41B6B1E4175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5B2208-E972-49EE-B9A9-7F1FC2FFFB8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C1AB09B9-5F14-4CA1-8050-5F25E97A88F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3A0EFE0-2FBC-4B21-8662-5D2A381EB3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BF9FED8C-238A-4C93-AE91-14DF4BFAAC5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C2:C14</xm:sqref>
        </x14:conditionalFormatting>
        <x14:conditionalFormatting xmlns:xm="http://schemas.microsoft.com/office/excel/2006/main">
          <x14:cfRule type="dataBar" id="{E11B50B9-A2B2-45A3-B39B-74AB815688D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C2:C21</xm:sqref>
        </x14:conditionalFormatting>
        <x14:conditionalFormatting xmlns:xm="http://schemas.microsoft.com/office/excel/2006/main">
          <x14:cfRule type="dataBar" id="{84DA1E4A-9DFE-42F5-9AC3-A3340138C54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C2:C25</xm:sqref>
        </x14:conditionalFormatting>
        <x14:conditionalFormatting xmlns:xm="http://schemas.microsoft.com/office/excel/2006/main">
          <x14:cfRule type="dataBar" id="{D5996639-35CA-4C96-8A0C-F865473AE58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C2:D14</xm:sqref>
        </x14:conditionalFormatting>
        <x14:conditionalFormatting xmlns:xm="http://schemas.microsoft.com/office/excel/2006/main">
          <x14:cfRule type="dataBar" id="{2BA34C4E-C215-45FE-A93D-335D6D5A0E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C2:D25</xm:sqref>
        </x14:conditionalFormatting>
        <x14:conditionalFormatting xmlns:xm="http://schemas.microsoft.com/office/excel/2006/main">
          <x14:cfRule type="dataBar" id="{E9B90B9B-5CC9-4D31-9B1E-B3A403EE15F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5084A605-E1AB-4F92-B418-656A8E7EDD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1BD8A502-C198-42A2-A841-1202056324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D2:D14</xm:sqref>
        </x14:conditionalFormatting>
        <x14:conditionalFormatting xmlns:xm="http://schemas.microsoft.com/office/excel/2006/main">
          <x14:cfRule type="dataBar" id="{CCE7B0C2-FE2B-4072-973C-3F0962691F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D2:D21</xm:sqref>
        </x14:conditionalFormatting>
        <x14:conditionalFormatting xmlns:xm="http://schemas.microsoft.com/office/excel/2006/main">
          <x14:cfRule type="dataBar" id="{92F28041-3D9A-4407-A62A-F94D491CBD3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D2:D25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0118-D7AC-4352-B3EE-ECB7DF0014B5}">
  <dimension ref="A1:G22"/>
  <sheetViews>
    <sheetView workbookViewId="0">
      <selection activeCell="C2" sqref="C2"/>
    </sheetView>
    <sheetView workbookViewId="1"/>
  </sheetViews>
  <sheetFormatPr defaultRowHeight="15" x14ac:dyDescent="0.25"/>
  <cols>
    <col min="2" max="2" width="33" customWidth="1"/>
    <col min="3" max="5" width="21.28515625" customWidth="1"/>
    <col min="7" max="7" width="13.28515625" customWidth="1"/>
  </cols>
  <sheetData>
    <row r="1" spans="1:7" x14ac:dyDescent="0.25">
      <c r="A1" s="141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G1" s="44" t="s">
        <v>43</v>
      </c>
    </row>
    <row r="2" spans="1:7" x14ac:dyDescent="0.25">
      <c r="A2" s="83">
        <v>1</v>
      </c>
      <c r="B2" s="73" t="s">
        <v>11</v>
      </c>
      <c r="C2" s="74">
        <v>3536.895</v>
      </c>
      <c r="D2" s="74">
        <v>3323.2150000000001</v>
      </c>
      <c r="E2" s="78">
        <f>Table4111314151618192786[[#This Row],[IIIR/2026]]/Table4111314151618192786[[#This Row],[IIR/2026]]-1</f>
        <v>6.4299180161379921E-2</v>
      </c>
    </row>
    <row r="3" spans="1:7" x14ac:dyDescent="0.25">
      <c r="A3" s="83">
        <v>2</v>
      </c>
      <c r="B3" s="6" t="s">
        <v>60</v>
      </c>
      <c r="C3" s="71">
        <v>2244.0603700000001</v>
      </c>
      <c r="D3" s="74">
        <v>2159.6945599999999</v>
      </c>
      <c r="E3" s="78">
        <f>Table4111314151618192786[[#This Row],[IIIR/2026]]/Table4111314151618192786[[#This Row],[IIR/2026]]-1</f>
        <v>3.9063769276707516E-2</v>
      </c>
    </row>
    <row r="4" spans="1:7" x14ac:dyDescent="0.25">
      <c r="A4" s="83">
        <v>3</v>
      </c>
      <c r="B4" s="88" t="s">
        <v>35</v>
      </c>
      <c r="C4" s="71">
        <v>911.04049999999995</v>
      </c>
      <c r="D4" s="74">
        <v>819.79917999999998</v>
      </c>
      <c r="E4" s="78">
        <f>Table4111314151618192786[[#This Row],[IIIR/2026]]/Table4111314151618192786[[#This Row],[IIR/2026]]-1</f>
        <v>0.11129715938481421</v>
      </c>
    </row>
    <row r="5" spans="1:7" x14ac:dyDescent="0.25">
      <c r="A5" s="83">
        <v>4</v>
      </c>
      <c r="B5" s="88" t="s">
        <v>17</v>
      </c>
      <c r="C5" s="71">
        <v>676.59299999999996</v>
      </c>
      <c r="D5" s="74">
        <v>659.81205807199899</v>
      </c>
      <c r="E5" s="78">
        <f>Table4111314151618192786[[#This Row],[IIIR/2026]]/Table4111314151618192786[[#This Row],[IIR/2026]]-1</f>
        <v>2.5432911876505537E-2</v>
      </c>
    </row>
    <row r="6" spans="1:7" x14ac:dyDescent="0.25">
      <c r="A6" s="83">
        <v>5</v>
      </c>
      <c r="B6" s="6" t="s">
        <v>3</v>
      </c>
      <c r="C6" s="74">
        <v>424.07100000000003</v>
      </c>
      <c r="D6" s="74">
        <v>351.28500000000003</v>
      </c>
      <c r="E6" s="78">
        <f>Table4111314151618192786[[#This Row],[IIIR/2026]]/Table4111314151618192786[[#This Row],[IIR/2026]]-1</f>
        <v>0.20719928263375897</v>
      </c>
    </row>
    <row r="7" spans="1:7" x14ac:dyDescent="0.25">
      <c r="A7" s="83">
        <v>6</v>
      </c>
      <c r="B7" s="88" t="s">
        <v>8</v>
      </c>
      <c r="C7" s="71">
        <v>398.45367287230027</v>
      </c>
      <c r="D7" s="74">
        <v>395.22830267539598</v>
      </c>
      <c r="E7" s="78">
        <f>Table4111314151618192786[[#This Row],[IIIR/2026]]/Table4111314151618192786[[#This Row],[IIR/2026]]-1</f>
        <v>8.1607773913734416E-3</v>
      </c>
    </row>
    <row r="8" spans="1:7" x14ac:dyDescent="0.25">
      <c r="A8" s="83">
        <v>7</v>
      </c>
      <c r="B8" s="73" t="s">
        <v>15</v>
      </c>
      <c r="C8" s="71">
        <v>360.55</v>
      </c>
      <c r="D8" s="74">
        <v>360.709</v>
      </c>
      <c r="E8" s="78">
        <f>Table4111314151618192786[[#This Row],[IIIR/2026]]/Table4111314151618192786[[#This Row],[IIR/2026]]-1</f>
        <v>-4.407985384340396E-4</v>
      </c>
    </row>
    <row r="9" spans="1:7" x14ac:dyDescent="0.25">
      <c r="A9" s="83">
        <v>8</v>
      </c>
      <c r="B9" s="6" t="s">
        <v>37</v>
      </c>
      <c r="C9" s="71">
        <v>319.09724</v>
      </c>
      <c r="D9" s="74">
        <v>313.99497000000002</v>
      </c>
      <c r="E9" s="78">
        <f>Table4111314151618192786[[#This Row],[IIIR/2026]]/Table4111314151618192786[[#This Row],[IIR/2026]]-1</f>
        <v>1.6249527818869014E-2</v>
      </c>
    </row>
    <row r="10" spans="1:7" x14ac:dyDescent="0.25">
      <c r="A10" s="83">
        <v>9</v>
      </c>
      <c r="B10" s="6" t="s">
        <v>1</v>
      </c>
      <c r="C10" s="71">
        <v>315.20800000000003</v>
      </c>
      <c r="D10" s="74">
        <v>311.447</v>
      </c>
      <c r="E10" s="78">
        <f>Table4111314151618192786[[#This Row],[IIIR/2026]]/Table4111314151618192786[[#This Row],[IIR/2026]]-1</f>
        <v>1.207589092205108E-2</v>
      </c>
    </row>
    <row r="11" spans="1:7" x14ac:dyDescent="0.25">
      <c r="A11" s="83">
        <v>10</v>
      </c>
      <c r="B11" s="73" t="s">
        <v>18</v>
      </c>
      <c r="C11" s="74">
        <v>284.97199999999998</v>
      </c>
      <c r="D11" s="74">
        <v>241.05799999999999</v>
      </c>
      <c r="E11" s="78">
        <f>Table4111314151618192786[[#This Row],[IIIR/2026]]/Table4111314151618192786[[#This Row],[IIR/2026]]-1</f>
        <v>0.18217192542873484</v>
      </c>
    </row>
    <row r="12" spans="1:7" x14ac:dyDescent="0.25">
      <c r="A12" s="83">
        <v>11</v>
      </c>
      <c r="B12" s="73" t="s">
        <v>10</v>
      </c>
      <c r="C12" s="74">
        <v>239.03899999999999</v>
      </c>
      <c r="D12" s="74">
        <v>231.74600000000001</v>
      </c>
      <c r="E12" s="78">
        <f>Table4111314151618192786[[#This Row],[IIIR/2026]]/Table4111314151618192786[[#This Row],[IIR/2026]]-1</f>
        <v>3.1469798831479157E-2</v>
      </c>
    </row>
    <row r="13" spans="1:7" x14ac:dyDescent="0.25">
      <c r="A13" s="83">
        <v>12</v>
      </c>
      <c r="B13" s="88" t="s">
        <v>16</v>
      </c>
      <c r="C13" s="71">
        <v>211.96899999999999</v>
      </c>
      <c r="D13" s="74">
        <v>221.50200000000001</v>
      </c>
      <c r="E13" s="78">
        <f>Table4111314151618192786[[#This Row],[IIIR/2026]]/Table4111314151618192786[[#This Row],[IIR/2026]]-1</f>
        <v>-4.3037986112992255E-2</v>
      </c>
    </row>
    <row r="14" spans="1:7" x14ac:dyDescent="0.25">
      <c r="A14" s="83">
        <v>13</v>
      </c>
      <c r="B14" s="73" t="s">
        <v>9</v>
      </c>
      <c r="C14" s="74">
        <v>163.91838999999999</v>
      </c>
      <c r="D14" s="74">
        <v>141.31978000000001</v>
      </c>
      <c r="E14" s="78">
        <f>Table4111314151618192786[[#This Row],[IIIR/2026]]/Table4111314151618192786[[#This Row],[IIR/2026]]-1</f>
        <v>0.15991116034853703</v>
      </c>
    </row>
    <row r="15" spans="1:7" x14ac:dyDescent="0.25">
      <c r="A15" s="83">
        <v>14</v>
      </c>
      <c r="B15" s="6" t="s">
        <v>2</v>
      </c>
      <c r="C15" s="74">
        <v>103.21746</v>
      </c>
      <c r="D15" s="74">
        <v>88.469229999999996</v>
      </c>
      <c r="E15" s="78">
        <f>Table4111314151618192786[[#This Row],[IIIR/2026]]/Table4111314151618192786[[#This Row],[IIR/2026]]-1</f>
        <v>0.16670462713420253</v>
      </c>
    </row>
    <row r="16" spans="1:7" x14ac:dyDescent="0.25">
      <c r="A16" s="83">
        <v>15</v>
      </c>
      <c r="B16" s="72" t="s">
        <v>19</v>
      </c>
      <c r="C16" s="74">
        <v>101.26114</v>
      </c>
      <c r="D16" s="74">
        <v>94.602999999999994</v>
      </c>
      <c r="E16" s="78">
        <f>Table4111314151618192786[[#This Row],[IIIR/2026]]/Table4111314151618192786[[#This Row],[IIR/2026]]-1</f>
        <v>7.0379797680834688E-2</v>
      </c>
    </row>
    <row r="17" spans="1:5" x14ac:dyDescent="0.25">
      <c r="A17" s="83">
        <v>16</v>
      </c>
      <c r="B17" s="73" t="s">
        <v>34</v>
      </c>
      <c r="C17" s="74">
        <v>61.674999999999997</v>
      </c>
      <c r="D17" s="74">
        <v>65.585999999999999</v>
      </c>
      <c r="E17" s="78">
        <f>Table4111314151618192786[[#This Row],[IIIR/2026]]/Table4111314151618192786[[#This Row],[IIR/2026]]-1</f>
        <v>-5.9631628701247275E-2</v>
      </c>
    </row>
    <row r="18" spans="1:5" x14ac:dyDescent="0.25">
      <c r="A18" s="83">
        <v>17</v>
      </c>
      <c r="B18" s="73" t="s">
        <v>14</v>
      </c>
      <c r="C18" s="74">
        <v>58.07</v>
      </c>
      <c r="D18" s="74">
        <v>60.357999999999997</v>
      </c>
      <c r="E18" s="78">
        <f>Table4111314151618192786[[#This Row],[IIIR/2026]]/Table4111314151618192786[[#This Row],[IIR/2026]]-1</f>
        <v>-3.7907153981245223E-2</v>
      </c>
    </row>
    <row r="19" spans="1:5" x14ac:dyDescent="0.25">
      <c r="A19" s="83">
        <v>18</v>
      </c>
      <c r="B19" s="73" t="s">
        <v>31</v>
      </c>
      <c r="C19" s="75">
        <v>38.003869999999999</v>
      </c>
      <c r="D19" s="74">
        <v>44.286099999999998</v>
      </c>
      <c r="E19" s="78">
        <f>Table4111314151618192786[[#This Row],[IIIR/2026]]/Table4111314151618192786[[#This Row],[IIR/2026]]-1</f>
        <v>-0.14185557093534984</v>
      </c>
    </row>
    <row r="20" spans="1:5" x14ac:dyDescent="0.25">
      <c r="A20" s="83">
        <v>19</v>
      </c>
      <c r="B20" s="72" t="s">
        <v>5</v>
      </c>
      <c r="C20" s="71">
        <v>26.677689999999998</v>
      </c>
      <c r="D20" s="74">
        <v>25.979520000000001</v>
      </c>
      <c r="E20" s="78">
        <f>Table4111314151618192786[[#This Row],[IIIR/2026]]/Table4111314151618192786[[#This Row],[IIR/2026]]-1</f>
        <v>2.687386064099706E-2</v>
      </c>
    </row>
    <row r="21" spans="1:5" x14ac:dyDescent="0.25">
      <c r="A21" s="83">
        <v>20</v>
      </c>
      <c r="B21" s="72" t="s">
        <v>4</v>
      </c>
      <c r="C21" s="74">
        <v>5.9459999999999997</v>
      </c>
      <c r="D21" s="74">
        <v>6.0890000000000004</v>
      </c>
      <c r="E21" s="78">
        <f>Table4111314151618192786[[#This Row],[IIIR/2026]]/Table4111314151618192786[[#This Row],[IIR/2026]]-1</f>
        <v>-2.3484972901954504E-2</v>
      </c>
    </row>
    <row r="22" spans="1:5" x14ac:dyDescent="0.25">
      <c r="A22" s="83">
        <v>21</v>
      </c>
      <c r="B22" s="62" t="s">
        <v>7</v>
      </c>
      <c r="C22" s="98">
        <v>0.96028000000000002</v>
      </c>
      <c r="D22" s="74">
        <v>1.1060000000000001</v>
      </c>
      <c r="E22" s="78">
        <f>Table4111314151618192786[[#This Row],[IIIR/2026]]/Table4111314151618192786[[#This Row],[IIR/2026]]-1</f>
        <v>-0.13175406871609407</v>
      </c>
    </row>
  </sheetData>
  <hyperlinks>
    <hyperlink ref="G1" location="Mündəricat!A1" display="Mündəricat" xr:uid="{14A0379E-447E-447F-894A-AEA02B932729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39BB-E1CB-4B18-9823-4465322EF6B3}">
  <dimension ref="A1:G22"/>
  <sheetViews>
    <sheetView workbookViewId="0">
      <selection activeCell="E20" sqref="E20:E21"/>
    </sheetView>
    <sheetView workbookViewId="1"/>
  </sheetViews>
  <sheetFormatPr defaultRowHeight="15" x14ac:dyDescent="0.25"/>
  <cols>
    <col min="1" max="1" width="8.42578125" style="136" customWidth="1"/>
    <col min="2" max="2" width="16.7109375" customWidth="1"/>
    <col min="3" max="5" width="18.140625" customWidth="1"/>
    <col min="7" max="7" width="15.7109375" customWidth="1"/>
  </cols>
  <sheetData>
    <row r="1" spans="1:7" x14ac:dyDescent="0.25">
      <c r="A1" s="139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G1" s="44" t="s">
        <v>43</v>
      </c>
    </row>
    <row r="2" spans="1:7" x14ac:dyDescent="0.25">
      <c r="A2" s="83">
        <v>1</v>
      </c>
      <c r="B2" s="6" t="s">
        <v>60</v>
      </c>
      <c r="C2" s="71">
        <v>1808.32626</v>
      </c>
      <c r="D2" s="71">
        <v>1777.5421100000001</v>
      </c>
      <c r="E2" s="113">
        <f>Table411131415161819278612[[#This Row],[IIIR/2026]]/Table411131415161819278612[[#This Row],[IIR/2026]]-1</f>
        <v>1.7318380153592994E-2</v>
      </c>
    </row>
    <row r="3" spans="1:7" x14ac:dyDescent="0.25">
      <c r="A3" s="83">
        <v>2</v>
      </c>
      <c r="B3" s="73" t="s">
        <v>11</v>
      </c>
      <c r="C3" s="74">
        <v>587.46100000000001</v>
      </c>
      <c r="D3" s="74">
        <v>586.09900000000005</v>
      </c>
      <c r="E3" s="113">
        <f>Table411131415161819278612[[#This Row],[IIIR/2026]]/Table411131415161819278612[[#This Row],[IIR/2026]]-1</f>
        <v>2.3238394878679625E-3</v>
      </c>
    </row>
    <row r="4" spans="1:7" x14ac:dyDescent="0.25">
      <c r="A4" s="83">
        <v>3</v>
      </c>
      <c r="B4" s="73" t="s">
        <v>18</v>
      </c>
      <c r="C4" s="74">
        <v>432.93099999999998</v>
      </c>
      <c r="D4" s="74">
        <v>525.12199999999996</v>
      </c>
      <c r="E4" s="113">
        <f>Table411131415161819278612[[#This Row],[IIIR/2026]]/Table411131415161819278612[[#This Row],[IIR/2026]]-1</f>
        <v>-0.17556110770449529</v>
      </c>
    </row>
    <row r="5" spans="1:7" x14ac:dyDescent="0.25">
      <c r="A5" s="83">
        <v>4</v>
      </c>
      <c r="B5" s="73" t="s">
        <v>14</v>
      </c>
      <c r="C5" s="74">
        <v>261.32100000000003</v>
      </c>
      <c r="D5" s="71">
        <v>254.548</v>
      </c>
      <c r="E5" s="113">
        <f>Table411131415161819278612[[#This Row],[IIIR/2026]]/Table411131415161819278612[[#This Row],[IIR/2026]]-1</f>
        <v>2.6607948206232246E-2</v>
      </c>
    </row>
    <row r="6" spans="1:7" x14ac:dyDescent="0.25">
      <c r="A6" s="83">
        <v>5</v>
      </c>
      <c r="B6" s="6" t="s">
        <v>3</v>
      </c>
      <c r="C6" s="74">
        <v>217.59700000000001</v>
      </c>
      <c r="D6" s="71">
        <v>213.71299999999999</v>
      </c>
      <c r="E6" s="113">
        <f>Table411131415161819278612[[#This Row],[IIIR/2026]]/Table411131415161819278612[[#This Row],[IIR/2026]]-1</f>
        <v>1.8173906126440764E-2</v>
      </c>
    </row>
    <row r="7" spans="1:7" x14ac:dyDescent="0.25">
      <c r="A7" s="83">
        <v>6</v>
      </c>
      <c r="B7" s="73" t="s">
        <v>15</v>
      </c>
      <c r="C7" s="71">
        <v>204.767</v>
      </c>
      <c r="D7" s="71">
        <v>198.14699999999999</v>
      </c>
      <c r="E7" s="113">
        <f>Table411131415161819278612[[#This Row],[IIIR/2026]]/Table411131415161819278612[[#This Row],[IIR/2026]]-1</f>
        <v>3.3409539382377673E-2</v>
      </c>
    </row>
    <row r="8" spans="1:7" x14ac:dyDescent="0.25">
      <c r="A8" s="83">
        <v>7</v>
      </c>
      <c r="B8" s="73" t="s">
        <v>8</v>
      </c>
      <c r="C8" s="71">
        <v>182.50149512999991</v>
      </c>
      <c r="D8" s="74">
        <v>175.46145227</v>
      </c>
      <c r="E8" s="113">
        <f>Table411131415161819278612[[#This Row],[IIIR/2026]]/Table411131415161819278612[[#This Row],[IIR/2026]]-1</f>
        <v>4.0123017158017804E-2</v>
      </c>
    </row>
    <row r="9" spans="1:7" x14ac:dyDescent="0.25">
      <c r="A9" s="83">
        <v>8</v>
      </c>
      <c r="B9" s="73" t="s">
        <v>16</v>
      </c>
      <c r="C9" s="71">
        <v>139.68100000000001</v>
      </c>
      <c r="D9" s="71">
        <v>135.297</v>
      </c>
      <c r="E9" s="113">
        <f>Table411131415161819278612[[#This Row],[IIIR/2026]]/Table411131415161819278612[[#This Row],[IIR/2026]]-1</f>
        <v>3.2402787940604805E-2</v>
      </c>
    </row>
    <row r="10" spans="1:7" x14ac:dyDescent="0.25">
      <c r="A10" s="83">
        <v>9</v>
      </c>
      <c r="B10" s="73" t="s">
        <v>10</v>
      </c>
      <c r="C10" s="74">
        <v>130.37200000000001</v>
      </c>
      <c r="D10" s="74">
        <v>126.688</v>
      </c>
      <c r="E10" s="113">
        <f>Table411131415161819278612[[#This Row],[IIIR/2026]]/Table411131415161819278612[[#This Row],[IIR/2026]]-1</f>
        <v>2.9079312957817738E-2</v>
      </c>
    </row>
    <row r="11" spans="1:7" x14ac:dyDescent="0.25">
      <c r="A11" s="83">
        <v>10</v>
      </c>
      <c r="B11" s="73" t="s">
        <v>17</v>
      </c>
      <c r="C11" s="71">
        <v>118.85</v>
      </c>
      <c r="D11" s="71">
        <v>110.96967426000001</v>
      </c>
      <c r="E11" s="113">
        <f>Table411131415161819278612[[#This Row],[IIIR/2026]]/Table411131415161819278612[[#This Row],[IIR/2026]]-1</f>
        <v>7.101332677192973E-2</v>
      </c>
    </row>
    <row r="12" spans="1:7" x14ac:dyDescent="0.25">
      <c r="A12" s="83">
        <v>11</v>
      </c>
      <c r="B12" s="6" t="s">
        <v>37</v>
      </c>
      <c r="C12" s="71">
        <v>110.74309</v>
      </c>
      <c r="D12" s="74">
        <v>106.11830999999999</v>
      </c>
      <c r="E12" s="113">
        <f>Table411131415161819278612[[#This Row],[IIIR/2026]]/Table411131415161819278612[[#This Row],[IIR/2026]]-1</f>
        <v>4.3581357449058444E-2</v>
      </c>
    </row>
    <row r="13" spans="1:7" x14ac:dyDescent="0.25">
      <c r="A13" s="83">
        <v>12</v>
      </c>
      <c r="B13" s="73" t="s">
        <v>34</v>
      </c>
      <c r="C13" s="172">
        <v>72.760999999999996</v>
      </c>
      <c r="D13" s="174">
        <v>73.149000000000001</v>
      </c>
      <c r="E13" s="113">
        <f>Table411131415161819278612[[#This Row],[IIIR/2026]]/Table411131415161819278612[[#This Row],[IIR/2026]]-1</f>
        <v>-5.3042420265486667E-3</v>
      </c>
    </row>
    <row r="14" spans="1:7" x14ac:dyDescent="0.25">
      <c r="A14" s="83">
        <v>13</v>
      </c>
      <c r="B14" s="73" t="s">
        <v>35</v>
      </c>
      <c r="C14" s="71">
        <v>72.248990000000006</v>
      </c>
      <c r="D14" s="74">
        <v>68.240340000000003</v>
      </c>
      <c r="E14" s="113">
        <f>Table411131415161819278612[[#This Row],[IIIR/2026]]/Table411131415161819278612[[#This Row],[IIR/2026]]-1</f>
        <v>5.8743112944630749E-2</v>
      </c>
    </row>
    <row r="15" spans="1:7" x14ac:dyDescent="0.25">
      <c r="A15" s="83">
        <v>14</v>
      </c>
      <c r="B15" s="6" t="s">
        <v>2</v>
      </c>
      <c r="C15" s="74">
        <v>71.988479999999996</v>
      </c>
      <c r="D15" s="74">
        <v>69.019390000000001</v>
      </c>
      <c r="E15" s="113">
        <f>Table411131415161819278612[[#This Row],[IIIR/2026]]/Table411131415161819278612[[#This Row],[IIR/2026]]-1</f>
        <v>4.3018201117106303E-2</v>
      </c>
    </row>
    <row r="16" spans="1:7" x14ac:dyDescent="0.25">
      <c r="A16" s="83">
        <v>15</v>
      </c>
      <c r="B16" s="73" t="s">
        <v>9</v>
      </c>
      <c r="C16" s="74">
        <v>71.417739999999995</v>
      </c>
      <c r="D16" s="74">
        <v>68.345060000000004</v>
      </c>
      <c r="E16" s="113">
        <f>Table411131415161819278612[[#This Row],[IIIR/2026]]/Table411131415161819278612[[#This Row],[IIR/2026]]-1</f>
        <v>4.4958333491842639E-2</v>
      </c>
    </row>
    <row r="17" spans="1:5" x14ac:dyDescent="0.25">
      <c r="A17" s="83">
        <v>16</v>
      </c>
      <c r="B17" s="6" t="s">
        <v>19</v>
      </c>
      <c r="C17" s="74">
        <v>70.632009999999994</v>
      </c>
      <c r="D17" s="74">
        <v>67.135559999999998</v>
      </c>
      <c r="E17" s="113">
        <f>Table411131415161819278612[[#This Row],[IIIR/2026]]/Table411131415161819278612[[#This Row],[IIR/2026]]-1</f>
        <v>5.2080447381387618E-2</v>
      </c>
    </row>
    <row r="18" spans="1:5" x14ac:dyDescent="0.25">
      <c r="A18" s="83">
        <v>17</v>
      </c>
      <c r="B18" s="6" t="s">
        <v>5</v>
      </c>
      <c r="C18" s="71">
        <v>61.609670000000001</v>
      </c>
      <c r="D18" s="71">
        <v>59.971060000000001</v>
      </c>
      <c r="E18" s="113">
        <f>Table411131415161819278612[[#This Row],[IIIR/2026]]/Table411131415161819278612[[#This Row],[IIR/2026]]-1</f>
        <v>2.7323345627040752E-2</v>
      </c>
    </row>
    <row r="19" spans="1:5" x14ac:dyDescent="0.25">
      <c r="A19" s="83">
        <v>18</v>
      </c>
      <c r="B19" s="73" t="s">
        <v>31</v>
      </c>
      <c r="C19" s="75">
        <v>59.786749999999998</v>
      </c>
      <c r="D19" s="75">
        <v>52.493899999999996</v>
      </c>
      <c r="E19" s="113">
        <f>Table411131415161819278612[[#This Row],[IIIR/2026]]/Table411131415161819278612[[#This Row],[IIR/2026]]-1</f>
        <v>0.13892757063201633</v>
      </c>
    </row>
    <row r="20" spans="1:5" x14ac:dyDescent="0.25">
      <c r="A20" s="83">
        <v>19</v>
      </c>
      <c r="B20" s="6" t="s">
        <v>1</v>
      </c>
      <c r="C20" s="71">
        <v>32.381999999999998</v>
      </c>
      <c r="D20" s="71">
        <v>27.8</v>
      </c>
      <c r="E20" s="113">
        <f>Table411131415161819278612[[#This Row],[IIIR/2026]]/Table411131415161819278612[[#This Row],[IIR/2026]]-1</f>
        <v>0.16482014388489197</v>
      </c>
    </row>
    <row r="21" spans="1:5" x14ac:dyDescent="0.25">
      <c r="A21" s="83">
        <v>20</v>
      </c>
      <c r="B21" s="6" t="s">
        <v>4</v>
      </c>
      <c r="C21" s="74">
        <v>29.89</v>
      </c>
      <c r="D21" s="8">
        <v>27.24</v>
      </c>
      <c r="E21" s="113">
        <f>Table411131415161819278612[[#This Row],[IIIR/2026]]/Table411131415161819278612[[#This Row],[IIR/2026]]-1</f>
        <v>9.7283406754772539E-2</v>
      </c>
    </row>
    <row r="22" spans="1:5" x14ac:dyDescent="0.25">
      <c r="A22" s="83">
        <v>21</v>
      </c>
      <c r="B22" s="62" t="s">
        <v>7</v>
      </c>
      <c r="C22" s="98">
        <v>9.4810000000000005E-2</v>
      </c>
      <c r="D22" s="98">
        <v>9.9150000000000002E-2</v>
      </c>
      <c r="E22" s="113">
        <f>Table411131415161819278612[[#This Row],[IIIR/2026]]/Table411131415161819278612[[#This Row],[IIR/2026]]-1</f>
        <v>-4.3772062531517886E-2</v>
      </c>
    </row>
  </sheetData>
  <hyperlinks>
    <hyperlink ref="G1" location="Mündəricat!A1" display="Mündəricat" xr:uid="{296187F0-F9F5-41EF-A7B5-5C07FB6D209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J24"/>
  <sheetViews>
    <sheetView workbookViewId="0">
      <selection activeCell="B8" sqref="B8"/>
    </sheetView>
    <sheetView workbookViewId="1"/>
  </sheetViews>
  <sheetFormatPr defaultColWidth="9.28515625" defaultRowHeight="15" x14ac:dyDescent="0.25"/>
  <cols>
    <col min="1" max="1" width="9.28515625" style="7" customWidth="1"/>
    <col min="2" max="2" width="33" customWidth="1"/>
    <col min="3" max="4" width="21" customWidth="1"/>
    <col min="5" max="5" width="9.140625" customWidth="1"/>
    <col min="6" max="6" width="14" customWidth="1"/>
    <col min="7" max="7" width="9.140625" style="5" customWidth="1"/>
    <col min="8" max="8" width="9" customWidth="1"/>
    <col min="9" max="9" width="12.42578125" customWidth="1"/>
    <col min="10" max="11" width="9.140625" customWidth="1"/>
    <col min="12" max="12" width="9.28515625" customWidth="1"/>
  </cols>
  <sheetData>
    <row r="1" spans="1:10" x14ac:dyDescent="0.25">
      <c r="A1" s="16" t="s">
        <v>0</v>
      </c>
      <c r="B1" s="17" t="s">
        <v>21</v>
      </c>
      <c r="C1" s="156" t="s">
        <v>83</v>
      </c>
      <c r="D1" s="23" t="s">
        <v>80</v>
      </c>
      <c r="F1" s="36" t="s">
        <v>43</v>
      </c>
    </row>
    <row r="2" spans="1:10" x14ac:dyDescent="0.25">
      <c r="A2" s="83">
        <v>1</v>
      </c>
      <c r="B2" s="6" t="s">
        <v>60</v>
      </c>
      <c r="C2" s="71">
        <v>10704.49178</v>
      </c>
      <c r="D2" s="71">
        <v>9257.0942799999993</v>
      </c>
      <c r="H2" s="164"/>
      <c r="I2" s="130"/>
      <c r="J2" s="3"/>
    </row>
    <row r="3" spans="1:10" x14ac:dyDescent="0.25">
      <c r="A3" s="83">
        <v>2</v>
      </c>
      <c r="B3" s="73" t="s">
        <v>11</v>
      </c>
      <c r="C3" s="71">
        <v>10305.861999999999</v>
      </c>
      <c r="D3" s="71">
        <v>9951.241</v>
      </c>
      <c r="H3" s="164"/>
      <c r="I3" s="130"/>
      <c r="J3" s="3"/>
    </row>
    <row r="4" spans="1:10" x14ac:dyDescent="0.25">
      <c r="A4" s="83">
        <v>3</v>
      </c>
      <c r="B4" s="73" t="s">
        <v>14</v>
      </c>
      <c r="C4" s="74">
        <v>7487.0379999999996</v>
      </c>
      <c r="D4" s="74">
        <v>7216.1610000000001</v>
      </c>
      <c r="H4" s="164"/>
      <c r="I4" s="130"/>
      <c r="J4" s="3"/>
    </row>
    <row r="5" spans="1:10" x14ac:dyDescent="0.25">
      <c r="A5" s="83">
        <v>4</v>
      </c>
      <c r="B5" s="6" t="s">
        <v>3</v>
      </c>
      <c r="C5" s="74">
        <v>1668.241</v>
      </c>
      <c r="D5" s="74">
        <v>1489.575</v>
      </c>
      <c r="H5" s="164"/>
      <c r="I5" s="130"/>
      <c r="J5" s="3"/>
    </row>
    <row r="6" spans="1:10" x14ac:dyDescent="0.25">
      <c r="A6" s="83">
        <v>5</v>
      </c>
      <c r="B6" s="73" t="s">
        <v>18</v>
      </c>
      <c r="C6" s="74">
        <v>1598.45488</v>
      </c>
      <c r="D6" s="74">
        <v>1700.78052</v>
      </c>
      <c r="H6" s="164"/>
      <c r="I6" s="130"/>
      <c r="J6" s="3"/>
    </row>
    <row r="7" spans="1:10" x14ac:dyDescent="0.25">
      <c r="A7" s="83">
        <v>6</v>
      </c>
      <c r="B7" s="88" t="s">
        <v>17</v>
      </c>
      <c r="C7" s="71">
        <v>1441.5239999999999</v>
      </c>
      <c r="D7" s="71">
        <v>1379.07512172</v>
      </c>
      <c r="H7" s="164"/>
      <c r="I7" s="130"/>
      <c r="J7" s="3"/>
    </row>
    <row r="8" spans="1:10" x14ac:dyDescent="0.25">
      <c r="A8" s="83">
        <v>7</v>
      </c>
      <c r="B8" s="88" t="s">
        <v>8</v>
      </c>
      <c r="C8" s="71">
        <v>1096.56403071</v>
      </c>
      <c r="D8" s="71">
        <v>1099.72064946</v>
      </c>
      <c r="H8" s="164"/>
      <c r="I8" s="130"/>
      <c r="J8" s="3"/>
    </row>
    <row r="9" spans="1:10" x14ac:dyDescent="0.25">
      <c r="A9" s="83">
        <v>8</v>
      </c>
      <c r="B9" s="6" t="s">
        <v>1</v>
      </c>
      <c r="C9" s="71">
        <v>1092.011</v>
      </c>
      <c r="D9" s="71">
        <v>1084.6279999999999</v>
      </c>
      <c r="H9" s="164"/>
      <c r="I9" s="130"/>
      <c r="J9" s="3"/>
    </row>
    <row r="10" spans="1:10" x14ac:dyDescent="0.25">
      <c r="A10" s="83">
        <v>9</v>
      </c>
      <c r="B10" s="6" t="s">
        <v>37</v>
      </c>
      <c r="C10" s="71">
        <v>1091.2688900000001</v>
      </c>
      <c r="D10" s="71">
        <v>1039.1614300000001</v>
      </c>
      <c r="H10" s="164"/>
      <c r="I10" s="130"/>
      <c r="J10" s="3"/>
    </row>
    <row r="11" spans="1:10" x14ac:dyDescent="0.25">
      <c r="A11" s="83">
        <v>10</v>
      </c>
      <c r="B11" s="88" t="s">
        <v>35</v>
      </c>
      <c r="C11" s="71">
        <v>1059.09033</v>
      </c>
      <c r="D11" s="71">
        <v>948.88944000000004</v>
      </c>
      <c r="H11" s="164"/>
      <c r="I11" s="130"/>
      <c r="J11" s="3"/>
    </row>
    <row r="12" spans="1:10" x14ac:dyDescent="0.25">
      <c r="A12" s="83">
        <v>11</v>
      </c>
      <c r="B12" s="73" t="s">
        <v>31</v>
      </c>
      <c r="C12" s="74">
        <v>874.1</v>
      </c>
      <c r="D12" s="74">
        <v>866.63196000000005</v>
      </c>
      <c r="H12" s="164"/>
      <c r="I12" s="130"/>
      <c r="J12" s="3"/>
    </row>
    <row r="13" spans="1:10" x14ac:dyDescent="0.25">
      <c r="A13" s="83">
        <v>12</v>
      </c>
      <c r="B13" s="73" t="s">
        <v>15</v>
      </c>
      <c r="C13" s="71">
        <v>848.07399999999996</v>
      </c>
      <c r="D13" s="71">
        <v>840.72699999999998</v>
      </c>
      <c r="H13" s="164"/>
      <c r="I13" s="130"/>
      <c r="J13" s="3"/>
    </row>
    <row r="14" spans="1:10" x14ac:dyDescent="0.25">
      <c r="A14" s="83">
        <v>13</v>
      </c>
      <c r="B14" s="72" t="s">
        <v>19</v>
      </c>
      <c r="C14" s="74">
        <v>630.60338999999999</v>
      </c>
      <c r="D14" s="74">
        <v>572.96789999999999</v>
      </c>
      <c r="H14" s="164"/>
      <c r="I14" s="130"/>
      <c r="J14" s="3"/>
    </row>
    <row r="15" spans="1:10" x14ac:dyDescent="0.25">
      <c r="A15" s="83">
        <v>14</v>
      </c>
      <c r="B15" s="72" t="s">
        <v>4</v>
      </c>
      <c r="C15" s="74">
        <v>511.41500000000002</v>
      </c>
      <c r="D15" s="74">
        <v>513.62603000000001</v>
      </c>
      <c r="H15" s="164"/>
      <c r="I15" s="130"/>
      <c r="J15" s="3"/>
    </row>
    <row r="16" spans="1:10" x14ac:dyDescent="0.25">
      <c r="A16" s="83">
        <v>15</v>
      </c>
      <c r="B16" s="88" t="s">
        <v>16</v>
      </c>
      <c r="C16" s="71">
        <v>425.65699999999998</v>
      </c>
      <c r="D16" s="71">
        <v>462.86900000000003</v>
      </c>
      <c r="H16" s="164"/>
      <c r="I16" s="130"/>
      <c r="J16" s="3"/>
    </row>
    <row r="17" spans="1:10" x14ac:dyDescent="0.25">
      <c r="A17" s="83">
        <v>16</v>
      </c>
      <c r="B17" s="73" t="s">
        <v>34</v>
      </c>
      <c r="C17" s="74">
        <v>402.339</v>
      </c>
      <c r="D17" s="74">
        <v>392.35899999999998</v>
      </c>
      <c r="H17" s="164"/>
      <c r="I17" s="130"/>
      <c r="J17" s="3"/>
    </row>
    <row r="18" spans="1:10" x14ac:dyDescent="0.25">
      <c r="A18" s="83">
        <v>17</v>
      </c>
      <c r="B18" s="73" t="s">
        <v>10</v>
      </c>
      <c r="C18" s="71">
        <v>372.20299999999997</v>
      </c>
      <c r="D18" s="71">
        <v>352.06200000000001</v>
      </c>
      <c r="H18" s="164"/>
      <c r="I18" s="130"/>
      <c r="J18" s="3"/>
    </row>
    <row r="19" spans="1:10" x14ac:dyDescent="0.25">
      <c r="A19" s="83">
        <v>18</v>
      </c>
      <c r="B19" s="6" t="s">
        <v>2</v>
      </c>
      <c r="C19" s="74">
        <v>369.93540999999999</v>
      </c>
      <c r="D19" s="74">
        <v>342.28894000000003</v>
      </c>
      <c r="F19" s="51"/>
      <c r="G19" s="130"/>
      <c r="H19" s="164"/>
      <c r="I19" s="130"/>
      <c r="J19" s="3"/>
    </row>
    <row r="20" spans="1:10" x14ac:dyDescent="0.25">
      <c r="A20" s="83">
        <v>19</v>
      </c>
      <c r="B20" s="73" t="s">
        <v>9</v>
      </c>
      <c r="C20" s="71">
        <v>153.42268999999999</v>
      </c>
      <c r="D20" s="74">
        <v>121.77799</v>
      </c>
      <c r="H20" s="164"/>
      <c r="I20" s="130"/>
      <c r="J20" s="3"/>
    </row>
    <row r="21" spans="1:10" x14ac:dyDescent="0.25">
      <c r="A21" s="83">
        <v>20</v>
      </c>
      <c r="B21" s="72" t="s">
        <v>5</v>
      </c>
      <c r="C21" s="71">
        <v>89.723460000000003</v>
      </c>
      <c r="D21" s="71">
        <v>75.297229999999999</v>
      </c>
      <c r="H21" s="164"/>
      <c r="I21" s="130"/>
      <c r="J21" s="3"/>
    </row>
    <row r="22" spans="1:10" x14ac:dyDescent="0.25">
      <c r="A22" s="83">
        <v>21</v>
      </c>
      <c r="B22" s="62" t="s">
        <v>7</v>
      </c>
      <c r="C22" s="98">
        <v>35.6461398</v>
      </c>
      <c r="D22" s="98">
        <v>36.308688549999999</v>
      </c>
      <c r="H22" s="164"/>
      <c r="I22" s="130"/>
      <c r="J22" s="3"/>
    </row>
    <row r="23" spans="1:10" x14ac:dyDescent="0.25">
      <c r="H23" s="4"/>
    </row>
    <row r="24" spans="1:10" x14ac:dyDescent="0.25">
      <c r="H24" s="4"/>
    </row>
  </sheetData>
  <hyperlinks>
    <hyperlink ref="F1" location="Mündəricat!A1" display="Mündəricat" xr:uid="{00000000-0004-0000-07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F23"/>
  <sheetViews>
    <sheetView workbookViewId="0">
      <selection activeCell="A2" sqref="A2:A22"/>
    </sheetView>
    <sheetView workbookViewId="1"/>
  </sheetViews>
  <sheetFormatPr defaultRowHeight="15" x14ac:dyDescent="0.25"/>
  <cols>
    <col min="1" max="1" width="8.7109375" style="140" customWidth="1"/>
    <col min="2" max="4" width="30.7109375" customWidth="1"/>
    <col min="6" max="6" width="19.5703125" customWidth="1"/>
  </cols>
  <sheetData>
    <row r="1" spans="1:6" ht="30" x14ac:dyDescent="0.25">
      <c r="A1" s="142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25">
      <c r="A2" s="83">
        <v>1</v>
      </c>
      <c r="B2" s="6" t="s">
        <v>60</v>
      </c>
      <c r="C2" s="2">
        <v>0.15635548869012936</v>
      </c>
      <c r="D2" s="118">
        <v>1447.3975000000009</v>
      </c>
    </row>
    <row r="3" spans="1:6" x14ac:dyDescent="0.25">
      <c r="A3" s="83">
        <v>2</v>
      </c>
      <c r="B3" s="6" t="s">
        <v>11</v>
      </c>
      <c r="C3" s="2">
        <v>3.5635856874534459E-2</v>
      </c>
      <c r="D3" s="118">
        <v>354.62099999999919</v>
      </c>
    </row>
    <row r="4" spans="1:6" x14ac:dyDescent="0.25">
      <c r="A4" s="83">
        <v>3</v>
      </c>
      <c r="B4" s="6" t="s">
        <v>14</v>
      </c>
      <c r="C4" s="114">
        <v>3.7537549397803002E-2</v>
      </c>
      <c r="D4" s="121">
        <v>270.8769999999995</v>
      </c>
    </row>
    <row r="5" spans="1:6" x14ac:dyDescent="0.25">
      <c r="A5" s="83">
        <v>4</v>
      </c>
      <c r="B5" s="6" t="s">
        <v>3</v>
      </c>
      <c r="C5" s="54">
        <v>0.11994427940855609</v>
      </c>
      <c r="D5" s="120">
        <v>178.66599999999994</v>
      </c>
    </row>
    <row r="6" spans="1:6" x14ac:dyDescent="0.25">
      <c r="A6" s="83">
        <v>5</v>
      </c>
      <c r="B6" s="6" t="s">
        <v>35</v>
      </c>
      <c r="C6" s="54">
        <v>0.11613670186908177</v>
      </c>
      <c r="D6" s="120">
        <v>110.20088999999996</v>
      </c>
    </row>
    <row r="7" spans="1:6" x14ac:dyDescent="0.25">
      <c r="A7" s="83">
        <v>6</v>
      </c>
      <c r="B7" s="6" t="s">
        <v>17</v>
      </c>
      <c r="C7" s="54">
        <v>4.52831591959348E-2</v>
      </c>
      <c r="D7" s="120">
        <v>62.448878279999917</v>
      </c>
    </row>
    <row r="8" spans="1:6" x14ac:dyDescent="0.25">
      <c r="A8" s="83">
        <v>7</v>
      </c>
      <c r="B8" s="6" t="s">
        <v>19</v>
      </c>
      <c r="C8" s="2">
        <v>0.10059113259224471</v>
      </c>
      <c r="D8" s="118">
        <v>57.635490000000004</v>
      </c>
    </row>
    <row r="9" spans="1:6" x14ac:dyDescent="0.25">
      <c r="A9" s="83">
        <v>8</v>
      </c>
      <c r="B9" s="6" t="s">
        <v>37</v>
      </c>
      <c r="C9" s="2">
        <v>5.014375870359232E-2</v>
      </c>
      <c r="D9" s="118">
        <v>52.107459999999946</v>
      </c>
    </row>
    <row r="10" spans="1:6" x14ac:dyDescent="0.25">
      <c r="A10" s="83">
        <v>9</v>
      </c>
      <c r="B10" s="6" t="s">
        <v>9</v>
      </c>
      <c r="C10" s="54">
        <v>0.25985566028803714</v>
      </c>
      <c r="D10" s="120">
        <v>31.644699999999986</v>
      </c>
    </row>
    <row r="11" spans="1:6" x14ac:dyDescent="0.25">
      <c r="A11" s="83">
        <v>10</v>
      </c>
      <c r="B11" s="6" t="s">
        <v>2</v>
      </c>
      <c r="C11" s="2">
        <v>8.0769393250041802E-2</v>
      </c>
      <c r="D11" s="118">
        <v>27.646469999999965</v>
      </c>
    </row>
    <row r="12" spans="1:6" x14ac:dyDescent="0.25">
      <c r="A12" s="83">
        <v>11</v>
      </c>
      <c r="B12" s="6" t="s">
        <v>10</v>
      </c>
      <c r="C12" s="54">
        <v>5.7208673472286024E-2</v>
      </c>
      <c r="D12" s="120">
        <v>20.140999999999963</v>
      </c>
    </row>
    <row r="13" spans="1:6" x14ac:dyDescent="0.25">
      <c r="A13" s="83">
        <v>12</v>
      </c>
      <c r="B13" s="6" t="s">
        <v>5</v>
      </c>
      <c r="C13" s="54">
        <v>0.19159044761673177</v>
      </c>
      <c r="D13" s="120">
        <v>14.426230000000004</v>
      </c>
    </row>
    <row r="14" spans="1:6" x14ac:dyDescent="0.25">
      <c r="A14" s="83">
        <v>13</v>
      </c>
      <c r="B14" s="6" t="s">
        <v>34</v>
      </c>
      <c r="C14" s="112">
        <v>2.543588907097841E-2</v>
      </c>
      <c r="D14" s="119">
        <v>9.9800000000000182</v>
      </c>
    </row>
    <row r="15" spans="1:6" x14ac:dyDescent="0.25">
      <c r="A15" s="83">
        <v>14</v>
      </c>
      <c r="B15" s="6" t="s">
        <v>31</v>
      </c>
      <c r="C15" s="112">
        <v>8.6173143210642421E-3</v>
      </c>
      <c r="D15" s="119">
        <v>7.4680399999999736</v>
      </c>
    </row>
    <row r="16" spans="1:6" x14ac:dyDescent="0.25">
      <c r="A16" s="83">
        <v>15</v>
      </c>
      <c r="B16" s="6" t="s">
        <v>1</v>
      </c>
      <c r="C16" s="54">
        <v>6.8069421036521631E-3</v>
      </c>
      <c r="D16" s="120">
        <v>7.3830000000000382</v>
      </c>
    </row>
    <row r="17" spans="1:4" x14ac:dyDescent="0.25">
      <c r="A17" s="83">
        <v>16</v>
      </c>
      <c r="B17" s="6" t="s">
        <v>15</v>
      </c>
      <c r="C17" s="54">
        <v>8.7388652915869006E-3</v>
      </c>
      <c r="D17" s="120">
        <v>7.34699999999998</v>
      </c>
    </row>
    <row r="18" spans="1:4" x14ac:dyDescent="0.25">
      <c r="A18" s="83">
        <v>17</v>
      </c>
      <c r="B18" s="6" t="s">
        <v>7</v>
      </c>
      <c r="C18" s="114">
        <v>-1.824766402916525E-2</v>
      </c>
      <c r="D18" s="121">
        <v>-0.66254874999999913</v>
      </c>
    </row>
    <row r="19" spans="1:4" x14ac:dyDescent="0.25">
      <c r="A19" s="83">
        <v>18</v>
      </c>
      <c r="B19" s="6" t="s">
        <v>4</v>
      </c>
      <c r="C19" s="2">
        <v>-4.3047467824011837E-3</v>
      </c>
      <c r="D19" s="118">
        <v>-2.2110299999999938</v>
      </c>
    </row>
    <row r="20" spans="1:4" x14ac:dyDescent="0.25">
      <c r="A20" s="83">
        <v>19</v>
      </c>
      <c r="B20" s="6" t="s">
        <v>8</v>
      </c>
      <c r="C20" s="51">
        <v>-2.870382357146802E-3</v>
      </c>
      <c r="D20" s="118">
        <v>-3.1566187500000069</v>
      </c>
    </row>
    <row r="21" spans="1:4" x14ac:dyDescent="0.25">
      <c r="A21" s="83">
        <v>20</v>
      </c>
      <c r="B21" s="6" t="s">
        <v>16</v>
      </c>
      <c r="C21" s="51">
        <v>-8.0394236814303924E-2</v>
      </c>
      <c r="D21" s="118">
        <v>-37.212000000000046</v>
      </c>
    </row>
    <row r="22" spans="1:4" x14ac:dyDescent="0.25">
      <c r="A22" s="83">
        <v>21</v>
      </c>
      <c r="B22" s="13" t="s">
        <v>18</v>
      </c>
      <c r="C22" s="175">
        <v>-6.0163929911426793E-2</v>
      </c>
      <c r="D22" s="176">
        <v>-102.32564000000002</v>
      </c>
    </row>
    <row r="23" spans="1:4" x14ac:dyDescent="0.25">
      <c r="A23"/>
    </row>
  </sheetData>
  <conditionalFormatting sqref="C2:C1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{14DD7E4D-385B-4008-A998-8CC4C0101178}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{C50C2B13-551F-44CE-A43A-EF3E5D034ED9}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{D4A8B8A4-3C48-43C8-A1D1-A47EF07DE4AC}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{A5BC5D29-1E9B-483A-8943-8A86658ED656}</x14:id>
        </ext>
      </extLst>
    </cfRule>
  </conditionalFormatting>
  <conditionalFormatting sqref="C2:C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{CC6E30A0-3273-4846-AD47-3C12D0B876FB}</x14:id>
        </ext>
      </extLst>
    </cfRule>
  </conditionalFormatting>
  <conditionalFormatting sqref="C2:D1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{484302F1-AAD3-4302-ABE9-FDF836654130}</x14:id>
        </ext>
      </extLst>
    </cfRule>
  </conditionalFormatting>
  <conditionalFormatting sqref="C2:D22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{8499D3EF-8A9B-45F7-B994-3619BFF60AAE}</x14:id>
        </ext>
      </extLst>
    </cfRule>
  </conditionalFormatting>
  <conditionalFormatting sqref="D2:D1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{FD641253-3872-4D2E-9CBF-F6553E0F6AE2}</x14:id>
        </ext>
      </extLst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{37CC1066-89B1-412A-8558-F97B1B8C00C1}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{6BC7E91D-13D3-438A-B778-5303526F0959}</x14:id>
        </ext>
      </extLst>
    </cfRule>
  </conditionalFormatting>
  <conditionalFormatting sqref="D2:D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{1E9D3137-D643-4D80-9E69-1EB4678050A4}</x14:id>
        </ext>
      </extLst>
    </cfRule>
  </conditionalFormatting>
  <hyperlinks>
    <hyperlink ref="F1" location="Mündəricat!A1" display="Mündəricat" xr:uid="{00000000-0004-0000-08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4DD7E4D-385B-4008-A998-8CC4C01011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C50C2B13-551F-44CE-A43A-EF3E5D034E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D4A8B8A4-3C48-43C8-A1D1-A47EF07DE4A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A5BC5D29-1E9B-483A-8943-8A86658ED6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CC6E30A0-3273-4846-AD47-3C12D0B876F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484302F1-AAD3-4302-ABE9-FDF83665413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8499D3EF-8A9B-45F7-B994-3619BFF60AA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FD641253-3872-4D2E-9CBF-F6553E0F6A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37CC1066-89B1-412A-8558-F97B1B8C00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6BC7E91D-13D3-438A-B778-5303526F09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1E9D3137-D643-4D80-9E69-1EB4678050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8A9E-D073-455A-8DC3-14761F0F6BF1}">
  <dimension ref="A1:G23"/>
  <sheetViews>
    <sheetView workbookViewId="0">
      <selection activeCell="A22" sqref="A22:XFD22"/>
    </sheetView>
    <sheetView workbookViewId="1"/>
  </sheetViews>
  <sheetFormatPr defaultRowHeight="15" x14ac:dyDescent="0.25"/>
  <cols>
    <col min="1" max="1" width="8.7109375" style="140" customWidth="1"/>
    <col min="2" max="2" width="31.5703125" customWidth="1"/>
    <col min="3" max="5" width="16.85546875" customWidth="1"/>
    <col min="7" max="7" width="13.28515625" customWidth="1"/>
  </cols>
  <sheetData>
    <row r="1" spans="1:7" x14ac:dyDescent="0.25">
      <c r="A1" s="161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G1" s="44" t="s">
        <v>43</v>
      </c>
    </row>
    <row r="2" spans="1:7" x14ac:dyDescent="0.25">
      <c r="A2" s="83">
        <v>1</v>
      </c>
      <c r="B2" s="158" t="s">
        <v>60</v>
      </c>
      <c r="C2" s="71">
        <v>4145.0811800000001</v>
      </c>
      <c r="D2" s="71">
        <v>3893.8041499999999</v>
      </c>
      <c r="E2" s="115">
        <f>Table411131415161819278616[[#This Row],[IIIR/2026]]/Table411131415161819278616[[#This Row],[IIR/2026]]-1</f>
        <v>6.4532529197699917E-2</v>
      </c>
    </row>
    <row r="3" spans="1:7" x14ac:dyDescent="0.25">
      <c r="A3" s="83">
        <v>2</v>
      </c>
      <c r="B3" s="158" t="s">
        <v>11</v>
      </c>
      <c r="C3" s="71">
        <v>4095.1390000000001</v>
      </c>
      <c r="D3" s="71">
        <v>3708.2179999999998</v>
      </c>
      <c r="E3" s="115">
        <f>Table411131415161819278616[[#This Row],[IIIR/2026]]/Table411131415161819278616[[#This Row],[IIR/2026]]-1</f>
        <v>0.1043414923286603</v>
      </c>
    </row>
    <row r="4" spans="1:7" x14ac:dyDescent="0.25">
      <c r="A4" s="83">
        <v>3</v>
      </c>
      <c r="B4" s="158" t="s">
        <v>14</v>
      </c>
      <c r="C4" s="74">
        <v>1977.932</v>
      </c>
      <c r="D4" s="71">
        <v>1854.05</v>
      </c>
      <c r="E4" s="115">
        <f>Table411131415161819278616[[#This Row],[IIIR/2026]]/Table411131415161819278616[[#This Row],[IIR/2026]]-1</f>
        <v>6.6816968258677001E-2</v>
      </c>
    </row>
    <row r="5" spans="1:7" x14ac:dyDescent="0.25">
      <c r="A5" s="83">
        <v>4</v>
      </c>
      <c r="B5" s="158" t="s">
        <v>17</v>
      </c>
      <c r="C5" s="71">
        <v>1112.2829999999999</v>
      </c>
      <c r="D5" s="71">
        <v>1112.8179813500001</v>
      </c>
      <c r="E5" s="115">
        <f>Table411131415161819278616[[#This Row],[IIIR/2026]]/Table411131415161819278616[[#This Row],[IIR/2026]]-1</f>
        <v>-4.8074470305659034E-4</v>
      </c>
    </row>
    <row r="6" spans="1:7" x14ac:dyDescent="0.25">
      <c r="A6" s="83">
        <v>5</v>
      </c>
      <c r="B6" s="159" t="s">
        <v>37</v>
      </c>
      <c r="C6" s="71">
        <v>945.74677999999994</v>
      </c>
      <c r="D6" s="71">
        <v>899.76318000000003</v>
      </c>
      <c r="E6" s="115">
        <f>Table411131415161819278616[[#This Row],[IIIR/2026]]/Table411131415161819278616[[#This Row],[IIR/2026]]-1</f>
        <v>5.1106336669611174E-2</v>
      </c>
    </row>
    <row r="7" spans="1:7" x14ac:dyDescent="0.25">
      <c r="A7" s="83">
        <v>6</v>
      </c>
      <c r="B7" s="158" t="s">
        <v>35</v>
      </c>
      <c r="C7" s="71">
        <v>913.94237999999996</v>
      </c>
      <c r="D7" s="71">
        <v>828.63626999999997</v>
      </c>
      <c r="E7" s="115">
        <f>Table411131415161819278616[[#This Row],[IIIR/2026]]/Table411131415161819278616[[#This Row],[IIR/2026]]-1</f>
        <v>0.10294759364081418</v>
      </c>
    </row>
    <row r="8" spans="1:7" x14ac:dyDescent="0.25">
      <c r="A8" s="83">
        <v>7</v>
      </c>
      <c r="B8" s="158" t="s">
        <v>1</v>
      </c>
      <c r="C8" s="71">
        <v>897.71500000000003</v>
      </c>
      <c r="D8" s="71">
        <v>894.01300000000003</v>
      </c>
      <c r="E8" s="115">
        <f>Table411131415161819278616[[#This Row],[IIIR/2026]]/Table411131415161819278616[[#This Row],[IIR/2026]]-1</f>
        <v>4.1408793831856361E-3</v>
      </c>
    </row>
    <row r="9" spans="1:7" x14ac:dyDescent="0.25">
      <c r="A9" s="83">
        <v>8</v>
      </c>
      <c r="B9" s="158" t="s">
        <v>18</v>
      </c>
      <c r="C9" s="74">
        <v>698.49</v>
      </c>
      <c r="D9" s="71">
        <v>738.02374999999995</v>
      </c>
      <c r="E9" s="115">
        <f>Table411131415161819278616[[#This Row],[IIIR/2026]]/Table411131415161819278616[[#This Row],[IIR/2026]]-1</f>
        <v>-5.3567043066025888E-2</v>
      </c>
    </row>
    <row r="10" spans="1:7" x14ac:dyDescent="0.25">
      <c r="A10" s="83">
        <v>9</v>
      </c>
      <c r="B10" s="158" t="s">
        <v>15</v>
      </c>
      <c r="C10" s="71">
        <v>620.19500000000005</v>
      </c>
      <c r="D10" s="71">
        <v>619.49699999999996</v>
      </c>
      <c r="E10" s="115">
        <f>Table411131415161819278616[[#This Row],[IIIR/2026]]/Table411131415161819278616[[#This Row],[IIR/2026]]-1</f>
        <v>1.1267205490907983E-3</v>
      </c>
    </row>
    <row r="11" spans="1:7" x14ac:dyDescent="0.25">
      <c r="A11" s="83">
        <v>10</v>
      </c>
      <c r="B11" s="158" t="s">
        <v>8</v>
      </c>
      <c r="C11" s="71">
        <v>604.73848867000004</v>
      </c>
      <c r="D11" s="71">
        <v>602.32765956000003</v>
      </c>
      <c r="E11" s="115">
        <f>Table411131415161819278616[[#This Row],[IIIR/2026]]/Table411131415161819278616[[#This Row],[IIR/2026]]-1</f>
        <v>4.0025210061931382E-3</v>
      </c>
    </row>
    <row r="12" spans="1:7" x14ac:dyDescent="0.25">
      <c r="A12" s="83">
        <v>11</v>
      </c>
      <c r="B12" s="158" t="s">
        <v>16</v>
      </c>
      <c r="C12" s="71">
        <v>384.78100000000001</v>
      </c>
      <c r="D12" s="71">
        <v>402.43700000000001</v>
      </c>
      <c r="E12" s="115">
        <f>Table411131415161819278616[[#This Row],[IIIR/2026]]/Table411131415161819278616[[#This Row],[IIR/2026]]-1</f>
        <v>-4.3872705541488477E-2</v>
      </c>
    </row>
    <row r="13" spans="1:7" x14ac:dyDescent="0.25">
      <c r="A13" s="83">
        <v>12</v>
      </c>
      <c r="B13" s="158" t="s">
        <v>3</v>
      </c>
      <c r="C13" s="172">
        <v>344.75700000000001</v>
      </c>
      <c r="D13" s="174">
        <v>220.48</v>
      </c>
      <c r="E13" s="115">
        <f>Table411131415161819278616[[#This Row],[IIIR/2026]]/Table411131415161819278616[[#This Row],[IIR/2026]]-1</f>
        <v>0.56366563860667651</v>
      </c>
    </row>
    <row r="14" spans="1:7" x14ac:dyDescent="0.25">
      <c r="A14" s="83">
        <v>13</v>
      </c>
      <c r="B14" s="159" t="s">
        <v>10</v>
      </c>
      <c r="C14" s="71">
        <v>329.99400000000003</v>
      </c>
      <c r="D14" s="71">
        <v>309.03800000000001</v>
      </c>
      <c r="E14" s="115">
        <f>Table411131415161819278616[[#This Row],[IIIR/2026]]/Table411131415161819278616[[#This Row],[IIR/2026]]-1</f>
        <v>6.7810431079672995E-2</v>
      </c>
    </row>
    <row r="15" spans="1:7" x14ac:dyDescent="0.25">
      <c r="A15" s="83">
        <v>14</v>
      </c>
      <c r="B15" s="158" t="s">
        <v>34</v>
      </c>
      <c r="C15" s="74">
        <v>309.464</v>
      </c>
      <c r="D15" s="71">
        <v>312.36599999999999</v>
      </c>
      <c r="E15" s="115">
        <f>Table411131415161819278616[[#This Row],[IIIR/2026]]/Table411131415161819278616[[#This Row],[IIR/2026]]-1</f>
        <v>-9.2903837165375647E-3</v>
      </c>
    </row>
    <row r="16" spans="1:7" x14ac:dyDescent="0.25">
      <c r="A16" s="83">
        <v>15</v>
      </c>
      <c r="B16" s="159" t="s">
        <v>4</v>
      </c>
      <c r="C16" s="74">
        <v>302.37099999999998</v>
      </c>
      <c r="D16" s="71">
        <v>304.93515000000002</v>
      </c>
      <c r="E16" s="115">
        <f>Table411131415161819278616[[#This Row],[IIIR/2026]]/Table411131415161819278616[[#This Row],[IIR/2026]]-1</f>
        <v>-8.4088370920835098E-3</v>
      </c>
    </row>
    <row r="17" spans="1:5" x14ac:dyDescent="0.25">
      <c r="A17" s="83">
        <v>16</v>
      </c>
      <c r="B17" s="159" t="s">
        <v>2</v>
      </c>
      <c r="C17" s="74">
        <v>235.51922999999999</v>
      </c>
      <c r="D17" s="71">
        <v>219.03935000000001</v>
      </c>
      <c r="E17" s="115">
        <f>Table411131415161819278616[[#This Row],[IIIR/2026]]/Table411131415161819278616[[#This Row],[IIR/2026]]-1</f>
        <v>7.5237074982189123E-2</v>
      </c>
    </row>
    <row r="18" spans="1:5" x14ac:dyDescent="0.25">
      <c r="A18" s="83">
        <v>17</v>
      </c>
      <c r="B18" s="159" t="s">
        <v>31</v>
      </c>
      <c r="C18" s="74">
        <v>204.94</v>
      </c>
      <c r="D18" s="71">
        <v>186.68409</v>
      </c>
      <c r="E18" s="115">
        <f>Table411131415161819278616[[#This Row],[IIIR/2026]]/Table411131415161819278616[[#This Row],[IIR/2026]]-1</f>
        <v>9.7790390171974551E-2</v>
      </c>
    </row>
    <row r="19" spans="1:5" x14ac:dyDescent="0.25">
      <c r="A19" s="83">
        <v>18</v>
      </c>
      <c r="B19" s="159" t="s">
        <v>9</v>
      </c>
      <c r="C19" s="173">
        <v>126.58976</v>
      </c>
      <c r="D19" s="74">
        <v>99.244330000000005</v>
      </c>
      <c r="E19" s="115">
        <f>Table411131415161819278616[[#This Row],[IIIR/2026]]/Table411131415161819278616[[#This Row],[IIR/2026]]-1</f>
        <v>0.27553644626347906</v>
      </c>
    </row>
    <row r="20" spans="1:5" x14ac:dyDescent="0.25">
      <c r="A20" s="83">
        <v>19</v>
      </c>
      <c r="B20" s="158" t="s">
        <v>19</v>
      </c>
      <c r="C20" s="74">
        <v>105.46881999999999</v>
      </c>
      <c r="D20" s="71">
        <v>103.70046000000001</v>
      </c>
      <c r="E20" s="115">
        <f>Table411131415161819278616[[#This Row],[IIIR/2026]]/Table411131415161819278616[[#This Row],[IIR/2026]]-1</f>
        <v>1.7052576237366557E-2</v>
      </c>
    </row>
    <row r="21" spans="1:5" x14ac:dyDescent="0.25">
      <c r="A21" s="83">
        <v>20</v>
      </c>
      <c r="B21" s="159" t="s">
        <v>5</v>
      </c>
      <c r="C21" s="71">
        <v>80.37182</v>
      </c>
      <c r="D21" s="71">
        <v>69.995059999999995</v>
      </c>
      <c r="E21" s="115">
        <f>Table411131415161819278616[[#This Row],[IIIR/2026]]/Table411131415161819278616[[#This Row],[IIR/2026]]-1</f>
        <v>0.14824989077800632</v>
      </c>
    </row>
    <row r="22" spans="1:5" x14ac:dyDescent="0.25">
      <c r="A22" s="83">
        <v>21</v>
      </c>
      <c r="B22" s="160" t="s">
        <v>7</v>
      </c>
      <c r="C22" s="98"/>
      <c r="D22" s="74"/>
      <c r="E22" s="115"/>
    </row>
    <row r="23" spans="1:5" x14ac:dyDescent="0.25">
      <c r="A23" s="157"/>
    </row>
  </sheetData>
  <hyperlinks>
    <hyperlink ref="G1" location="Mündəricat!A1" display="Mündəricat" xr:uid="{33C93527-E384-4B5A-A518-3AF0051FC618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J25"/>
  <sheetViews>
    <sheetView workbookViewId="0">
      <selection activeCell="H15" sqref="H15"/>
    </sheetView>
    <sheetView workbookViewId="1"/>
  </sheetViews>
  <sheetFormatPr defaultColWidth="9.28515625" defaultRowHeight="15" x14ac:dyDescent="0.25"/>
  <cols>
    <col min="2" max="2" width="41.42578125" customWidth="1"/>
    <col min="3" max="3" width="20.7109375" customWidth="1"/>
    <col min="4" max="4" width="21.42578125" customWidth="1"/>
    <col min="5" max="5" width="12.7109375" customWidth="1"/>
    <col min="6" max="6" width="21" customWidth="1"/>
    <col min="7" max="7" width="9.28515625" customWidth="1"/>
    <col min="8" max="8" width="6.85546875" bestFit="1" customWidth="1"/>
    <col min="9" max="9" width="6.28515625" bestFit="1" customWidth="1"/>
  </cols>
  <sheetData>
    <row r="1" spans="1:10" x14ac:dyDescent="0.25">
      <c r="A1" s="152" t="s">
        <v>0</v>
      </c>
      <c r="B1" s="22" t="s">
        <v>21</v>
      </c>
      <c r="C1" s="156" t="s">
        <v>83</v>
      </c>
      <c r="D1" s="23" t="s">
        <v>80</v>
      </c>
      <c r="F1" s="36" t="s">
        <v>43</v>
      </c>
    </row>
    <row r="2" spans="1:10" x14ac:dyDescent="0.25">
      <c r="A2" s="83">
        <v>1</v>
      </c>
      <c r="B2" s="6" t="s">
        <v>60</v>
      </c>
      <c r="C2" s="149">
        <v>2322.6670399999998</v>
      </c>
      <c r="D2" s="71">
        <v>2231.7820299999998</v>
      </c>
      <c r="G2" s="3"/>
      <c r="H2" s="51"/>
      <c r="I2" s="51"/>
      <c r="J2" s="3"/>
    </row>
    <row r="3" spans="1:10" x14ac:dyDescent="0.25">
      <c r="A3" s="83">
        <v>2</v>
      </c>
      <c r="B3" s="73" t="s">
        <v>11</v>
      </c>
      <c r="C3" s="177">
        <v>1344.444</v>
      </c>
      <c r="D3" s="71">
        <v>1339.0160000000001</v>
      </c>
      <c r="G3" s="3"/>
      <c r="H3" s="51"/>
      <c r="I3" s="51"/>
      <c r="J3" s="3"/>
    </row>
    <row r="4" spans="1:10" x14ac:dyDescent="0.25">
      <c r="A4" s="83">
        <v>3</v>
      </c>
      <c r="B4" s="73" t="s">
        <v>14</v>
      </c>
      <c r="C4" s="74">
        <v>984.71500000000003</v>
      </c>
      <c r="D4" s="71">
        <v>921.64599999999996</v>
      </c>
      <c r="G4" s="3"/>
      <c r="H4" s="51"/>
      <c r="I4" s="51"/>
      <c r="J4" s="3"/>
    </row>
    <row r="5" spans="1:10" x14ac:dyDescent="0.25">
      <c r="A5" s="83">
        <v>4</v>
      </c>
      <c r="B5" s="73" t="s">
        <v>18</v>
      </c>
      <c r="C5" s="74">
        <v>536.08000000000004</v>
      </c>
      <c r="D5" s="71">
        <v>523.57961999999998</v>
      </c>
      <c r="G5" s="3"/>
      <c r="H5" s="51"/>
      <c r="I5" s="51"/>
      <c r="J5" s="3"/>
    </row>
    <row r="6" spans="1:10" x14ac:dyDescent="0.25">
      <c r="A6" s="83">
        <v>5</v>
      </c>
      <c r="B6" s="88" t="s">
        <v>8</v>
      </c>
      <c r="C6" s="71">
        <v>285.82247083551897</v>
      </c>
      <c r="D6" s="71">
        <v>269.53818429664199</v>
      </c>
      <c r="G6" s="3"/>
      <c r="H6" s="51"/>
      <c r="I6" s="51"/>
      <c r="J6" s="3"/>
    </row>
    <row r="7" spans="1:10" x14ac:dyDescent="0.25">
      <c r="A7" s="83">
        <v>6</v>
      </c>
      <c r="B7" s="6" t="s">
        <v>1</v>
      </c>
      <c r="C7" s="8">
        <v>238.72399999999999</v>
      </c>
      <c r="D7" s="71">
        <v>261.37099999999998</v>
      </c>
      <c r="G7" s="3"/>
      <c r="H7" s="51"/>
      <c r="I7" s="51"/>
      <c r="J7" s="3"/>
    </row>
    <row r="8" spans="1:10" x14ac:dyDescent="0.25">
      <c r="A8" s="83">
        <v>7</v>
      </c>
      <c r="B8" s="88" t="s">
        <v>17</v>
      </c>
      <c r="C8" s="71">
        <v>224.15600000000001</v>
      </c>
      <c r="D8" s="71">
        <v>214.35459591333</v>
      </c>
      <c r="G8" s="3"/>
      <c r="H8" s="51"/>
      <c r="I8" s="51"/>
      <c r="J8" s="3"/>
    </row>
    <row r="9" spans="1:10" x14ac:dyDescent="0.25">
      <c r="A9" s="83">
        <v>8</v>
      </c>
      <c r="B9" s="73" t="s">
        <v>34</v>
      </c>
      <c r="C9" s="74">
        <v>198.126</v>
      </c>
      <c r="D9" s="71">
        <v>194.14</v>
      </c>
      <c r="G9" s="3"/>
      <c r="H9" s="51"/>
      <c r="I9" s="51"/>
      <c r="J9" s="3"/>
    </row>
    <row r="10" spans="1:10" x14ac:dyDescent="0.25">
      <c r="A10" s="83">
        <v>9</v>
      </c>
      <c r="B10" s="6" t="s">
        <v>37</v>
      </c>
      <c r="C10" s="71">
        <v>194.66185999999999</v>
      </c>
      <c r="D10" s="71">
        <v>189.62621999999999</v>
      </c>
      <c r="G10" s="3"/>
      <c r="H10" s="51"/>
      <c r="I10" s="51"/>
      <c r="J10" s="3"/>
    </row>
    <row r="11" spans="1:10" x14ac:dyDescent="0.25">
      <c r="A11" s="83">
        <v>10</v>
      </c>
      <c r="B11" s="88" t="s">
        <v>35</v>
      </c>
      <c r="C11" s="71">
        <v>193.58735999999999</v>
      </c>
      <c r="D11" s="71">
        <v>181.28996000000001</v>
      </c>
      <c r="G11" s="3"/>
      <c r="H11" s="51"/>
      <c r="I11" s="51"/>
      <c r="J11" s="3"/>
    </row>
    <row r="12" spans="1:10" x14ac:dyDescent="0.25">
      <c r="A12" s="83">
        <v>11</v>
      </c>
      <c r="B12" s="73" t="s">
        <v>31</v>
      </c>
      <c r="C12" s="74">
        <v>183.25</v>
      </c>
      <c r="D12" s="71">
        <v>173.89456000000001</v>
      </c>
      <c r="G12" s="3"/>
      <c r="H12" s="51"/>
      <c r="I12" s="51"/>
      <c r="J12" s="3"/>
    </row>
    <row r="13" spans="1:10" x14ac:dyDescent="0.25">
      <c r="A13" s="83">
        <v>12</v>
      </c>
      <c r="B13" s="73" t="s">
        <v>15</v>
      </c>
      <c r="C13" s="174">
        <v>141.50399999999999</v>
      </c>
      <c r="D13" s="71">
        <v>137.708</v>
      </c>
      <c r="G13" s="3"/>
      <c r="H13" s="51"/>
      <c r="I13" s="51"/>
      <c r="J13" s="3"/>
    </row>
    <row r="14" spans="1:10" x14ac:dyDescent="0.25">
      <c r="A14" s="83">
        <v>13</v>
      </c>
      <c r="B14" s="72" t="s">
        <v>19</v>
      </c>
      <c r="C14" s="74">
        <v>136.44173000000001</v>
      </c>
      <c r="D14" s="71">
        <v>129.9699</v>
      </c>
      <c r="G14" s="3"/>
      <c r="H14" s="51"/>
      <c r="I14" s="51"/>
      <c r="J14" s="3"/>
    </row>
    <row r="15" spans="1:10" x14ac:dyDescent="0.25">
      <c r="A15" s="83">
        <v>14</v>
      </c>
      <c r="B15" s="6" t="s">
        <v>3</v>
      </c>
      <c r="C15" s="74">
        <v>135.114</v>
      </c>
      <c r="D15" s="74">
        <v>128.452</v>
      </c>
      <c r="G15" s="3"/>
      <c r="H15" s="51"/>
      <c r="I15" s="51"/>
      <c r="J15" s="3"/>
    </row>
    <row r="16" spans="1:10" x14ac:dyDescent="0.25">
      <c r="A16" s="83">
        <v>15</v>
      </c>
      <c r="B16" s="72" t="s">
        <v>4</v>
      </c>
      <c r="C16" s="74">
        <v>133.71100000000001</v>
      </c>
      <c r="D16" s="74">
        <v>131.98432</v>
      </c>
      <c r="G16" s="3"/>
      <c r="H16" s="51"/>
      <c r="I16" s="51"/>
      <c r="J16" s="3"/>
    </row>
    <row r="17" spans="1:10" x14ac:dyDescent="0.25">
      <c r="A17" s="83">
        <v>16</v>
      </c>
      <c r="B17" s="73" t="s">
        <v>10</v>
      </c>
      <c r="C17" s="71">
        <v>130.898</v>
      </c>
      <c r="D17" s="71">
        <v>133.94</v>
      </c>
      <c r="G17" s="3"/>
      <c r="H17" s="51"/>
      <c r="I17" s="51"/>
      <c r="J17" s="3"/>
    </row>
    <row r="18" spans="1:10" x14ac:dyDescent="0.25">
      <c r="A18" s="83">
        <v>17</v>
      </c>
      <c r="B18" s="73" t="s">
        <v>9</v>
      </c>
      <c r="C18" s="71">
        <v>118.33561</v>
      </c>
      <c r="D18" s="74">
        <v>116.16435</v>
      </c>
      <c r="G18" s="3"/>
      <c r="H18" s="51"/>
      <c r="I18" s="51"/>
      <c r="J18" s="3"/>
    </row>
    <row r="19" spans="1:10" x14ac:dyDescent="0.25">
      <c r="A19" s="83">
        <v>18</v>
      </c>
      <c r="B19" s="88" t="s">
        <v>16</v>
      </c>
      <c r="C19" s="71">
        <v>106.417</v>
      </c>
      <c r="D19" s="71">
        <v>109.373</v>
      </c>
      <c r="G19" s="3"/>
      <c r="H19" s="51"/>
      <c r="I19" s="51"/>
      <c r="J19" s="3"/>
    </row>
    <row r="20" spans="1:10" x14ac:dyDescent="0.25">
      <c r="A20" s="83">
        <v>19</v>
      </c>
      <c r="B20" s="72" t="s">
        <v>5</v>
      </c>
      <c r="C20" s="71">
        <v>94.374409999999997</v>
      </c>
      <c r="D20" s="71">
        <v>90.79092</v>
      </c>
      <c r="G20" s="3"/>
      <c r="H20" s="51"/>
      <c r="I20" s="51"/>
      <c r="J20" s="3"/>
    </row>
    <row r="21" spans="1:10" x14ac:dyDescent="0.25">
      <c r="A21" s="83">
        <v>20</v>
      </c>
      <c r="B21" s="6" t="s">
        <v>2</v>
      </c>
      <c r="C21" s="74">
        <v>79.123850000000004</v>
      </c>
      <c r="D21" s="74">
        <v>75.490160000000003</v>
      </c>
      <c r="G21" s="3"/>
      <c r="H21" s="51"/>
      <c r="I21" s="51"/>
      <c r="J21" s="3"/>
    </row>
    <row r="22" spans="1:10" x14ac:dyDescent="0.25">
      <c r="A22" s="83">
        <v>21</v>
      </c>
      <c r="B22" s="62" t="s">
        <v>7</v>
      </c>
      <c r="C22" s="98">
        <v>56.496799029999998</v>
      </c>
      <c r="D22" s="74">
        <v>55.676908240000003</v>
      </c>
      <c r="G22" s="3"/>
      <c r="H22" s="51"/>
      <c r="I22" s="51"/>
      <c r="J22" s="3"/>
    </row>
    <row r="23" spans="1:10" x14ac:dyDescent="0.25">
      <c r="G23" s="3"/>
    </row>
    <row r="24" spans="1:10" x14ac:dyDescent="0.25">
      <c r="G24" s="3"/>
    </row>
    <row r="25" spans="1:10" x14ac:dyDescent="0.25">
      <c r="B25" s="56"/>
    </row>
  </sheetData>
  <hyperlinks>
    <hyperlink ref="F1" location="Mündəricat!A1" display="Mündəricat" xr:uid="{00000000-0004-0000-09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/>
  <dimension ref="A1:F25"/>
  <sheetViews>
    <sheetView workbookViewId="0">
      <selection activeCell="A2" sqref="A2:A22"/>
    </sheetView>
    <sheetView workbookViewId="1"/>
  </sheetViews>
  <sheetFormatPr defaultRowHeight="15" x14ac:dyDescent="0.25"/>
  <cols>
    <col min="2" max="2" width="40.28515625" customWidth="1"/>
    <col min="3" max="3" width="31.28515625" customWidth="1"/>
    <col min="4" max="4" width="29.7109375" customWidth="1"/>
    <col min="6" max="6" width="17.7109375" customWidth="1"/>
  </cols>
  <sheetData>
    <row r="1" spans="1:6" ht="30" x14ac:dyDescent="0.25">
      <c r="A1" s="18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25">
      <c r="A2" s="83">
        <v>1</v>
      </c>
      <c r="B2" s="6" t="s">
        <v>60</v>
      </c>
      <c r="C2" s="2">
        <v>4.0723067386647958E-2</v>
      </c>
      <c r="D2" s="118">
        <v>90.885009999999966</v>
      </c>
    </row>
    <row r="3" spans="1:6" x14ac:dyDescent="0.25">
      <c r="A3" s="83">
        <v>2</v>
      </c>
      <c r="B3" s="6" t="s">
        <v>14</v>
      </c>
      <c r="C3" s="114">
        <v>6.8430829190383374E-2</v>
      </c>
      <c r="D3" s="121">
        <v>63.069000000000074</v>
      </c>
    </row>
    <row r="4" spans="1:6" x14ac:dyDescent="0.25">
      <c r="A4" s="83">
        <v>3</v>
      </c>
      <c r="B4" s="6" t="s">
        <v>8</v>
      </c>
      <c r="C4" s="51">
        <v>6.0415508776133948E-2</v>
      </c>
      <c r="D4" s="118">
        <v>16.284286538876984</v>
      </c>
    </row>
    <row r="5" spans="1:6" x14ac:dyDescent="0.25">
      <c r="A5" s="83">
        <v>4</v>
      </c>
      <c r="B5" s="6" t="s">
        <v>18</v>
      </c>
      <c r="C5" s="114">
        <v>2.387484065938255E-2</v>
      </c>
      <c r="D5" s="121">
        <v>12.500380000000064</v>
      </c>
    </row>
    <row r="6" spans="1:6" x14ac:dyDescent="0.25">
      <c r="A6" s="83">
        <v>5</v>
      </c>
      <c r="B6" s="6" t="s">
        <v>35</v>
      </c>
      <c r="C6" s="54">
        <v>6.7832769117495431E-2</v>
      </c>
      <c r="D6" s="120">
        <v>12.297399999999982</v>
      </c>
    </row>
    <row r="7" spans="1:6" x14ac:dyDescent="0.25">
      <c r="A7" s="83">
        <v>6</v>
      </c>
      <c r="B7" s="6" t="s">
        <v>17</v>
      </c>
      <c r="C7" s="54">
        <v>4.5725187486220294E-2</v>
      </c>
      <c r="D7" s="120">
        <v>9.8014040866700043</v>
      </c>
    </row>
    <row r="8" spans="1:6" x14ac:dyDescent="0.25">
      <c r="A8" s="83">
        <v>7</v>
      </c>
      <c r="B8" s="6" t="s">
        <v>31</v>
      </c>
      <c r="C8" s="112">
        <v>5.3799497810627234E-2</v>
      </c>
      <c r="D8" s="119">
        <v>9.3554399999999873</v>
      </c>
    </row>
    <row r="9" spans="1:6" x14ac:dyDescent="0.25">
      <c r="A9" s="83">
        <v>8</v>
      </c>
      <c r="B9" s="6" t="s">
        <v>3</v>
      </c>
      <c r="C9" s="54">
        <v>5.1863731199202866E-2</v>
      </c>
      <c r="D9" s="120">
        <v>6.6620000000000061</v>
      </c>
    </row>
    <row r="10" spans="1:6" x14ac:dyDescent="0.25">
      <c r="A10" s="83">
        <v>9</v>
      </c>
      <c r="B10" s="6" t="s">
        <v>19</v>
      </c>
      <c r="C10" s="2">
        <v>4.9794837112285315E-2</v>
      </c>
      <c r="D10" s="118">
        <v>6.4718300000000113</v>
      </c>
    </row>
    <row r="11" spans="1:6" x14ac:dyDescent="0.25">
      <c r="A11" s="83">
        <v>10</v>
      </c>
      <c r="B11" s="6" t="s">
        <v>11</v>
      </c>
      <c r="C11" s="2">
        <v>4.0537230324356717E-3</v>
      </c>
      <c r="D11" s="118">
        <v>5.4279999999998836</v>
      </c>
    </row>
    <row r="12" spans="1:6" x14ac:dyDescent="0.25">
      <c r="A12" s="83">
        <v>11</v>
      </c>
      <c r="B12" s="6" t="s">
        <v>37</v>
      </c>
      <c r="C12" s="2">
        <v>2.655561029482105E-2</v>
      </c>
      <c r="D12" s="118">
        <v>5.0356400000000008</v>
      </c>
    </row>
    <row r="13" spans="1:6" x14ac:dyDescent="0.25">
      <c r="A13" s="83">
        <v>12</v>
      </c>
      <c r="B13" s="6" t="s">
        <v>34</v>
      </c>
      <c r="C13" s="112">
        <v>2.0531575151952294E-2</v>
      </c>
      <c r="D13" s="119">
        <v>3.9860000000000184</v>
      </c>
    </row>
    <row r="14" spans="1:6" x14ac:dyDescent="0.25">
      <c r="A14" s="83">
        <v>13</v>
      </c>
      <c r="B14" s="6" t="s">
        <v>15</v>
      </c>
      <c r="C14" s="54">
        <v>2.7565573532401837E-2</v>
      </c>
      <c r="D14" s="120">
        <v>3.7959999999999923</v>
      </c>
    </row>
    <row r="15" spans="1:6" x14ac:dyDescent="0.25">
      <c r="A15" s="83">
        <v>14</v>
      </c>
      <c r="B15" s="6" t="s">
        <v>2</v>
      </c>
      <c r="C15" s="2">
        <v>4.8134617809791384E-2</v>
      </c>
      <c r="D15" s="118">
        <v>3.6336900000000014</v>
      </c>
    </row>
    <row r="16" spans="1:6" x14ac:dyDescent="0.25">
      <c r="A16" s="83">
        <v>15</v>
      </c>
      <c r="B16" s="6" t="s">
        <v>5</v>
      </c>
      <c r="C16" s="54">
        <v>3.9469695868265216E-2</v>
      </c>
      <c r="D16" s="120">
        <v>3.5834899999999976</v>
      </c>
    </row>
    <row r="17" spans="1:4" x14ac:dyDescent="0.25">
      <c r="A17" s="83">
        <v>16</v>
      </c>
      <c r="B17" s="6" t="s">
        <v>9</v>
      </c>
      <c r="C17" s="54">
        <v>1.8691276626607075E-2</v>
      </c>
      <c r="D17" s="120">
        <v>2.1712600000000037</v>
      </c>
    </row>
    <row r="18" spans="1:4" x14ac:dyDescent="0.25">
      <c r="A18" s="83">
        <v>17</v>
      </c>
      <c r="B18" s="6" t="s">
        <v>4</v>
      </c>
      <c r="C18" s="2">
        <v>1.3082463128953621E-2</v>
      </c>
      <c r="D18" s="118">
        <v>1.726680000000016</v>
      </c>
    </row>
    <row r="19" spans="1:4" x14ac:dyDescent="0.25">
      <c r="A19" s="83">
        <v>18</v>
      </c>
      <c r="B19" s="6" t="s">
        <v>7</v>
      </c>
      <c r="C19" s="114">
        <v>1.4725867795420445E-2</v>
      </c>
      <c r="D19" s="121">
        <v>0.81989078999999521</v>
      </c>
    </row>
    <row r="20" spans="1:4" x14ac:dyDescent="0.25">
      <c r="A20" s="83">
        <v>19</v>
      </c>
      <c r="B20" s="6" t="s">
        <v>16</v>
      </c>
      <c r="C20" s="51">
        <v>-2.7026779918261388E-2</v>
      </c>
      <c r="D20" s="118">
        <v>-2.9560000000000031</v>
      </c>
    </row>
    <row r="21" spans="1:4" x14ac:dyDescent="0.25">
      <c r="A21" s="83">
        <v>20</v>
      </c>
      <c r="B21" s="6" t="s">
        <v>10</v>
      </c>
      <c r="C21" s="54">
        <v>-2.2711661938181287E-2</v>
      </c>
      <c r="D21" s="120">
        <v>-3.0420000000000016</v>
      </c>
    </row>
    <row r="22" spans="1:4" x14ac:dyDescent="0.25">
      <c r="A22" s="83">
        <v>21</v>
      </c>
      <c r="B22" s="13" t="s">
        <v>1</v>
      </c>
      <c r="C22" s="166">
        <v>-8.6646950120709609E-2</v>
      </c>
      <c r="D22" s="167">
        <v>-22.646999999999991</v>
      </c>
    </row>
    <row r="25" spans="1:4" x14ac:dyDescent="0.25">
      <c r="B25" s="56"/>
    </row>
  </sheetData>
  <conditionalFormatting sqref="C2:C1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{D1D6DE36-1156-421F-9382-BE08497E657E}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{3C2244ED-5116-4168-8B69-B771C15969F9}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{BA5AB7BE-8761-4B44-B4DA-FDFCE1045371}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{7F1A8799-9134-4708-B369-89479D8EEF97}</x14:id>
        </ext>
      </extLst>
    </cfRule>
  </conditionalFormatting>
  <conditionalFormatting sqref="C2:C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{E2AC55F8-E171-4C4E-84BA-80F03D6D4B89}</x14:id>
        </ext>
      </extLst>
    </cfRule>
  </conditionalFormatting>
  <conditionalFormatting sqref="C2:D1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{A6D21BF7-A640-4303-9E82-B6BB91711F77}</x14:id>
        </ext>
      </extLst>
    </cfRule>
  </conditionalFormatting>
  <conditionalFormatting sqref="C2:D22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{3F9F1FF5-E96F-4843-9E48-78ECFD7A44E6}</x14:id>
        </ext>
      </extLst>
    </cfRule>
  </conditionalFormatting>
  <conditionalFormatting sqref="D2:D1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{901E0246-C0A3-413F-8C55-05D9DF8DF11F}</x14:id>
        </ext>
      </extLst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{7BDE955E-8719-45EB-85A5-AB808BBEA4C2}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{5A68511D-0706-4B2A-8FFC-F8527AA62EF4}</x14:id>
        </ext>
      </extLst>
    </cfRule>
  </conditionalFormatting>
  <conditionalFormatting sqref="D2:D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{C102895A-5D0C-46FE-BE07-1D7CEF82D59B}</x14:id>
        </ext>
      </extLst>
    </cfRule>
  </conditionalFormatting>
  <hyperlinks>
    <hyperlink ref="F1" location="Mündəricat!A1" display="Mündəricat" xr:uid="{00000000-0004-0000-0A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1D6DE36-1156-421F-9382-BE08497E65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3C2244ED-5116-4168-8B69-B771C15969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BA5AB7BE-8761-4B44-B4DA-FDFCE10453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F1A8799-9134-4708-B369-89479D8EEF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E2AC55F8-E171-4C4E-84BA-80F03D6D4B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A6D21BF7-A640-4303-9E82-B6BB91711F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3F9F1FF5-E96F-4843-9E48-78ECFD7A44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901E0246-C0A3-413F-8C55-05D9DF8DF11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BDE955E-8719-45EB-85A5-AB808BBEA4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5A68511D-0706-4B2A-8FFC-F8527AA62EF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C102895A-5D0C-46FE-BE07-1D7CEF82D59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/>
  <dimension ref="A1:G22"/>
  <sheetViews>
    <sheetView workbookViewId="0">
      <selection activeCell="Q36" sqref="Q36"/>
    </sheetView>
    <sheetView workbookViewId="1"/>
  </sheetViews>
  <sheetFormatPr defaultRowHeight="15" x14ac:dyDescent="0.25"/>
  <cols>
    <col min="1" max="1" width="9.28515625" style="145" customWidth="1"/>
    <col min="2" max="2" width="32.140625" customWidth="1"/>
    <col min="3" max="5" width="25.7109375" customWidth="1"/>
    <col min="7" max="7" width="17.7109375" customWidth="1"/>
  </cols>
  <sheetData>
    <row r="1" spans="1:7" ht="34.5" customHeight="1" x14ac:dyDescent="0.25">
      <c r="A1" s="146" t="s">
        <v>0</v>
      </c>
      <c r="B1" s="22" t="s">
        <v>21</v>
      </c>
      <c r="C1" s="27" t="s">
        <v>81</v>
      </c>
      <c r="D1" s="27" t="s">
        <v>88</v>
      </c>
      <c r="E1" s="28" t="s">
        <v>69</v>
      </c>
      <c r="G1" s="36" t="s">
        <v>43</v>
      </c>
    </row>
    <row r="2" spans="1:7" x14ac:dyDescent="0.25">
      <c r="A2" s="83">
        <v>1</v>
      </c>
      <c r="B2" s="6" t="s">
        <v>60</v>
      </c>
      <c r="C2" s="71">
        <v>1281.2713900000001</v>
      </c>
      <c r="D2" s="71">
        <v>1281.2713900000001</v>
      </c>
      <c r="E2" s="46">
        <f>Table8[[#This Row],[2026 IIIR Nizamnamə Kapitalı (mln. manat)]]-Table8[[#This Row],[2026 IIR Nizamnamə Kapitalı (mln. manat)]]</f>
        <v>0</v>
      </c>
    </row>
    <row r="3" spans="1:7" x14ac:dyDescent="0.25">
      <c r="A3" s="83">
        <v>2</v>
      </c>
      <c r="B3" s="73" t="s">
        <v>18</v>
      </c>
      <c r="C3" s="74">
        <v>446.59951000000001</v>
      </c>
      <c r="D3" s="71">
        <v>477.09402999999998</v>
      </c>
      <c r="E3" s="46">
        <f>Table8[[#This Row],[2026 IIIR Nizamnamə Kapitalı (mln. manat)]]-Table8[[#This Row],[2026 IIR Nizamnamə Kapitalı (mln. manat)]]</f>
        <v>30.494519999999966</v>
      </c>
    </row>
    <row r="4" spans="1:7" x14ac:dyDescent="0.25">
      <c r="A4" s="83">
        <v>3</v>
      </c>
      <c r="B4" s="6" t="s">
        <v>37</v>
      </c>
      <c r="C4" s="71">
        <v>378</v>
      </c>
      <c r="D4" s="71">
        <v>378</v>
      </c>
      <c r="E4" s="46">
        <f>Table8[[#This Row],[2026 IIIR Nizamnamə Kapitalı (mln. manat)]]-Table8[[#This Row],[2026 IIR Nizamnamə Kapitalı (mln. manat)]]</f>
        <v>0</v>
      </c>
    </row>
    <row r="5" spans="1:7" x14ac:dyDescent="0.25">
      <c r="A5" s="83">
        <v>4</v>
      </c>
      <c r="B5" s="73" t="s">
        <v>14</v>
      </c>
      <c r="C5" s="71">
        <v>373.17</v>
      </c>
      <c r="D5" s="71">
        <v>373.17</v>
      </c>
      <c r="E5" s="46">
        <f>Table8[[#This Row],[2026 IIIR Nizamnamə Kapitalı (mln. manat)]]-Table8[[#This Row],[2026 IIR Nizamnamə Kapitalı (mln. manat)]]</f>
        <v>0</v>
      </c>
    </row>
    <row r="6" spans="1:7" x14ac:dyDescent="0.25">
      <c r="A6" s="83">
        <v>5</v>
      </c>
      <c r="B6" s="73" t="s">
        <v>9</v>
      </c>
      <c r="C6" s="74">
        <v>315.815</v>
      </c>
      <c r="D6" s="71">
        <v>315.815</v>
      </c>
      <c r="E6" s="46">
        <f>Table8[[#This Row],[2026 IIIR Nizamnamə Kapitalı (mln. manat)]]-Table8[[#This Row],[2026 IIR Nizamnamə Kapitalı (mln. manat)]]</f>
        <v>0</v>
      </c>
    </row>
    <row r="7" spans="1:7" x14ac:dyDescent="0.25">
      <c r="A7" s="83">
        <v>6</v>
      </c>
      <c r="B7" s="73" t="s">
        <v>11</v>
      </c>
      <c r="C7" s="71">
        <v>265.85000000000002</v>
      </c>
      <c r="D7" s="71">
        <v>265.85000000000002</v>
      </c>
      <c r="E7" s="46">
        <f>Table8[[#This Row],[2026 IIIR Nizamnamə Kapitalı (mln. manat)]]-Table8[[#This Row],[2026 IIR Nizamnamə Kapitalı (mln. manat)]]</f>
        <v>0</v>
      </c>
    </row>
    <row r="8" spans="1:7" x14ac:dyDescent="0.25">
      <c r="A8" s="83">
        <v>7</v>
      </c>
      <c r="B8" s="88" t="s">
        <v>8</v>
      </c>
      <c r="C8" s="71">
        <v>73.961089999999999</v>
      </c>
      <c r="D8" s="71">
        <v>240.29807199999999</v>
      </c>
      <c r="E8" s="46">
        <f>Table8[[#This Row],[2026 IIIR Nizamnamə Kapitalı (mln. manat)]]-Table8[[#This Row],[2026 IIR Nizamnamə Kapitalı (mln. manat)]]</f>
        <v>166.33698199999998</v>
      </c>
    </row>
    <row r="9" spans="1:7" x14ac:dyDescent="0.25">
      <c r="A9" s="83">
        <v>8</v>
      </c>
      <c r="B9" s="73" t="s">
        <v>34</v>
      </c>
      <c r="C9" s="71">
        <v>174.601</v>
      </c>
      <c r="D9" s="74">
        <v>174.601</v>
      </c>
      <c r="E9" s="46">
        <f>Table8[[#This Row],[2026 IIIR Nizamnamə Kapitalı (mln. manat)]]-Table8[[#This Row],[2026 IIR Nizamnamə Kapitalı (mln. manat)]]</f>
        <v>0</v>
      </c>
    </row>
    <row r="10" spans="1:7" x14ac:dyDescent="0.25">
      <c r="A10" s="83">
        <v>9</v>
      </c>
      <c r="B10" s="88" t="s">
        <v>17</v>
      </c>
      <c r="C10" s="71">
        <v>138.20039295999999</v>
      </c>
      <c r="D10" s="71">
        <v>138.19999999999999</v>
      </c>
      <c r="E10" s="46">
        <f>Table8[[#This Row],[2026 IIIR Nizamnamə Kapitalı (mln. manat)]]-Table8[[#This Row],[2026 IIR Nizamnamə Kapitalı (mln. manat)]]</f>
        <v>-3.929599999992206E-4</v>
      </c>
    </row>
    <row r="11" spans="1:7" x14ac:dyDescent="0.25">
      <c r="A11" s="83">
        <v>10</v>
      </c>
      <c r="B11" s="6" t="s">
        <v>1</v>
      </c>
      <c r="C11" s="71">
        <v>121.75</v>
      </c>
      <c r="D11" s="74">
        <v>121.75</v>
      </c>
      <c r="E11" s="46">
        <f>Table8[[#This Row],[2026 IIIR Nizamnamə Kapitalı (mln. manat)]]-Table8[[#This Row],[2026 IIR Nizamnamə Kapitalı (mln. manat)]]</f>
        <v>0</v>
      </c>
    </row>
    <row r="12" spans="1:7" x14ac:dyDescent="0.25">
      <c r="A12" s="83">
        <v>11</v>
      </c>
      <c r="B12" s="73" t="s">
        <v>10</v>
      </c>
      <c r="C12" s="71">
        <v>112.545</v>
      </c>
      <c r="D12" s="71">
        <v>112.545</v>
      </c>
      <c r="E12" s="46">
        <f>Table8[[#This Row],[2026 IIIR Nizamnamə Kapitalı (mln. manat)]]-Table8[[#This Row],[2026 IIR Nizamnamə Kapitalı (mln. manat)]]</f>
        <v>0</v>
      </c>
    </row>
    <row r="13" spans="1:7" x14ac:dyDescent="0.25">
      <c r="A13" s="83">
        <v>12</v>
      </c>
      <c r="B13" s="73" t="s">
        <v>15</v>
      </c>
      <c r="C13" s="71">
        <v>101.3</v>
      </c>
      <c r="D13" s="71">
        <v>101.3</v>
      </c>
      <c r="E13" s="46">
        <f>Table8[[#This Row],[2026 IIIR Nizamnamə Kapitalı (mln. manat)]]-Table8[[#This Row],[2026 IIR Nizamnamə Kapitalı (mln. manat)]]</f>
        <v>0</v>
      </c>
    </row>
    <row r="14" spans="1:7" x14ac:dyDescent="0.25">
      <c r="A14" s="83">
        <v>13</v>
      </c>
      <c r="B14" s="6" t="s">
        <v>3</v>
      </c>
      <c r="C14" s="71">
        <v>100.5</v>
      </c>
      <c r="D14" s="74">
        <v>100.5</v>
      </c>
      <c r="E14" s="46">
        <f>Table8[[#This Row],[2026 IIIR Nizamnamə Kapitalı (mln. manat)]]-Table8[[#This Row],[2026 IIR Nizamnamə Kapitalı (mln. manat)]]</f>
        <v>0</v>
      </c>
    </row>
    <row r="15" spans="1:7" x14ac:dyDescent="0.25">
      <c r="A15" s="83">
        <v>14</v>
      </c>
      <c r="B15" s="88" t="s">
        <v>16</v>
      </c>
      <c r="C15" s="71">
        <v>100.006</v>
      </c>
      <c r="D15" s="71">
        <v>100.006</v>
      </c>
      <c r="E15" s="46">
        <f>Table8[[#This Row],[2026 IIIR Nizamnamə Kapitalı (mln. manat)]]-Table8[[#This Row],[2026 IIR Nizamnamə Kapitalı (mln. manat)]]</f>
        <v>0</v>
      </c>
    </row>
    <row r="16" spans="1:7" x14ac:dyDescent="0.25">
      <c r="A16" s="83">
        <v>15</v>
      </c>
      <c r="B16" s="73" t="s">
        <v>7</v>
      </c>
      <c r="C16" s="8">
        <v>73.611171440000007</v>
      </c>
      <c r="D16" s="74">
        <v>73.611171440000007</v>
      </c>
      <c r="E16" s="46">
        <f>Table8[[#This Row],[2026 IIIR Nizamnamə Kapitalı (mln. manat)]]-Table8[[#This Row],[2026 IIR Nizamnamə Kapitalı (mln. manat)]]</f>
        <v>0</v>
      </c>
    </row>
    <row r="17" spans="1:5" x14ac:dyDescent="0.25">
      <c r="A17" s="83">
        <v>16</v>
      </c>
      <c r="B17" s="72" t="s">
        <v>5</v>
      </c>
      <c r="C17" s="71">
        <v>71.8</v>
      </c>
      <c r="D17" s="71">
        <v>71.8</v>
      </c>
      <c r="E17" s="46">
        <f>Table8[[#This Row],[2026 IIIR Nizamnamə Kapitalı (mln. manat)]]-Table8[[#This Row],[2026 IIR Nizamnamə Kapitalı (mln. manat)]]</f>
        <v>0</v>
      </c>
    </row>
    <row r="18" spans="1:5" x14ac:dyDescent="0.25">
      <c r="A18" s="83">
        <v>17</v>
      </c>
      <c r="B18" s="6" t="s">
        <v>2</v>
      </c>
      <c r="C18" s="45">
        <v>70.393460000000005</v>
      </c>
      <c r="D18" s="45">
        <v>70.393460000000005</v>
      </c>
      <c r="E18" s="46">
        <f>Table8[[#This Row],[2026 IIIR Nizamnamə Kapitalı (mln. manat)]]-Table8[[#This Row],[2026 IIR Nizamnamə Kapitalı (mln. manat)]]</f>
        <v>0</v>
      </c>
    </row>
    <row r="19" spans="1:5" x14ac:dyDescent="0.25">
      <c r="A19" s="83">
        <v>18</v>
      </c>
      <c r="B19" s="73" t="s">
        <v>31</v>
      </c>
      <c r="C19" s="71">
        <v>65.5</v>
      </c>
      <c r="D19" s="182">
        <v>65.5</v>
      </c>
      <c r="E19" s="46">
        <f>Table8[[#This Row],[2026 IIIR Nizamnamə Kapitalı (mln. manat)]]-Table8[[#This Row],[2026 IIR Nizamnamə Kapitalı (mln. manat)]]</f>
        <v>0</v>
      </c>
    </row>
    <row r="20" spans="1:5" x14ac:dyDescent="0.25">
      <c r="A20" s="83">
        <v>19</v>
      </c>
      <c r="B20" s="72" t="s">
        <v>4</v>
      </c>
      <c r="C20" s="71">
        <v>60</v>
      </c>
      <c r="D20" s="74">
        <v>60</v>
      </c>
      <c r="E20" s="46">
        <f>Table8[[#This Row],[2026 IIIR Nizamnamə Kapitalı (mln. manat)]]-Table8[[#This Row],[2026 IIR Nizamnamə Kapitalı (mln. manat)]]</f>
        <v>0</v>
      </c>
    </row>
    <row r="21" spans="1:5" x14ac:dyDescent="0.25">
      <c r="A21" s="83">
        <v>20</v>
      </c>
      <c r="B21" s="72" t="s">
        <v>19</v>
      </c>
      <c r="C21" s="71">
        <v>55.380699999999997</v>
      </c>
      <c r="D21" s="71">
        <v>55.380699999999997</v>
      </c>
      <c r="E21" s="46">
        <f>Table8[[#This Row],[2026 IIIR Nizamnamə Kapitalı (mln. manat)]]-Table8[[#This Row],[2026 IIR Nizamnamə Kapitalı (mln. manat)]]</f>
        <v>0</v>
      </c>
    </row>
    <row r="22" spans="1:5" x14ac:dyDescent="0.25">
      <c r="A22" s="83">
        <v>21</v>
      </c>
      <c r="B22" s="181" t="s">
        <v>35</v>
      </c>
      <c r="C22" s="97">
        <v>52.87</v>
      </c>
      <c r="D22" s="174">
        <v>52.87</v>
      </c>
      <c r="E22" s="46">
        <f>Table8[[#This Row],[2026 IIIR Nizamnamə Kapitalı (mln. manat)]]-Table8[[#This Row],[2026 IIR Nizamnamə Kapitalı (mln. manat)]]</f>
        <v>0</v>
      </c>
    </row>
  </sheetData>
  <hyperlinks>
    <hyperlink ref="G1" location="Mündəricat!A1" display="Mündəricat" xr:uid="{00000000-0004-0000-0B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7"/>
  <dimension ref="A1:AL23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2" max="2" width="42.7109375" customWidth="1"/>
    <col min="3" max="4" width="15.7109375" customWidth="1"/>
    <col min="5" max="5" width="22.7109375" customWidth="1"/>
    <col min="6" max="6" width="18.7109375" customWidth="1"/>
  </cols>
  <sheetData>
    <row r="1" spans="1:38" x14ac:dyDescent="0.25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38" x14ac:dyDescent="0.25">
      <c r="A2" s="83">
        <v>1</v>
      </c>
      <c r="B2" s="6" t="s">
        <v>60</v>
      </c>
      <c r="C2" s="8">
        <v>352.37731000000002</v>
      </c>
      <c r="D2" s="8">
        <v>250.55595</v>
      </c>
    </row>
    <row r="3" spans="1:38" x14ac:dyDescent="0.25">
      <c r="A3" s="83">
        <v>2</v>
      </c>
      <c r="B3" s="73" t="s">
        <v>11</v>
      </c>
      <c r="C3" s="8">
        <v>297.00400000000002</v>
      </c>
      <c r="D3" s="8">
        <v>221.79</v>
      </c>
    </row>
    <row r="4" spans="1:38" x14ac:dyDescent="0.25">
      <c r="A4" s="83">
        <v>3</v>
      </c>
      <c r="B4" s="73" t="s">
        <v>14</v>
      </c>
      <c r="C4" s="12">
        <v>133.80199999999999</v>
      </c>
      <c r="D4" s="8">
        <v>67.747</v>
      </c>
    </row>
    <row r="5" spans="1:38" x14ac:dyDescent="0.25">
      <c r="A5" s="83">
        <v>4</v>
      </c>
      <c r="B5" s="88" t="s">
        <v>8</v>
      </c>
      <c r="C5" s="8">
        <v>50.285430000000012</v>
      </c>
      <c r="D5" s="8">
        <v>34.513599999999997</v>
      </c>
    </row>
    <row r="6" spans="1:38" x14ac:dyDescent="0.25">
      <c r="A6" s="83">
        <v>5</v>
      </c>
      <c r="B6" s="6" t="s">
        <v>1</v>
      </c>
      <c r="C6" s="8">
        <v>45.246000000000002</v>
      </c>
      <c r="D6" s="8">
        <v>28.097000000000001</v>
      </c>
    </row>
    <row r="7" spans="1:38" x14ac:dyDescent="0.25">
      <c r="A7" s="83">
        <v>6</v>
      </c>
      <c r="B7" s="88" t="s">
        <v>35</v>
      </c>
      <c r="C7" s="8">
        <v>27.045359999999999</v>
      </c>
      <c r="D7" s="8">
        <v>16.075700000000001</v>
      </c>
    </row>
    <row r="8" spans="1:38" x14ac:dyDescent="0.25">
      <c r="A8" s="83">
        <v>7</v>
      </c>
      <c r="B8" s="88" t="s">
        <v>17</v>
      </c>
      <c r="C8" s="8">
        <v>26.61</v>
      </c>
      <c r="D8" s="8">
        <v>17.200075449999801</v>
      </c>
    </row>
    <row r="9" spans="1:38" x14ac:dyDescent="0.25">
      <c r="A9" s="83">
        <v>8</v>
      </c>
      <c r="B9" s="73" t="s">
        <v>18</v>
      </c>
      <c r="C9" s="8">
        <v>24.073419999999999</v>
      </c>
      <c r="D9" s="12">
        <v>13.48929</v>
      </c>
    </row>
    <row r="10" spans="1:38" x14ac:dyDescent="0.25">
      <c r="A10" s="83">
        <v>9</v>
      </c>
      <c r="B10" s="73" t="s">
        <v>31</v>
      </c>
      <c r="C10" s="12">
        <v>20.957599999999999</v>
      </c>
      <c r="D10" s="8">
        <v>11.5908</v>
      </c>
    </row>
    <row r="11" spans="1:38" x14ac:dyDescent="0.25">
      <c r="A11" s="83">
        <v>10</v>
      </c>
      <c r="B11" s="6" t="s">
        <v>37</v>
      </c>
      <c r="C11" s="8">
        <v>17.256820000000001</v>
      </c>
      <c r="D11" s="8">
        <v>12.603960000000001</v>
      </c>
    </row>
    <row r="12" spans="1:38" s="48" customFormat="1" x14ac:dyDescent="0.25">
      <c r="A12" s="83">
        <v>11</v>
      </c>
      <c r="B12" s="6" t="s">
        <v>3</v>
      </c>
      <c r="C12" s="12">
        <v>15.166</v>
      </c>
      <c r="D12" s="8">
        <v>10.276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x14ac:dyDescent="0.25">
      <c r="A13" s="83">
        <v>12</v>
      </c>
      <c r="B13" s="73" t="s">
        <v>15</v>
      </c>
      <c r="C13" s="8">
        <v>13.757</v>
      </c>
      <c r="D13" s="8">
        <v>5.6040000000000001</v>
      </c>
    </row>
    <row r="14" spans="1:38" x14ac:dyDescent="0.25">
      <c r="A14" s="83">
        <v>13</v>
      </c>
      <c r="B14" s="73" t="s">
        <v>34</v>
      </c>
      <c r="C14" s="12">
        <v>12.983000000000001</v>
      </c>
      <c r="D14" s="8">
        <v>9.3260000000000005</v>
      </c>
    </row>
    <row r="15" spans="1:38" x14ac:dyDescent="0.25">
      <c r="A15" s="83">
        <v>14</v>
      </c>
      <c r="B15" s="73" t="s">
        <v>10</v>
      </c>
      <c r="C15" s="8">
        <v>9.9419299999999993</v>
      </c>
      <c r="D15" s="8">
        <v>7.3974599999999997</v>
      </c>
    </row>
    <row r="16" spans="1:38" x14ac:dyDescent="0.25">
      <c r="A16" s="83">
        <v>15</v>
      </c>
      <c r="B16" s="72" t="s">
        <v>19</v>
      </c>
      <c r="C16" s="8">
        <v>9.2467600000000001</v>
      </c>
      <c r="D16" s="8">
        <v>4.7891300000000001</v>
      </c>
    </row>
    <row r="17" spans="1:4" x14ac:dyDescent="0.25">
      <c r="A17" s="83">
        <v>16</v>
      </c>
      <c r="B17" s="73" t="s">
        <v>9</v>
      </c>
      <c r="C17" s="8">
        <v>7.6783599999999996</v>
      </c>
      <c r="D17" s="12">
        <v>5.82552</v>
      </c>
    </row>
    <row r="18" spans="1:4" x14ac:dyDescent="0.25">
      <c r="A18" s="83">
        <v>17</v>
      </c>
      <c r="B18" s="72" t="s">
        <v>4</v>
      </c>
      <c r="C18" s="74">
        <v>5.4270199999999997</v>
      </c>
      <c r="D18" s="8">
        <v>3.44428</v>
      </c>
    </row>
    <row r="19" spans="1:4" x14ac:dyDescent="0.25">
      <c r="A19" s="83">
        <v>18</v>
      </c>
      <c r="B19" s="72" t="s">
        <v>5</v>
      </c>
      <c r="C19" s="8">
        <v>3.99641</v>
      </c>
      <c r="D19" s="8">
        <v>0.93908000000000003</v>
      </c>
    </row>
    <row r="20" spans="1:4" x14ac:dyDescent="0.25">
      <c r="A20" s="83">
        <v>19</v>
      </c>
      <c r="B20" s="6" t="s">
        <v>2</v>
      </c>
      <c r="C20" s="12">
        <v>3.6025200000000002</v>
      </c>
      <c r="D20" s="8">
        <v>0.23709</v>
      </c>
    </row>
    <row r="21" spans="1:4" x14ac:dyDescent="0.25">
      <c r="A21" s="83">
        <v>20</v>
      </c>
      <c r="B21" s="73" t="s">
        <v>7</v>
      </c>
      <c r="C21" s="74">
        <v>3.1442030000000001</v>
      </c>
      <c r="D21" s="8">
        <v>2.3243126099999998</v>
      </c>
    </row>
    <row r="22" spans="1:4" x14ac:dyDescent="0.25">
      <c r="A22" s="83">
        <v>21</v>
      </c>
      <c r="B22" s="181" t="s">
        <v>16</v>
      </c>
      <c r="C22" s="60">
        <v>2.1720000000000002</v>
      </c>
      <c r="D22" s="127">
        <v>5.0140000000000002</v>
      </c>
    </row>
    <row r="23" spans="1:4" x14ac:dyDescent="0.25">
      <c r="B23" s="56"/>
    </row>
  </sheetData>
  <hyperlinks>
    <hyperlink ref="F1" location="Mündəricat!A1" display="Mündəricat" xr:uid="{00000000-0004-0000-0C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F24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2" max="2" width="42.7109375" customWidth="1"/>
    <col min="3" max="3" width="17" customWidth="1"/>
    <col min="4" max="4" width="19" customWidth="1"/>
    <col min="6" max="6" width="16.28515625" customWidth="1"/>
  </cols>
  <sheetData>
    <row r="1" spans="1:6" x14ac:dyDescent="0.25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25">
      <c r="A2" s="83">
        <v>1</v>
      </c>
      <c r="B2" s="6" t="s">
        <v>60</v>
      </c>
      <c r="C2" s="8">
        <v>542.57321999999999</v>
      </c>
      <c r="D2" s="8">
        <v>366.86100999999996</v>
      </c>
    </row>
    <row r="3" spans="1:6" x14ac:dyDescent="0.25">
      <c r="A3" s="83">
        <v>2</v>
      </c>
      <c r="B3" s="73" t="s">
        <v>11</v>
      </c>
      <c r="C3" s="8">
        <v>533.20400000000018</v>
      </c>
      <c r="D3" s="8">
        <v>336.762</v>
      </c>
    </row>
    <row r="4" spans="1:6" x14ac:dyDescent="0.25">
      <c r="A4" s="83">
        <v>3</v>
      </c>
      <c r="B4" s="73" t="s">
        <v>14</v>
      </c>
      <c r="C4" s="12">
        <v>194.28099999999995</v>
      </c>
      <c r="D4" s="8">
        <v>124.94772</v>
      </c>
    </row>
    <row r="5" spans="1:6" x14ac:dyDescent="0.25">
      <c r="A5" s="83">
        <v>4</v>
      </c>
      <c r="B5" s="88" t="s">
        <v>8</v>
      </c>
      <c r="C5" s="8">
        <v>67.169048130999997</v>
      </c>
      <c r="D5" s="8">
        <v>46.094207150000074</v>
      </c>
    </row>
    <row r="6" spans="1:6" x14ac:dyDescent="0.25">
      <c r="A6" s="83">
        <v>5</v>
      </c>
      <c r="B6" s="6" t="s">
        <v>1</v>
      </c>
      <c r="C6" s="8">
        <v>63.575000000000003</v>
      </c>
      <c r="D6" s="8">
        <v>41.320999999999984</v>
      </c>
    </row>
    <row r="7" spans="1:6" x14ac:dyDescent="0.25">
      <c r="A7" s="83">
        <v>6</v>
      </c>
      <c r="B7" s="88" t="s">
        <v>17</v>
      </c>
      <c r="C7" s="8">
        <v>58.703000000000003</v>
      </c>
      <c r="D7" s="8">
        <v>32.418402420000007</v>
      </c>
    </row>
    <row r="8" spans="1:6" x14ac:dyDescent="0.25">
      <c r="A8" s="83">
        <v>7</v>
      </c>
      <c r="B8" s="73" t="s">
        <v>31</v>
      </c>
      <c r="C8" s="12">
        <v>36.720199999999991</v>
      </c>
      <c r="D8" s="8">
        <v>25.400699999999997</v>
      </c>
    </row>
    <row r="9" spans="1:6" x14ac:dyDescent="0.25">
      <c r="A9" s="83">
        <v>8</v>
      </c>
      <c r="B9" s="88" t="s">
        <v>35</v>
      </c>
      <c r="C9" s="8">
        <v>36.32641000000001</v>
      </c>
      <c r="D9" s="12">
        <v>23.398400000000002</v>
      </c>
    </row>
    <row r="10" spans="1:6" x14ac:dyDescent="0.25">
      <c r="A10" s="83">
        <v>9</v>
      </c>
      <c r="B10" s="73" t="s">
        <v>18</v>
      </c>
      <c r="C10" s="8">
        <v>33.254689999999997</v>
      </c>
      <c r="D10" s="8">
        <v>21.333060000000003</v>
      </c>
    </row>
    <row r="11" spans="1:6" x14ac:dyDescent="0.25">
      <c r="A11" s="83">
        <v>10</v>
      </c>
      <c r="B11" s="6" t="s">
        <v>37</v>
      </c>
      <c r="C11" s="8">
        <v>32.580849999999998</v>
      </c>
      <c r="D11" s="8">
        <v>22.328180000000003</v>
      </c>
    </row>
    <row r="12" spans="1:6" x14ac:dyDescent="0.25">
      <c r="A12" s="83">
        <v>11</v>
      </c>
      <c r="B12" s="73" t="s">
        <v>15</v>
      </c>
      <c r="C12" s="8">
        <v>24.975000000000009</v>
      </c>
      <c r="D12" s="8">
        <v>14.225000000000001</v>
      </c>
    </row>
    <row r="13" spans="1:6" x14ac:dyDescent="0.25">
      <c r="A13" s="83">
        <v>12</v>
      </c>
      <c r="B13" s="6" t="s">
        <v>3</v>
      </c>
      <c r="C13" s="12">
        <v>24.320000000000007</v>
      </c>
      <c r="D13" s="8">
        <v>15.342999999999996</v>
      </c>
    </row>
    <row r="14" spans="1:6" x14ac:dyDescent="0.25">
      <c r="A14" s="83">
        <v>13</v>
      </c>
      <c r="B14" s="88" t="s">
        <v>16</v>
      </c>
      <c r="C14" s="8">
        <v>21.907000000000004</v>
      </c>
      <c r="D14" s="8">
        <v>15.239999999999991</v>
      </c>
    </row>
    <row r="15" spans="1:6" x14ac:dyDescent="0.25">
      <c r="A15" s="83">
        <v>14</v>
      </c>
      <c r="B15" s="72" t="s">
        <v>19</v>
      </c>
      <c r="C15" s="8">
        <v>18.73847</v>
      </c>
      <c r="D15" s="8">
        <v>9.6450800000000001</v>
      </c>
    </row>
    <row r="16" spans="1:6" x14ac:dyDescent="0.25">
      <c r="A16" s="83">
        <v>15</v>
      </c>
      <c r="B16" s="73" t="s">
        <v>10</v>
      </c>
      <c r="C16" s="8">
        <v>18.535859999999985</v>
      </c>
      <c r="D16" s="8">
        <v>12.782909999999998</v>
      </c>
    </row>
    <row r="17" spans="1:4" x14ac:dyDescent="0.25">
      <c r="A17" s="83">
        <v>16</v>
      </c>
      <c r="B17" s="73" t="s">
        <v>34</v>
      </c>
      <c r="C17" s="12">
        <v>14.195999999999998</v>
      </c>
      <c r="D17" s="12">
        <v>9.9440000000000008</v>
      </c>
    </row>
    <row r="18" spans="1:4" x14ac:dyDescent="0.25">
      <c r="A18" s="83">
        <v>17</v>
      </c>
      <c r="B18" s="73" t="s">
        <v>9</v>
      </c>
      <c r="C18" s="8">
        <v>7.2049599999999998</v>
      </c>
      <c r="D18" s="12">
        <v>4.65991</v>
      </c>
    </row>
    <row r="19" spans="1:4" x14ac:dyDescent="0.25">
      <c r="A19" s="83">
        <v>18</v>
      </c>
      <c r="B19" s="72" t="s">
        <v>4</v>
      </c>
      <c r="C19" s="12">
        <v>6.7971600000000016</v>
      </c>
      <c r="D19" s="8">
        <v>4.4852900000000009</v>
      </c>
    </row>
    <row r="20" spans="1:4" x14ac:dyDescent="0.25">
      <c r="A20" s="83">
        <v>19</v>
      </c>
      <c r="B20" s="72" t="s">
        <v>5</v>
      </c>
      <c r="C20" s="12">
        <v>4.7276750000000032</v>
      </c>
      <c r="D20" s="8">
        <v>3.1140900000000009</v>
      </c>
    </row>
    <row r="21" spans="1:4" x14ac:dyDescent="0.25">
      <c r="A21" s="83">
        <v>20</v>
      </c>
      <c r="B21" s="6" t="s">
        <v>2</v>
      </c>
      <c r="C21" s="12">
        <v>3.2795459999999963</v>
      </c>
      <c r="D21" s="8">
        <v>0.8481500000000004</v>
      </c>
    </row>
    <row r="22" spans="1:4" x14ac:dyDescent="0.25">
      <c r="A22" s="83">
        <v>21</v>
      </c>
      <c r="B22" s="168" t="s">
        <v>7</v>
      </c>
      <c r="C22" s="127">
        <v>2.44303048</v>
      </c>
      <c r="D22" s="60">
        <v>1.6632535899999998</v>
      </c>
    </row>
    <row r="24" spans="1:4" x14ac:dyDescent="0.25">
      <c r="B24" s="56"/>
    </row>
  </sheetData>
  <hyperlinks>
    <hyperlink ref="F1" location="Mündəricat!A1" display="Mündəricat" xr:uid="{00000000-0004-0000-0D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I22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1" max="1" width="9.140625" style="145" customWidth="1"/>
    <col min="2" max="2" width="38" customWidth="1"/>
    <col min="3" max="4" width="18.7109375" customWidth="1"/>
    <col min="5" max="5" width="13" customWidth="1"/>
    <col min="6" max="6" width="14.42578125" customWidth="1"/>
  </cols>
  <sheetData>
    <row r="1" spans="1:9" x14ac:dyDescent="0.25">
      <c r="A1" s="144" t="s">
        <v>0</v>
      </c>
      <c r="B1" s="30" t="s">
        <v>21</v>
      </c>
      <c r="C1" s="39" t="s">
        <v>83</v>
      </c>
      <c r="D1" s="39" t="s">
        <v>80</v>
      </c>
      <c r="F1" s="36" t="s">
        <v>43</v>
      </c>
      <c r="I1" t="s">
        <v>32</v>
      </c>
    </row>
    <row r="2" spans="1:9" x14ac:dyDescent="0.25">
      <c r="A2" s="83">
        <v>1</v>
      </c>
      <c r="B2" s="73" t="s">
        <v>11</v>
      </c>
      <c r="C2" s="8">
        <v>986.29399999999998</v>
      </c>
      <c r="D2" s="8">
        <v>630.73599999999999</v>
      </c>
    </row>
    <row r="3" spans="1:9" x14ac:dyDescent="0.25">
      <c r="A3" s="83">
        <v>2</v>
      </c>
      <c r="B3" s="6" t="s">
        <v>60</v>
      </c>
      <c r="C3" s="8">
        <v>937.19515999999999</v>
      </c>
      <c r="D3" s="8">
        <v>613.2319</v>
      </c>
    </row>
    <row r="4" spans="1:9" x14ac:dyDescent="0.25">
      <c r="A4" s="83">
        <v>3</v>
      </c>
      <c r="B4" s="73" t="s">
        <v>14</v>
      </c>
      <c r="C4" s="12">
        <v>441.58499999999998</v>
      </c>
      <c r="D4" s="8">
        <v>287.68072000000001</v>
      </c>
    </row>
    <row r="5" spans="1:9" x14ac:dyDescent="0.25">
      <c r="A5" s="83">
        <v>4</v>
      </c>
      <c r="B5" s="88" t="s">
        <v>8</v>
      </c>
      <c r="C5" s="8">
        <v>240.40366076999999</v>
      </c>
      <c r="D5" s="8">
        <v>159.20157456999999</v>
      </c>
    </row>
    <row r="6" spans="1:9" x14ac:dyDescent="0.25">
      <c r="A6" s="83">
        <v>5</v>
      </c>
      <c r="B6" s="88" t="s">
        <v>17</v>
      </c>
      <c r="C6" s="8">
        <v>222.88499999999999</v>
      </c>
      <c r="D6" s="8">
        <v>143.28462395</v>
      </c>
    </row>
    <row r="7" spans="1:9" x14ac:dyDescent="0.25">
      <c r="A7" s="83">
        <v>6</v>
      </c>
      <c r="B7" s="6" t="s">
        <v>1</v>
      </c>
      <c r="C7" s="8">
        <v>216.07</v>
      </c>
      <c r="D7" s="12">
        <v>141.29</v>
      </c>
    </row>
    <row r="8" spans="1:9" x14ac:dyDescent="0.25">
      <c r="A8" s="83">
        <v>7</v>
      </c>
      <c r="B8" s="88" t="s">
        <v>35</v>
      </c>
      <c r="C8" s="8">
        <v>164.09271000000001</v>
      </c>
      <c r="D8" s="8">
        <v>105.3323</v>
      </c>
    </row>
    <row r="9" spans="1:9" x14ac:dyDescent="0.25">
      <c r="A9" s="83">
        <v>8</v>
      </c>
      <c r="B9" s="6" t="s">
        <v>37</v>
      </c>
      <c r="C9" s="8">
        <v>153.5205</v>
      </c>
      <c r="D9" s="8">
        <v>101.66471</v>
      </c>
    </row>
    <row r="10" spans="1:9" x14ac:dyDescent="0.25">
      <c r="A10" s="83">
        <v>9</v>
      </c>
      <c r="B10" s="73" t="s">
        <v>18</v>
      </c>
      <c r="C10" s="8">
        <v>152.87386000000001</v>
      </c>
      <c r="D10" s="8">
        <v>102.91939000000001</v>
      </c>
    </row>
    <row r="11" spans="1:9" x14ac:dyDescent="0.25">
      <c r="A11" s="83">
        <v>10</v>
      </c>
      <c r="B11" s="73" t="s">
        <v>15</v>
      </c>
      <c r="C11" s="8">
        <v>118.53700000000001</v>
      </c>
      <c r="D11" s="8">
        <v>77.616</v>
      </c>
    </row>
    <row r="12" spans="1:9" x14ac:dyDescent="0.25">
      <c r="A12" s="83">
        <v>11</v>
      </c>
      <c r="B12" s="6" t="s">
        <v>3</v>
      </c>
      <c r="C12" s="12">
        <v>105.69</v>
      </c>
      <c r="D12" s="8">
        <v>69.811999999999998</v>
      </c>
    </row>
    <row r="13" spans="1:9" x14ac:dyDescent="0.25">
      <c r="A13" s="83">
        <v>12</v>
      </c>
      <c r="B13" s="88" t="s">
        <v>16</v>
      </c>
      <c r="C13" s="8">
        <v>84.622</v>
      </c>
      <c r="D13" s="8">
        <v>56.567999999999998</v>
      </c>
    </row>
    <row r="14" spans="1:9" x14ac:dyDescent="0.25">
      <c r="A14" s="83">
        <v>13</v>
      </c>
      <c r="B14" s="73" t="s">
        <v>31</v>
      </c>
      <c r="C14" s="12">
        <v>83.165099999999995</v>
      </c>
      <c r="D14" s="8">
        <v>57.7102</v>
      </c>
    </row>
    <row r="15" spans="1:9" x14ac:dyDescent="0.25">
      <c r="A15" s="83">
        <v>14</v>
      </c>
      <c r="B15" s="73" t="s">
        <v>10</v>
      </c>
      <c r="C15" s="8">
        <v>70.210359999999994</v>
      </c>
      <c r="D15" s="8">
        <v>45.872239999999998</v>
      </c>
    </row>
    <row r="16" spans="1:9" x14ac:dyDescent="0.25">
      <c r="A16" s="83">
        <v>15</v>
      </c>
      <c r="B16" s="72" t="s">
        <v>19</v>
      </c>
      <c r="C16" s="8">
        <v>51.781700000000001</v>
      </c>
      <c r="D16" s="12">
        <v>32.453180000000003</v>
      </c>
    </row>
    <row r="17" spans="1:4" x14ac:dyDescent="0.25">
      <c r="A17" s="83">
        <v>16</v>
      </c>
      <c r="B17" s="6" t="s">
        <v>2</v>
      </c>
      <c r="C17" s="12">
        <v>38.936095999999999</v>
      </c>
      <c r="D17" s="8">
        <v>24.197959999999998</v>
      </c>
    </row>
    <row r="18" spans="1:4" x14ac:dyDescent="0.25">
      <c r="A18" s="83">
        <v>17</v>
      </c>
      <c r="B18" s="72" t="s">
        <v>4</v>
      </c>
      <c r="C18" s="12">
        <v>35.372</v>
      </c>
      <c r="D18" s="8">
        <v>23.146830000000001</v>
      </c>
    </row>
    <row r="19" spans="1:4" x14ac:dyDescent="0.25">
      <c r="A19" s="83">
        <v>18</v>
      </c>
      <c r="B19" s="73" t="s">
        <v>9</v>
      </c>
      <c r="C19" s="8">
        <v>31.28032</v>
      </c>
      <c r="D19" s="12">
        <v>19.884399999999999</v>
      </c>
    </row>
    <row r="20" spans="1:4" x14ac:dyDescent="0.25">
      <c r="A20" s="83">
        <v>19</v>
      </c>
      <c r="B20" s="73" t="s">
        <v>34</v>
      </c>
      <c r="C20" s="12">
        <v>30.678000000000001</v>
      </c>
      <c r="D20" s="8">
        <v>20.311</v>
      </c>
    </row>
    <row r="21" spans="1:4" x14ac:dyDescent="0.25">
      <c r="A21" s="83">
        <v>20</v>
      </c>
      <c r="B21" s="72" t="s">
        <v>5</v>
      </c>
      <c r="C21" s="8">
        <v>13.683355000000001</v>
      </c>
      <c r="D21" s="8">
        <v>8.7163900000000005</v>
      </c>
    </row>
    <row r="22" spans="1:4" x14ac:dyDescent="0.25">
      <c r="A22" s="83">
        <v>21</v>
      </c>
      <c r="B22" s="62" t="s">
        <v>7</v>
      </c>
      <c r="C22" s="127">
        <v>3.9347845600000002</v>
      </c>
      <c r="D22" s="60">
        <v>2.6811155200000001</v>
      </c>
    </row>
  </sheetData>
  <hyperlinks>
    <hyperlink ref="F1" location="Mündəricat!A1" display="Mündəricat" xr:uid="{00000000-0004-0000-0E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F22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1" max="1" width="8" style="136" customWidth="1"/>
    <col min="2" max="2" width="37.5703125" customWidth="1"/>
    <col min="3" max="4" width="19" customWidth="1"/>
    <col min="6" max="6" width="18.5703125" customWidth="1"/>
    <col min="8" max="14" width="0" hidden="1" customWidth="1"/>
  </cols>
  <sheetData>
    <row r="1" spans="1:6" x14ac:dyDescent="0.25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25">
      <c r="A2" s="83">
        <v>1</v>
      </c>
      <c r="B2" s="25" t="s">
        <v>60</v>
      </c>
      <c r="C2" s="8">
        <v>336.22622000000001</v>
      </c>
      <c r="D2" s="8">
        <v>219.72131999999999</v>
      </c>
    </row>
    <row r="3" spans="1:6" x14ac:dyDescent="0.25">
      <c r="A3" s="83">
        <v>2</v>
      </c>
      <c r="B3" s="25" t="s">
        <v>11</v>
      </c>
      <c r="C3" s="8">
        <v>260.31799999999998</v>
      </c>
      <c r="D3" s="8">
        <v>164.68899999999999</v>
      </c>
    </row>
    <row r="4" spans="1:6" x14ac:dyDescent="0.25">
      <c r="A4" s="83">
        <v>3</v>
      </c>
      <c r="B4" s="25" t="s">
        <v>14</v>
      </c>
      <c r="C4" s="12">
        <v>173.17599999999999</v>
      </c>
      <c r="D4" s="8">
        <v>110.024</v>
      </c>
    </row>
    <row r="5" spans="1:6" x14ac:dyDescent="0.25">
      <c r="A5" s="83">
        <v>4</v>
      </c>
      <c r="B5" s="25" t="s">
        <v>8</v>
      </c>
      <c r="C5" s="8">
        <v>95.451136679999976</v>
      </c>
      <c r="D5" s="8">
        <v>63.417406440000001</v>
      </c>
    </row>
    <row r="6" spans="1:6" x14ac:dyDescent="0.25">
      <c r="A6" s="83">
        <v>5</v>
      </c>
      <c r="B6" s="25" t="s">
        <v>17</v>
      </c>
      <c r="C6" s="8">
        <v>94.210999999999999</v>
      </c>
      <c r="D6" s="8">
        <v>61.149221529999998</v>
      </c>
    </row>
    <row r="7" spans="1:6" x14ac:dyDescent="0.25">
      <c r="A7" s="83">
        <v>6</v>
      </c>
      <c r="B7" s="25" t="s">
        <v>1</v>
      </c>
      <c r="C7" s="8">
        <v>85.704999999999998</v>
      </c>
      <c r="D7" s="12">
        <v>56.351999999999997</v>
      </c>
    </row>
    <row r="8" spans="1:6" x14ac:dyDescent="0.25">
      <c r="A8" s="83">
        <v>7</v>
      </c>
      <c r="B8" s="25" t="s">
        <v>35</v>
      </c>
      <c r="C8" s="8">
        <v>73.426829999999995</v>
      </c>
      <c r="D8" s="8">
        <v>46.276600000000002</v>
      </c>
    </row>
    <row r="9" spans="1:6" x14ac:dyDescent="0.25">
      <c r="A9" s="83">
        <v>8</v>
      </c>
      <c r="B9" s="47" t="s">
        <v>37</v>
      </c>
      <c r="C9" s="8">
        <v>61.296810000000001</v>
      </c>
      <c r="D9" s="8">
        <v>40.624459999999999</v>
      </c>
    </row>
    <row r="10" spans="1:6" x14ac:dyDescent="0.25">
      <c r="A10" s="83">
        <v>9</v>
      </c>
      <c r="B10" s="25" t="s">
        <v>18</v>
      </c>
      <c r="C10" s="8">
        <v>58.481470000000002</v>
      </c>
      <c r="D10" s="8">
        <v>39.778660000000002</v>
      </c>
    </row>
    <row r="11" spans="1:6" x14ac:dyDescent="0.25">
      <c r="A11" s="83">
        <v>10</v>
      </c>
      <c r="B11" s="25" t="s">
        <v>3</v>
      </c>
      <c r="C11" s="12">
        <v>57.134</v>
      </c>
      <c r="D11" s="8">
        <v>37.856999999999999</v>
      </c>
    </row>
    <row r="12" spans="1:6" x14ac:dyDescent="0.25">
      <c r="A12" s="83">
        <v>11</v>
      </c>
      <c r="B12" s="25" t="s">
        <v>15</v>
      </c>
      <c r="C12" s="8">
        <v>54.165999999999997</v>
      </c>
      <c r="D12" s="8">
        <v>36.03</v>
      </c>
    </row>
    <row r="13" spans="1:6" x14ac:dyDescent="0.25">
      <c r="A13" s="83">
        <v>12</v>
      </c>
      <c r="B13" s="25" t="s">
        <v>16</v>
      </c>
      <c r="C13" s="8">
        <v>49.936</v>
      </c>
      <c r="D13" s="8">
        <v>32.712000000000003</v>
      </c>
    </row>
    <row r="14" spans="1:6" x14ac:dyDescent="0.25">
      <c r="A14" s="83">
        <v>13</v>
      </c>
      <c r="B14" s="47" t="s">
        <v>31</v>
      </c>
      <c r="C14" s="12">
        <v>42.1755</v>
      </c>
      <c r="D14" s="8">
        <v>27.2593</v>
      </c>
    </row>
    <row r="15" spans="1:6" x14ac:dyDescent="0.25">
      <c r="A15" s="83">
        <v>14</v>
      </c>
      <c r="B15" s="47" t="s">
        <v>10</v>
      </c>
      <c r="C15" s="8">
        <v>26.562059999999999</v>
      </c>
      <c r="D15" s="8">
        <v>16.94857</v>
      </c>
    </row>
    <row r="16" spans="1:6" x14ac:dyDescent="0.25">
      <c r="A16" s="83">
        <v>15</v>
      </c>
      <c r="B16" s="25" t="s">
        <v>4</v>
      </c>
      <c r="C16" s="12">
        <v>19.819659999999999</v>
      </c>
      <c r="D16" s="12">
        <v>12.81512</v>
      </c>
    </row>
    <row r="17" spans="1:4" x14ac:dyDescent="0.25">
      <c r="A17" s="83">
        <v>16</v>
      </c>
      <c r="B17" s="25" t="s">
        <v>2</v>
      </c>
      <c r="C17" s="12">
        <v>19.702590000000001</v>
      </c>
      <c r="D17" s="8">
        <v>12.04148</v>
      </c>
    </row>
    <row r="18" spans="1:4" x14ac:dyDescent="0.25">
      <c r="A18" s="83">
        <v>17</v>
      </c>
      <c r="B18" s="25" t="s">
        <v>19</v>
      </c>
      <c r="C18" s="8">
        <v>19.307829999999999</v>
      </c>
      <c r="D18" s="8">
        <v>11.664770000000001</v>
      </c>
    </row>
    <row r="19" spans="1:4" x14ac:dyDescent="0.25">
      <c r="A19" s="83">
        <v>18</v>
      </c>
      <c r="B19" s="25" t="s">
        <v>9</v>
      </c>
      <c r="C19" s="8">
        <v>9.3575900000000001</v>
      </c>
      <c r="D19" s="12">
        <v>5.6648899999999998</v>
      </c>
    </row>
    <row r="20" spans="1:4" x14ac:dyDescent="0.25">
      <c r="A20" s="83">
        <v>19</v>
      </c>
      <c r="B20" s="25" t="s">
        <v>34</v>
      </c>
      <c r="C20" s="12">
        <v>8.7949999999999999</v>
      </c>
      <c r="D20" s="8">
        <v>5.8630000000000004</v>
      </c>
    </row>
    <row r="21" spans="1:4" x14ac:dyDescent="0.25">
      <c r="A21" s="83">
        <v>20</v>
      </c>
      <c r="B21" s="25" t="s">
        <v>5</v>
      </c>
      <c r="C21" s="8">
        <v>2.9876200000000002</v>
      </c>
      <c r="D21" s="8">
        <v>1.5986400000000001</v>
      </c>
    </row>
    <row r="22" spans="1:4" x14ac:dyDescent="0.25">
      <c r="A22" s="83">
        <v>21</v>
      </c>
      <c r="B22" s="26" t="s">
        <v>7</v>
      </c>
      <c r="C22" s="127">
        <v>0</v>
      </c>
      <c r="D22" s="60">
        <v>0</v>
      </c>
    </row>
  </sheetData>
  <hyperlinks>
    <hyperlink ref="F1" location="Mündəricat!A1" display="Mündəricat" xr:uid="{00000000-0004-0000-0F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F22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1" max="1" width="7.85546875" style="7" customWidth="1"/>
    <col min="2" max="2" width="30.7109375" customWidth="1"/>
    <col min="3" max="4" width="18.28515625" customWidth="1"/>
    <col min="6" max="6" width="16.28515625" customWidth="1"/>
  </cols>
  <sheetData>
    <row r="1" spans="1:6" x14ac:dyDescent="0.25">
      <c r="A1" s="143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25">
      <c r="A2" s="83">
        <v>1</v>
      </c>
      <c r="B2" s="25" t="s">
        <v>11</v>
      </c>
      <c r="C2" s="8">
        <v>523.82500000000005</v>
      </c>
      <c r="D2" s="8">
        <v>341.39</v>
      </c>
    </row>
    <row r="3" spans="1:6" x14ac:dyDescent="0.25">
      <c r="A3" s="83">
        <v>2</v>
      </c>
      <c r="B3" s="25" t="s">
        <v>60</v>
      </c>
      <c r="C3" s="8">
        <v>425.37425999999999</v>
      </c>
      <c r="D3" s="8">
        <v>290.14379000000002</v>
      </c>
    </row>
    <row r="4" spans="1:6" x14ac:dyDescent="0.25">
      <c r="A4" s="83">
        <v>3</v>
      </c>
      <c r="B4" s="25" t="s">
        <v>14</v>
      </c>
      <c r="C4" s="12">
        <v>176.15799999999999</v>
      </c>
      <c r="D4" s="8">
        <v>114.14</v>
      </c>
    </row>
    <row r="5" spans="1:6" x14ac:dyDescent="0.25">
      <c r="A5" s="83">
        <v>4</v>
      </c>
      <c r="B5" s="25" t="s">
        <v>17</v>
      </c>
      <c r="C5" s="8">
        <v>109.879</v>
      </c>
      <c r="D5" s="8">
        <v>71.343000000000004</v>
      </c>
    </row>
    <row r="6" spans="1:6" x14ac:dyDescent="0.25">
      <c r="A6" s="83">
        <v>5</v>
      </c>
      <c r="B6" s="25" t="s">
        <v>3</v>
      </c>
      <c r="C6" s="12">
        <v>37.174999999999997</v>
      </c>
      <c r="D6" s="12">
        <v>22.658000000000001</v>
      </c>
    </row>
    <row r="7" spans="1:6" x14ac:dyDescent="0.25">
      <c r="A7" s="83">
        <v>6</v>
      </c>
      <c r="B7" s="25" t="s">
        <v>8</v>
      </c>
      <c r="C7" s="8">
        <v>36.523480000000006</v>
      </c>
      <c r="D7" s="8">
        <v>21.27970491</v>
      </c>
    </row>
    <row r="8" spans="1:6" x14ac:dyDescent="0.25">
      <c r="A8" s="83">
        <v>7</v>
      </c>
      <c r="B8" s="25" t="s">
        <v>15</v>
      </c>
      <c r="C8" s="8">
        <v>35.613999999999997</v>
      </c>
      <c r="D8" s="8">
        <v>22.777999999999999</v>
      </c>
    </row>
    <row r="9" spans="1:6" x14ac:dyDescent="0.25">
      <c r="A9" s="83">
        <v>8</v>
      </c>
      <c r="B9" s="25" t="s">
        <v>18</v>
      </c>
      <c r="C9" s="8">
        <v>31.492349999999998</v>
      </c>
      <c r="D9" s="8">
        <v>18.14134</v>
      </c>
    </row>
    <row r="10" spans="1:6" x14ac:dyDescent="0.25">
      <c r="A10" s="83">
        <v>9</v>
      </c>
      <c r="B10" s="25" t="s">
        <v>19</v>
      </c>
      <c r="C10" s="8">
        <v>24.347860000000001</v>
      </c>
      <c r="D10" s="8">
        <v>14.590020000000001</v>
      </c>
    </row>
    <row r="11" spans="1:6" x14ac:dyDescent="0.25">
      <c r="A11" s="83">
        <v>10</v>
      </c>
      <c r="B11" s="25" t="s">
        <v>16</v>
      </c>
      <c r="C11" s="8">
        <v>22.306999999999999</v>
      </c>
      <c r="D11" s="8">
        <v>14.763</v>
      </c>
    </row>
    <row r="12" spans="1:6" x14ac:dyDescent="0.25">
      <c r="A12" s="83">
        <v>11</v>
      </c>
      <c r="B12" s="47" t="s">
        <v>31</v>
      </c>
      <c r="C12" s="12">
        <v>20.514299999999999</v>
      </c>
      <c r="D12" s="8">
        <v>11.176399999999999</v>
      </c>
    </row>
    <row r="13" spans="1:6" x14ac:dyDescent="0.25">
      <c r="A13" s="83">
        <v>12</v>
      </c>
      <c r="B13" s="25" t="s">
        <v>35</v>
      </c>
      <c r="C13" s="8">
        <v>18.283300000000001</v>
      </c>
      <c r="D13" s="8">
        <v>11.248699999999999</v>
      </c>
    </row>
    <row r="14" spans="1:6" x14ac:dyDescent="0.25">
      <c r="A14" s="83">
        <v>13</v>
      </c>
      <c r="B14" s="47" t="s">
        <v>10</v>
      </c>
      <c r="C14" s="8">
        <v>14.57198</v>
      </c>
      <c r="D14" s="12">
        <v>9.1780200000000001</v>
      </c>
    </row>
    <row r="15" spans="1:6" x14ac:dyDescent="0.25">
      <c r="A15" s="83">
        <v>14</v>
      </c>
      <c r="B15" s="25" t="s">
        <v>34</v>
      </c>
      <c r="C15" s="12">
        <v>14.347</v>
      </c>
      <c r="D15" s="8">
        <v>9.7409999999999997</v>
      </c>
    </row>
    <row r="16" spans="1:6" x14ac:dyDescent="0.25">
      <c r="A16" s="83">
        <v>15</v>
      </c>
      <c r="B16" s="25" t="s">
        <v>1</v>
      </c>
      <c r="C16" s="8">
        <v>12.714</v>
      </c>
      <c r="D16" s="8">
        <v>8.5579999999999998</v>
      </c>
    </row>
    <row r="17" spans="1:4" x14ac:dyDescent="0.25">
      <c r="A17" s="83">
        <v>16</v>
      </c>
      <c r="B17" s="25" t="s">
        <v>4</v>
      </c>
      <c r="C17" s="12">
        <v>12.678789999999999</v>
      </c>
      <c r="D17" s="8">
        <v>8.5070399999999999</v>
      </c>
    </row>
    <row r="18" spans="1:4" x14ac:dyDescent="0.25">
      <c r="A18" s="83">
        <v>17</v>
      </c>
      <c r="B18" s="25" t="s">
        <v>9</v>
      </c>
      <c r="C18" s="8">
        <v>10.175319999999999</v>
      </c>
      <c r="D18" s="12">
        <v>6.1687000000000003</v>
      </c>
    </row>
    <row r="19" spans="1:4" x14ac:dyDescent="0.25">
      <c r="A19" s="83">
        <v>18</v>
      </c>
      <c r="B19" s="25" t="s">
        <v>2</v>
      </c>
      <c r="C19" s="12">
        <v>10.06471</v>
      </c>
      <c r="D19" s="8">
        <v>5.2865700000000002</v>
      </c>
    </row>
    <row r="20" spans="1:4" x14ac:dyDescent="0.25">
      <c r="A20" s="83">
        <v>19</v>
      </c>
      <c r="B20" s="47" t="s">
        <v>37</v>
      </c>
      <c r="C20" s="8">
        <v>6.9801000000000002</v>
      </c>
      <c r="D20" s="8">
        <v>5.1170900000000001</v>
      </c>
    </row>
    <row r="21" spans="1:4" x14ac:dyDescent="0.25">
      <c r="A21" s="83">
        <v>20</v>
      </c>
      <c r="B21" s="25" t="s">
        <v>5</v>
      </c>
      <c r="C21" s="8">
        <v>2.5676600000000001</v>
      </c>
      <c r="D21" s="8">
        <v>1.6486499999999999</v>
      </c>
    </row>
    <row r="22" spans="1:4" x14ac:dyDescent="0.25">
      <c r="A22" s="83">
        <v>21</v>
      </c>
      <c r="B22" s="26" t="s">
        <v>7</v>
      </c>
      <c r="C22" s="127">
        <f>0.02005236+0.02618269+0.00166672+0.000481</f>
        <v>4.8382769999999999E-2</v>
      </c>
      <c r="D22" s="60">
        <v>3.1628169999999997E-2</v>
      </c>
    </row>
  </sheetData>
  <hyperlinks>
    <hyperlink ref="F1" location="Mündəricat!A1" display="Mündəricat" xr:uid="{00000000-0004-0000-10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/>
  <dimension ref="A1:F22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1" max="1" width="8.85546875" style="136" customWidth="1"/>
    <col min="2" max="2" width="35" customWidth="1"/>
    <col min="3" max="3" width="23.28515625" customWidth="1"/>
    <col min="4" max="4" width="17.7109375" customWidth="1"/>
    <col min="6" max="6" width="16.28515625" customWidth="1"/>
    <col min="12" max="13" width="9.28515625" customWidth="1"/>
  </cols>
  <sheetData>
    <row r="1" spans="1:6" x14ac:dyDescent="0.25">
      <c r="A1" s="143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25">
      <c r="A2" s="83">
        <v>1</v>
      </c>
      <c r="B2" s="25" t="s">
        <v>11</v>
      </c>
      <c r="C2" s="8">
        <v>716.59699999999998</v>
      </c>
      <c r="D2" s="8">
        <v>470.67500000000001</v>
      </c>
    </row>
    <row r="3" spans="1:6" x14ac:dyDescent="0.25">
      <c r="A3" s="83">
        <v>2</v>
      </c>
      <c r="B3" s="25" t="s">
        <v>60</v>
      </c>
      <c r="C3" s="8">
        <v>483.76997999999998</v>
      </c>
      <c r="D3" s="8">
        <v>316.79336000000001</v>
      </c>
    </row>
    <row r="4" spans="1:6" x14ac:dyDescent="0.25">
      <c r="A4" s="83">
        <v>3</v>
      </c>
      <c r="B4" s="25" t="s">
        <v>14</v>
      </c>
      <c r="C4" s="12">
        <v>250.286</v>
      </c>
      <c r="D4" s="8">
        <v>166.84899999999999</v>
      </c>
    </row>
    <row r="5" spans="1:6" x14ac:dyDescent="0.25">
      <c r="A5" s="83">
        <v>4</v>
      </c>
      <c r="B5" s="25" t="s">
        <v>17</v>
      </c>
      <c r="C5" s="8">
        <v>179.85</v>
      </c>
      <c r="D5" s="8">
        <v>121.06</v>
      </c>
    </row>
    <row r="6" spans="1:6" x14ac:dyDescent="0.25">
      <c r="A6" s="83">
        <v>5</v>
      </c>
      <c r="B6" s="25" t="s">
        <v>8</v>
      </c>
      <c r="C6" s="8">
        <v>114.30695595900001</v>
      </c>
      <c r="D6" s="8">
        <v>70.969665889999902</v>
      </c>
    </row>
    <row r="7" spans="1:6" x14ac:dyDescent="0.25">
      <c r="A7" s="83">
        <v>6</v>
      </c>
      <c r="B7" s="25" t="s">
        <v>18</v>
      </c>
      <c r="C7" s="12">
        <v>92.630049999999997</v>
      </c>
      <c r="D7" s="12">
        <v>59.949010000000001</v>
      </c>
    </row>
    <row r="8" spans="1:6" x14ac:dyDescent="0.25">
      <c r="A8" s="83">
        <v>7</v>
      </c>
      <c r="B8" s="25" t="s">
        <v>1</v>
      </c>
      <c r="C8" s="8">
        <v>79.504000000000005</v>
      </c>
      <c r="D8" s="8">
        <v>52.174999999999997</v>
      </c>
    </row>
    <row r="9" spans="1:6" x14ac:dyDescent="0.25">
      <c r="A9" s="83">
        <v>8</v>
      </c>
      <c r="B9" s="25" t="s">
        <v>15</v>
      </c>
      <c r="C9" s="8">
        <v>75.010000000000005</v>
      </c>
      <c r="D9" s="8">
        <v>50.139000000000003</v>
      </c>
    </row>
    <row r="10" spans="1:6" x14ac:dyDescent="0.25">
      <c r="A10" s="83">
        <v>9</v>
      </c>
      <c r="B10" s="25" t="s">
        <v>35</v>
      </c>
      <c r="C10" s="8">
        <v>72.622770000000003</v>
      </c>
      <c r="D10" s="8">
        <v>46.905999999999999</v>
      </c>
    </row>
    <row r="11" spans="1:6" x14ac:dyDescent="0.25">
      <c r="A11" s="83">
        <v>10</v>
      </c>
      <c r="B11" s="25" t="s">
        <v>37</v>
      </c>
      <c r="C11" s="8">
        <v>66.62294</v>
      </c>
      <c r="D11" s="8">
        <v>43.829160000000002</v>
      </c>
    </row>
    <row r="12" spans="1:6" x14ac:dyDescent="0.25">
      <c r="A12" s="83">
        <v>11</v>
      </c>
      <c r="B12" s="25" t="s">
        <v>3</v>
      </c>
      <c r="C12" s="12">
        <v>61.411000000000001</v>
      </c>
      <c r="D12" s="8">
        <v>39.270000000000003</v>
      </c>
    </row>
    <row r="13" spans="1:6" x14ac:dyDescent="0.25">
      <c r="A13" s="83">
        <v>12</v>
      </c>
      <c r="B13" s="25" t="s">
        <v>10</v>
      </c>
      <c r="C13" s="8">
        <v>39.684420000000003</v>
      </c>
      <c r="D13" s="8">
        <v>25.31878</v>
      </c>
    </row>
    <row r="14" spans="1:6" x14ac:dyDescent="0.25">
      <c r="A14" s="83">
        <v>13</v>
      </c>
      <c r="B14" s="47" t="s">
        <v>19</v>
      </c>
      <c r="C14" s="12">
        <v>38.083260000000003</v>
      </c>
      <c r="D14" s="8">
        <v>25.733350000000002</v>
      </c>
    </row>
    <row r="15" spans="1:6" x14ac:dyDescent="0.25">
      <c r="A15" s="83">
        <v>14</v>
      </c>
      <c r="B15" s="25" t="s">
        <v>16</v>
      </c>
      <c r="C15" s="8">
        <v>35.085999999999999</v>
      </c>
      <c r="D15" s="8">
        <v>23.379000000000001</v>
      </c>
    </row>
    <row r="16" spans="1:6" x14ac:dyDescent="0.25">
      <c r="A16" s="83">
        <v>15</v>
      </c>
      <c r="B16" s="25" t="s">
        <v>2</v>
      </c>
      <c r="C16" s="12">
        <v>26.01867</v>
      </c>
      <c r="D16" s="8">
        <v>16.594899999999999</v>
      </c>
    </row>
    <row r="17" spans="1:4" x14ac:dyDescent="0.25">
      <c r="A17" s="83">
        <v>16</v>
      </c>
      <c r="B17" s="25" t="s">
        <v>9</v>
      </c>
      <c r="C17" s="8">
        <v>24.893090000000001</v>
      </c>
      <c r="D17" s="12">
        <v>15.728300000000001</v>
      </c>
    </row>
    <row r="18" spans="1:4" x14ac:dyDescent="0.25">
      <c r="A18" s="83">
        <v>17</v>
      </c>
      <c r="B18" s="25" t="s">
        <v>31</v>
      </c>
      <c r="C18" s="12">
        <v>24.7837</v>
      </c>
      <c r="D18" s="12">
        <v>16.226600000000001</v>
      </c>
    </row>
    <row r="19" spans="1:4" x14ac:dyDescent="0.25">
      <c r="A19" s="83">
        <v>18</v>
      </c>
      <c r="B19" s="25" t="s">
        <v>34</v>
      </c>
      <c r="C19" s="12">
        <v>22.033999999999999</v>
      </c>
      <c r="D19" s="8">
        <v>14.244999999999999</v>
      </c>
    </row>
    <row r="20" spans="1:4" x14ac:dyDescent="0.25">
      <c r="A20" s="83">
        <v>19</v>
      </c>
      <c r="B20" s="25" t="s">
        <v>4</v>
      </c>
      <c r="C20" s="12">
        <v>21.433969999999999</v>
      </c>
      <c r="D20" s="8">
        <v>14.35346</v>
      </c>
    </row>
    <row r="21" spans="1:4" x14ac:dyDescent="0.25">
      <c r="A21" s="83">
        <v>20</v>
      </c>
      <c r="B21" s="25" t="s">
        <v>5</v>
      </c>
      <c r="C21" s="8">
        <v>8.5357199999999995</v>
      </c>
      <c r="D21" s="8">
        <v>5.6523099999999999</v>
      </c>
    </row>
    <row r="22" spans="1:4" x14ac:dyDescent="0.25">
      <c r="A22" s="83">
        <v>21</v>
      </c>
      <c r="B22" s="26" t="s">
        <v>7</v>
      </c>
      <c r="C22" s="127">
        <f>0.07191934+0.05597634+1.41224117</f>
        <v>1.5401368499999999</v>
      </c>
      <c r="D22" s="60">
        <v>1.0494901000000001</v>
      </c>
    </row>
  </sheetData>
  <hyperlinks>
    <hyperlink ref="F1" location="Mündəricat!A1" display="Mündəricat" xr:uid="{00000000-0004-0000-11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F22"/>
  <sheetViews>
    <sheetView workbookViewId="0">
      <selection activeCell="A2" sqref="A2:A22"/>
    </sheetView>
    <sheetView workbookViewId="1"/>
  </sheetViews>
  <sheetFormatPr defaultColWidth="9.28515625" defaultRowHeight="15" x14ac:dyDescent="0.25"/>
  <cols>
    <col min="1" max="1" width="8.7109375" style="136" customWidth="1"/>
    <col min="2" max="2" width="38.85546875" customWidth="1"/>
    <col min="3" max="4" width="18.5703125" customWidth="1"/>
    <col min="6" max="6" width="15.28515625" customWidth="1"/>
  </cols>
  <sheetData>
    <row r="1" spans="1:6" x14ac:dyDescent="0.25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25">
      <c r="A2" s="83">
        <v>1</v>
      </c>
      <c r="B2" s="25" t="s">
        <v>11</v>
      </c>
      <c r="C2" s="89">
        <v>140.661</v>
      </c>
      <c r="D2" s="8">
        <v>50.45</v>
      </c>
    </row>
    <row r="3" spans="1:6" x14ac:dyDescent="0.25">
      <c r="A3" s="83">
        <v>2</v>
      </c>
      <c r="B3" s="25" t="s">
        <v>60</v>
      </c>
      <c r="C3" s="89">
        <v>96.225250000000003</v>
      </c>
      <c r="D3" s="8">
        <v>56.090969999999999</v>
      </c>
    </row>
    <row r="4" spans="1:6" x14ac:dyDescent="0.25">
      <c r="A4" s="83">
        <v>3</v>
      </c>
      <c r="B4" s="25" t="s">
        <v>17</v>
      </c>
      <c r="C4" s="89">
        <v>20.67</v>
      </c>
      <c r="D4" s="8">
        <v>9.1451855755056908</v>
      </c>
    </row>
    <row r="5" spans="1:6" x14ac:dyDescent="0.25">
      <c r="A5" s="83">
        <v>4</v>
      </c>
      <c r="B5" s="25" t="s">
        <v>16</v>
      </c>
      <c r="C5" s="89">
        <v>19.606000000000002</v>
      </c>
      <c r="D5" s="8">
        <v>10.189</v>
      </c>
    </row>
    <row r="6" spans="1:6" x14ac:dyDescent="0.25">
      <c r="A6" s="83">
        <v>5</v>
      </c>
      <c r="B6" s="25" t="s">
        <v>14</v>
      </c>
      <c r="C6" s="89">
        <v>19.317</v>
      </c>
      <c r="D6" s="8">
        <v>32.872999999999998</v>
      </c>
    </row>
    <row r="7" spans="1:6" x14ac:dyDescent="0.25">
      <c r="A7" s="83">
        <v>6</v>
      </c>
      <c r="B7" s="25" t="s">
        <v>15</v>
      </c>
      <c r="C7" s="89">
        <v>11.218</v>
      </c>
      <c r="D7" s="8">
        <v>8.6210000000000004</v>
      </c>
    </row>
    <row r="8" spans="1:6" x14ac:dyDescent="0.25">
      <c r="A8" s="83">
        <v>7</v>
      </c>
      <c r="B8" s="47" t="s">
        <v>31</v>
      </c>
      <c r="C8" s="89">
        <v>10.367000000000001</v>
      </c>
      <c r="D8" s="8">
        <v>6.9153000000000002</v>
      </c>
    </row>
    <row r="9" spans="1:6" x14ac:dyDescent="0.25">
      <c r="A9" s="83">
        <v>8</v>
      </c>
      <c r="B9" s="25" t="s">
        <v>1</v>
      </c>
      <c r="C9" s="89">
        <v>7.0179999999999998</v>
      </c>
      <c r="D9" s="12">
        <v>6.2</v>
      </c>
    </row>
    <row r="10" spans="1:6" x14ac:dyDescent="0.25">
      <c r="A10" s="83">
        <v>9</v>
      </c>
      <c r="B10" s="25" t="s">
        <v>19</v>
      </c>
      <c r="C10" s="89">
        <v>6.97</v>
      </c>
      <c r="D10" s="8">
        <v>3.2681100000000001</v>
      </c>
    </row>
    <row r="11" spans="1:6" x14ac:dyDescent="0.25">
      <c r="A11" s="83">
        <v>10</v>
      </c>
      <c r="B11" s="47" t="s">
        <v>37</v>
      </c>
      <c r="C11" s="89">
        <v>6.5271299999999997</v>
      </c>
      <c r="D11" s="8">
        <v>3.6574499999999999</v>
      </c>
    </row>
    <row r="12" spans="1:6" x14ac:dyDescent="0.25">
      <c r="A12" s="83">
        <v>11</v>
      </c>
      <c r="B12" s="47" t="s">
        <v>10</v>
      </c>
      <c r="C12" s="89">
        <v>6.0613200000000003</v>
      </c>
      <c r="D12" s="8">
        <v>3.4845600000000001</v>
      </c>
    </row>
    <row r="13" spans="1:6" x14ac:dyDescent="0.25">
      <c r="A13" s="83">
        <v>12</v>
      </c>
      <c r="B13" s="25" t="s">
        <v>3</v>
      </c>
      <c r="C13" s="89">
        <v>5.3620000000000001</v>
      </c>
      <c r="D13" s="8">
        <v>2.4980000000000002</v>
      </c>
    </row>
    <row r="14" spans="1:6" x14ac:dyDescent="0.25">
      <c r="A14" s="83">
        <v>13</v>
      </c>
      <c r="B14" s="25" t="s">
        <v>8</v>
      </c>
      <c r="C14" s="89">
        <v>4.113618131</v>
      </c>
      <c r="D14" s="8">
        <v>2.1806071500000002</v>
      </c>
    </row>
    <row r="15" spans="1:6" x14ac:dyDescent="0.25">
      <c r="A15" s="83">
        <v>14</v>
      </c>
      <c r="B15" s="25" t="s">
        <v>35</v>
      </c>
      <c r="C15" s="89">
        <v>1.52458</v>
      </c>
      <c r="D15" s="8">
        <v>2.3298999999999999</v>
      </c>
    </row>
    <row r="16" spans="1:6" x14ac:dyDescent="0.25">
      <c r="A16" s="83">
        <v>15</v>
      </c>
      <c r="B16" s="25" t="s">
        <v>34</v>
      </c>
      <c r="C16" s="89">
        <v>1.1160000000000001</v>
      </c>
      <c r="D16" s="12">
        <v>0.61799999999999999</v>
      </c>
    </row>
    <row r="17" spans="1:4" x14ac:dyDescent="0.25">
      <c r="A17" s="83">
        <v>16</v>
      </c>
      <c r="B17" s="25" t="s">
        <v>5</v>
      </c>
      <c r="C17" s="89">
        <v>0.31406000000000001</v>
      </c>
      <c r="D17" s="8">
        <v>2.03891</v>
      </c>
    </row>
    <row r="18" spans="1:4" x14ac:dyDescent="0.25">
      <c r="A18" s="83">
        <v>17</v>
      </c>
      <c r="B18" s="25" t="s">
        <v>4</v>
      </c>
      <c r="C18" s="89">
        <v>-9.0329999999999994E-2</v>
      </c>
      <c r="D18" s="8">
        <v>0.17515</v>
      </c>
    </row>
    <row r="19" spans="1:4" x14ac:dyDescent="0.25">
      <c r="A19" s="83">
        <v>18</v>
      </c>
      <c r="B19" s="25" t="s">
        <v>2</v>
      </c>
      <c r="C19" s="12">
        <v>-0.32211000000000001</v>
      </c>
      <c r="D19" s="8">
        <v>0.61106000000000005</v>
      </c>
    </row>
    <row r="20" spans="1:4" x14ac:dyDescent="0.25">
      <c r="A20" s="83">
        <v>19</v>
      </c>
      <c r="B20" s="25" t="s">
        <v>9</v>
      </c>
      <c r="C20" s="89">
        <v>-0.32494000000000001</v>
      </c>
      <c r="D20" s="12">
        <v>-1.1694</v>
      </c>
    </row>
    <row r="21" spans="1:4" x14ac:dyDescent="0.25">
      <c r="A21" s="83">
        <v>20</v>
      </c>
      <c r="B21" s="25" t="s">
        <v>7</v>
      </c>
      <c r="C21" s="89">
        <v>-0.70117291999999998</v>
      </c>
      <c r="D21" s="8">
        <v>-0.66105899999999995</v>
      </c>
    </row>
    <row r="22" spans="1:4" x14ac:dyDescent="0.25">
      <c r="A22" s="83">
        <v>21</v>
      </c>
      <c r="B22" s="26" t="s">
        <v>18</v>
      </c>
      <c r="C22" s="122">
        <v>-1.38469</v>
      </c>
      <c r="D22" s="60">
        <v>0.79973000000000005</v>
      </c>
    </row>
  </sheetData>
  <hyperlinks>
    <hyperlink ref="F1" location="Mündəricat!A1" display="Mündəricat" xr:uid="{00000000-0004-0000-12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6EB21-5CED-4A75-A39C-ED83BEBFE137}">
  <dimension ref="A1:J24"/>
  <sheetViews>
    <sheetView workbookViewId="0">
      <selection activeCell="C4" sqref="C4"/>
    </sheetView>
    <sheetView workbookViewId="1"/>
  </sheetViews>
  <sheetFormatPr defaultRowHeight="15" x14ac:dyDescent="0.25"/>
  <cols>
    <col min="1" max="1" width="8.85546875" customWidth="1"/>
    <col min="2" max="2" width="40.28515625" customWidth="1"/>
    <col min="3" max="3" width="11" customWidth="1"/>
    <col min="8" max="8" width="22.28515625" customWidth="1"/>
    <col min="9" max="9" width="9.140625" customWidth="1"/>
    <col min="11" max="11" width="8.85546875" customWidth="1"/>
  </cols>
  <sheetData>
    <row r="1" spans="1:10" ht="45.6" customHeight="1" x14ac:dyDescent="0.25">
      <c r="A1" s="94" t="s">
        <v>0</v>
      </c>
      <c r="B1" s="94" t="s">
        <v>21</v>
      </c>
      <c r="C1" s="87" t="s">
        <v>84</v>
      </c>
      <c r="H1" s="36" t="s">
        <v>43</v>
      </c>
    </row>
    <row r="2" spans="1:10" x14ac:dyDescent="0.25">
      <c r="A2" s="95">
        <v>1</v>
      </c>
      <c r="B2" s="25" t="s">
        <v>7</v>
      </c>
      <c r="C2" s="96">
        <v>3.6683922428906522E-2</v>
      </c>
      <c r="E2" s="51"/>
      <c r="J2" s="3"/>
    </row>
    <row r="3" spans="1:10" x14ac:dyDescent="0.25">
      <c r="A3" s="95">
        <v>2</v>
      </c>
      <c r="B3" s="47" t="s">
        <v>1</v>
      </c>
      <c r="C3" s="96">
        <v>3.2026654194632742E-2</v>
      </c>
      <c r="E3" s="51"/>
      <c r="J3" s="3"/>
    </row>
    <row r="4" spans="1:10" x14ac:dyDescent="0.25">
      <c r="A4" s="95">
        <v>3</v>
      </c>
      <c r="B4" s="25" t="s">
        <v>60</v>
      </c>
      <c r="C4" s="96">
        <v>2.9150558544844565E-2</v>
      </c>
      <c r="E4" s="51"/>
      <c r="J4" s="3"/>
    </row>
    <row r="5" spans="1:10" x14ac:dyDescent="0.25">
      <c r="A5" s="95">
        <v>4</v>
      </c>
      <c r="B5" s="25" t="s">
        <v>11</v>
      </c>
      <c r="C5" s="96">
        <v>2.8449597104770435E-2</v>
      </c>
      <c r="E5" s="51"/>
      <c r="J5" s="3"/>
    </row>
    <row r="6" spans="1:10" x14ac:dyDescent="0.25">
      <c r="A6" s="95">
        <v>5</v>
      </c>
      <c r="B6" s="47" t="s">
        <v>9</v>
      </c>
      <c r="C6" s="96">
        <v>2.7836066703841915E-2</v>
      </c>
      <c r="E6" s="51"/>
      <c r="J6" s="3"/>
    </row>
    <row r="7" spans="1:10" x14ac:dyDescent="0.25">
      <c r="A7" s="95">
        <v>6</v>
      </c>
      <c r="B7" s="47" t="s">
        <v>34</v>
      </c>
      <c r="C7" s="96">
        <v>2.5497546330051135E-2</v>
      </c>
      <c r="E7" s="51"/>
      <c r="J7" s="3"/>
    </row>
    <row r="8" spans="1:10" x14ac:dyDescent="0.25">
      <c r="A8" s="95">
        <v>7</v>
      </c>
      <c r="B8" s="47" t="s">
        <v>8</v>
      </c>
      <c r="C8" s="96">
        <v>2.5218818174363531E-2</v>
      </c>
      <c r="E8" s="51"/>
      <c r="J8" s="3"/>
    </row>
    <row r="9" spans="1:10" x14ac:dyDescent="0.25">
      <c r="A9" s="95">
        <v>8</v>
      </c>
      <c r="B9" s="47" t="s">
        <v>35</v>
      </c>
      <c r="C9" s="96">
        <v>2.3022493270271949E-2</v>
      </c>
      <c r="E9" s="51"/>
      <c r="J9" s="3"/>
    </row>
    <row r="10" spans="1:10" x14ac:dyDescent="0.25">
      <c r="A10" s="95">
        <v>9</v>
      </c>
      <c r="B10" s="47" t="s">
        <v>5</v>
      </c>
      <c r="C10" s="96">
        <v>2.2280844677954891E-2</v>
      </c>
      <c r="E10" s="51"/>
      <c r="J10" s="3"/>
    </row>
    <row r="11" spans="1:10" x14ac:dyDescent="0.25">
      <c r="A11" s="95">
        <v>10</v>
      </c>
      <c r="B11" s="25" t="s">
        <v>10</v>
      </c>
      <c r="C11" s="96">
        <v>1.8272743104136714E-2</v>
      </c>
      <c r="E11" s="51"/>
      <c r="J11" s="3"/>
    </row>
    <row r="12" spans="1:10" x14ac:dyDescent="0.25">
      <c r="A12" s="95">
        <v>11</v>
      </c>
      <c r="B12" s="25" t="s">
        <v>14</v>
      </c>
      <c r="C12" s="96">
        <v>1.7863376516866536E-2</v>
      </c>
      <c r="E12" s="51"/>
      <c r="J12" s="3"/>
    </row>
    <row r="13" spans="1:10" x14ac:dyDescent="0.25">
      <c r="A13" s="95">
        <v>12</v>
      </c>
      <c r="B13" s="25" t="s">
        <v>31</v>
      </c>
      <c r="C13" s="96">
        <v>1.728503924248086E-2</v>
      </c>
      <c r="E13" s="51"/>
      <c r="J13" s="3"/>
    </row>
    <row r="14" spans="1:10" x14ac:dyDescent="0.25">
      <c r="A14" s="95">
        <v>13</v>
      </c>
      <c r="B14" s="25" t="s">
        <v>17</v>
      </c>
      <c r="C14" s="96">
        <v>1.4947651621976079E-2</v>
      </c>
      <c r="E14" s="51"/>
      <c r="J14" s="3"/>
    </row>
    <row r="15" spans="1:10" x14ac:dyDescent="0.25">
      <c r="A15" s="95">
        <v>14</v>
      </c>
      <c r="B15" s="25" t="s">
        <v>37</v>
      </c>
      <c r="C15" s="96">
        <v>1.4762195578321303E-2</v>
      </c>
      <c r="E15" s="51"/>
      <c r="J15" s="3"/>
    </row>
    <row r="16" spans="1:10" x14ac:dyDescent="0.25">
      <c r="A16" s="95">
        <v>15</v>
      </c>
      <c r="B16" s="25" t="s">
        <v>15</v>
      </c>
      <c r="C16" s="96">
        <v>1.2616763181649244E-2</v>
      </c>
      <c r="E16" s="51"/>
      <c r="J16" s="3"/>
    </row>
    <row r="17" spans="1:10" x14ac:dyDescent="0.25">
      <c r="A17" s="95">
        <v>16</v>
      </c>
      <c r="B17" s="25" t="s">
        <v>19</v>
      </c>
      <c r="C17" s="96">
        <v>1.2219791129447573E-2</v>
      </c>
      <c r="E17" s="51"/>
      <c r="J17" s="3"/>
    </row>
    <row r="18" spans="1:10" x14ac:dyDescent="0.25">
      <c r="A18" s="95">
        <v>17</v>
      </c>
      <c r="B18" s="25" t="s">
        <v>18</v>
      </c>
      <c r="C18" s="96">
        <v>1.1350565653076785E-2</v>
      </c>
      <c r="E18" s="51"/>
      <c r="J18" s="3"/>
    </row>
    <row r="19" spans="1:10" x14ac:dyDescent="0.25">
      <c r="A19" s="95">
        <v>18</v>
      </c>
      <c r="B19" s="25" t="s">
        <v>3</v>
      </c>
      <c r="C19" s="96">
        <v>9.2587505143411127E-3</v>
      </c>
      <c r="E19" s="51"/>
      <c r="J19" s="3"/>
    </row>
    <row r="20" spans="1:10" x14ac:dyDescent="0.25">
      <c r="A20" s="95">
        <v>19</v>
      </c>
      <c r="B20" s="47" t="s">
        <v>4</v>
      </c>
      <c r="C20" s="96">
        <v>8.4577780842743488E-3</v>
      </c>
      <c r="E20" s="51"/>
      <c r="J20" s="3"/>
    </row>
    <row r="21" spans="1:10" x14ac:dyDescent="0.25">
      <c r="A21" s="95">
        <v>20</v>
      </c>
      <c r="B21" s="47" t="s">
        <v>2</v>
      </c>
      <c r="C21" s="96">
        <v>8.3620263562179786E-3</v>
      </c>
      <c r="E21" s="51"/>
      <c r="J21" s="3"/>
    </row>
    <row r="22" spans="1:10" x14ac:dyDescent="0.25">
      <c r="A22" s="95">
        <v>21</v>
      </c>
      <c r="B22" s="47" t="s">
        <v>16</v>
      </c>
      <c r="C22" s="96">
        <v>3.1834040878601947E-3</v>
      </c>
      <c r="E22" s="51"/>
      <c r="J22" s="3"/>
    </row>
    <row r="23" spans="1:10" x14ac:dyDescent="0.25">
      <c r="I23" s="3"/>
    </row>
    <row r="24" spans="1:10" x14ac:dyDescent="0.25">
      <c r="B24" t="s">
        <v>79</v>
      </c>
      <c r="C24" t="s">
        <v>89</v>
      </c>
    </row>
  </sheetData>
  <hyperlinks>
    <hyperlink ref="H1" location="Mündəricat!A1" display="Mündəricat" xr:uid="{6B153A94-50B8-4712-BD38-75329E1922D7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7C1D1-D7BC-49FB-8B6B-3CDFD0911EA0}">
  <dimension ref="A1:I24"/>
  <sheetViews>
    <sheetView workbookViewId="0">
      <selection activeCell="A2" sqref="A2:A22"/>
    </sheetView>
    <sheetView workbookViewId="1"/>
  </sheetViews>
  <sheetFormatPr defaultRowHeight="15" x14ac:dyDescent="0.25"/>
  <cols>
    <col min="2" max="2" width="31.85546875" customWidth="1"/>
    <col min="3" max="3" width="13.7109375" customWidth="1"/>
    <col min="9" max="9" width="17.85546875" customWidth="1"/>
    <col min="10" max="13" width="9.140625" customWidth="1"/>
    <col min="14" max="14" width="7.140625" bestFit="1" customWidth="1"/>
  </cols>
  <sheetData>
    <row r="1" spans="1:9" ht="47.45" customHeight="1" x14ac:dyDescent="0.25">
      <c r="A1" s="82" t="s">
        <v>0</v>
      </c>
      <c r="B1" s="81" t="s">
        <v>21</v>
      </c>
      <c r="C1" s="87" t="s">
        <v>85</v>
      </c>
      <c r="I1" s="36" t="s">
        <v>43</v>
      </c>
    </row>
    <row r="2" spans="1:9" x14ac:dyDescent="0.25">
      <c r="A2" s="83">
        <v>1</v>
      </c>
      <c r="B2" s="25" t="s">
        <v>11</v>
      </c>
      <c r="C2" s="84">
        <v>0.29454951885934511</v>
      </c>
    </row>
    <row r="3" spans="1:9" x14ac:dyDescent="0.25">
      <c r="A3" s="83">
        <v>2</v>
      </c>
      <c r="B3" s="47" t="s">
        <v>1</v>
      </c>
      <c r="C3" s="84">
        <v>0.25271024279083798</v>
      </c>
    </row>
    <row r="4" spans="1:9" x14ac:dyDescent="0.25">
      <c r="A4" s="83">
        <v>3</v>
      </c>
      <c r="B4" s="25" t="s">
        <v>8</v>
      </c>
      <c r="C4" s="84">
        <v>0.23457651808833255</v>
      </c>
    </row>
    <row r="5" spans="1:9" x14ac:dyDescent="0.25">
      <c r="A5" s="83">
        <v>4</v>
      </c>
      <c r="B5" s="47" t="s">
        <v>60</v>
      </c>
      <c r="C5" s="84">
        <v>0.2022831534791717</v>
      </c>
    </row>
    <row r="6" spans="1:9" x14ac:dyDescent="0.25">
      <c r="A6" s="83">
        <v>5</v>
      </c>
      <c r="B6" s="47" t="s">
        <v>35</v>
      </c>
      <c r="C6" s="84">
        <v>0.18627497167170418</v>
      </c>
    </row>
    <row r="7" spans="1:9" x14ac:dyDescent="0.25">
      <c r="A7" s="83">
        <v>6</v>
      </c>
      <c r="B7" s="47" t="s">
        <v>14</v>
      </c>
      <c r="C7" s="84">
        <v>0.18117187883465433</v>
      </c>
    </row>
    <row r="8" spans="1:9" x14ac:dyDescent="0.25">
      <c r="A8" s="83">
        <v>7</v>
      </c>
      <c r="B8" s="25" t="s">
        <v>17</v>
      </c>
      <c r="C8" s="84">
        <v>0.15828262460072448</v>
      </c>
    </row>
    <row r="9" spans="1:9" x14ac:dyDescent="0.25">
      <c r="A9" s="83">
        <v>8</v>
      </c>
      <c r="B9" s="25" t="s">
        <v>31</v>
      </c>
      <c r="C9" s="84">
        <v>0.15248822191905412</v>
      </c>
    </row>
    <row r="10" spans="1:9" x14ac:dyDescent="0.25">
      <c r="A10" s="83">
        <v>9</v>
      </c>
      <c r="B10" s="47" t="s">
        <v>3</v>
      </c>
      <c r="C10" s="84">
        <v>0.14966127368987175</v>
      </c>
    </row>
    <row r="11" spans="1:9" x14ac:dyDescent="0.25">
      <c r="A11" s="83">
        <v>10</v>
      </c>
      <c r="B11" s="47" t="s">
        <v>15</v>
      </c>
      <c r="C11" s="84">
        <v>0.12962648876827981</v>
      </c>
    </row>
    <row r="12" spans="1:9" x14ac:dyDescent="0.25">
      <c r="A12" s="83">
        <v>11</v>
      </c>
      <c r="B12" s="25" t="s">
        <v>37</v>
      </c>
      <c r="C12" s="84">
        <v>0.11820031583656571</v>
      </c>
    </row>
    <row r="13" spans="1:9" x14ac:dyDescent="0.25">
      <c r="A13" s="83">
        <v>12</v>
      </c>
      <c r="B13" s="25" t="s">
        <v>10</v>
      </c>
      <c r="C13" s="84">
        <v>0.1012689778809964</v>
      </c>
    </row>
    <row r="14" spans="1:9" x14ac:dyDescent="0.25">
      <c r="A14" s="83">
        <v>13</v>
      </c>
      <c r="B14" s="25" t="s">
        <v>19</v>
      </c>
      <c r="C14" s="84">
        <v>9.0361015895454658E-2</v>
      </c>
    </row>
    <row r="15" spans="1:9" x14ac:dyDescent="0.25">
      <c r="A15" s="83">
        <v>14</v>
      </c>
      <c r="B15" s="25" t="s">
        <v>34</v>
      </c>
      <c r="C15" s="84">
        <v>8.7372009058208744E-2</v>
      </c>
    </row>
    <row r="16" spans="1:9" x14ac:dyDescent="0.25">
      <c r="A16" s="83">
        <v>15</v>
      </c>
      <c r="B16" s="47" t="s">
        <v>9</v>
      </c>
      <c r="C16" s="84">
        <v>8.651506789320082E-2</v>
      </c>
    </row>
    <row r="17" spans="1:3" x14ac:dyDescent="0.25">
      <c r="A17" s="83">
        <v>16</v>
      </c>
      <c r="B17" s="47" t="s">
        <v>7</v>
      </c>
      <c r="C17" s="84">
        <v>7.4203684786470048E-2</v>
      </c>
    </row>
    <row r="18" spans="1:3" x14ac:dyDescent="0.25">
      <c r="A18" s="83">
        <v>17</v>
      </c>
      <c r="B18" s="25" t="s">
        <v>2</v>
      </c>
      <c r="C18" s="84">
        <v>6.0706853875285391E-2</v>
      </c>
    </row>
    <row r="19" spans="1:3" x14ac:dyDescent="0.25">
      <c r="A19" s="83">
        <v>18</v>
      </c>
      <c r="B19" s="25" t="s">
        <v>18</v>
      </c>
      <c r="C19" s="84">
        <v>5.9875192757299897E-2</v>
      </c>
    </row>
    <row r="20" spans="1:3" x14ac:dyDescent="0.25">
      <c r="A20" s="83">
        <v>19</v>
      </c>
      <c r="B20" s="25" t="s">
        <v>5</v>
      </c>
      <c r="C20" s="84">
        <v>5.6461774613125182E-2</v>
      </c>
    </row>
    <row r="21" spans="1:3" x14ac:dyDescent="0.25">
      <c r="A21" s="83">
        <v>20</v>
      </c>
      <c r="B21" s="47" t="s">
        <v>4</v>
      </c>
      <c r="C21" s="84">
        <v>5.4116913841543823E-2</v>
      </c>
    </row>
    <row r="22" spans="1:3" x14ac:dyDescent="0.25">
      <c r="A22" s="83">
        <v>21</v>
      </c>
      <c r="B22" s="47" t="s">
        <v>16</v>
      </c>
      <c r="C22" s="84">
        <v>2.7213697059680318E-2</v>
      </c>
    </row>
    <row r="24" spans="1:3" x14ac:dyDescent="0.25">
      <c r="B24" t="s">
        <v>79</v>
      </c>
      <c r="C24" t="s">
        <v>90</v>
      </c>
    </row>
  </sheetData>
  <hyperlinks>
    <hyperlink ref="I1" location="Mündəricat!A1" display="Mündəricat" xr:uid="{CD165857-FE1F-412F-8143-A9D1DDEF28A4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9"/>
  <sheetViews>
    <sheetView workbookViewId="0"/>
    <sheetView workbookViewId="1"/>
  </sheetViews>
  <sheetFormatPr defaultRowHeight="15" x14ac:dyDescent="0.25"/>
  <cols>
    <col min="2" max="2" width="42.7109375" customWidth="1"/>
    <col min="3" max="3" width="43.7109375" customWidth="1"/>
    <col min="4" max="4" width="15.7109375" customWidth="1"/>
    <col min="5" max="5" width="47.28515625" customWidth="1"/>
  </cols>
  <sheetData>
    <row r="1" spans="1:5" ht="45" x14ac:dyDescent="0.25">
      <c r="A1" s="29" t="s">
        <v>0</v>
      </c>
      <c r="B1" s="30" t="s">
        <v>21</v>
      </c>
      <c r="C1" s="31" t="s">
        <v>62</v>
      </c>
      <c r="E1" s="53" t="s">
        <v>43</v>
      </c>
    </row>
    <row r="2" spans="1:5" x14ac:dyDescent="0.25">
      <c r="A2" s="24">
        <v>8</v>
      </c>
      <c r="B2" s="25" t="s">
        <v>60</v>
      </c>
      <c r="C2" s="52"/>
    </row>
    <row r="3" spans="1:5" x14ac:dyDescent="0.25">
      <c r="A3" s="24">
        <v>12</v>
      </c>
      <c r="B3" s="25" t="s">
        <v>1</v>
      </c>
      <c r="C3" s="52"/>
    </row>
    <row r="4" spans="1:5" x14ac:dyDescent="0.25">
      <c r="A4" s="24">
        <v>4</v>
      </c>
      <c r="B4" s="25" t="s">
        <v>2</v>
      </c>
      <c r="C4" s="52"/>
    </row>
    <row r="5" spans="1:5" x14ac:dyDescent="0.25">
      <c r="A5" s="24">
        <v>14</v>
      </c>
      <c r="B5" s="25" t="s">
        <v>3</v>
      </c>
      <c r="C5" s="52"/>
    </row>
    <row r="6" spans="1:5" x14ac:dyDescent="0.25">
      <c r="A6" s="24">
        <v>18</v>
      </c>
      <c r="B6" s="25" t="s">
        <v>4</v>
      </c>
      <c r="C6" s="52"/>
    </row>
    <row r="7" spans="1:5" x14ac:dyDescent="0.25">
      <c r="A7" s="24">
        <v>16</v>
      </c>
      <c r="B7" s="25" t="s">
        <v>5</v>
      </c>
      <c r="C7" s="58"/>
    </row>
    <row r="8" spans="1:5" x14ac:dyDescent="0.25">
      <c r="A8" s="24">
        <v>25</v>
      </c>
      <c r="B8" s="25" t="s">
        <v>6</v>
      </c>
      <c r="C8" s="52"/>
    </row>
    <row r="9" spans="1:5" x14ac:dyDescent="0.25">
      <c r="A9" s="24">
        <v>7</v>
      </c>
      <c r="B9" s="25" t="s">
        <v>7</v>
      </c>
      <c r="C9" s="52"/>
    </row>
    <row r="10" spans="1:5" x14ac:dyDescent="0.25">
      <c r="A10" s="24">
        <v>1</v>
      </c>
      <c r="B10" s="25" t="s">
        <v>35</v>
      </c>
      <c r="C10" s="58"/>
    </row>
    <row r="11" spans="1:5" x14ac:dyDescent="0.25">
      <c r="A11" s="24">
        <v>10</v>
      </c>
      <c r="B11" s="25" t="s">
        <v>8</v>
      </c>
      <c r="C11" s="58"/>
    </row>
    <row r="12" spans="1:5" x14ac:dyDescent="0.25">
      <c r="A12" s="24">
        <v>2</v>
      </c>
      <c r="B12" s="25" t="s">
        <v>9</v>
      </c>
      <c r="C12" s="52"/>
    </row>
    <row r="13" spans="1:5" x14ac:dyDescent="0.25">
      <c r="A13" s="24">
        <v>6</v>
      </c>
      <c r="B13" s="25" t="s">
        <v>10</v>
      </c>
      <c r="C13" s="58"/>
    </row>
    <row r="14" spans="1:5" x14ac:dyDescent="0.25">
      <c r="A14" s="24">
        <v>22</v>
      </c>
      <c r="B14" s="25" t="s">
        <v>20</v>
      </c>
      <c r="C14" s="52"/>
    </row>
    <row r="15" spans="1:5" x14ac:dyDescent="0.25">
      <c r="A15" s="24">
        <v>3</v>
      </c>
      <c r="B15" s="25" t="s">
        <v>11</v>
      </c>
      <c r="C15" s="52"/>
    </row>
    <row r="16" spans="1:5" x14ac:dyDescent="0.25">
      <c r="A16" s="24">
        <v>24</v>
      </c>
      <c r="B16" s="25" t="s">
        <v>12</v>
      </c>
      <c r="C16" s="52"/>
    </row>
    <row r="17" spans="1:3" x14ac:dyDescent="0.25">
      <c r="A17" s="24">
        <v>5</v>
      </c>
      <c r="B17" s="25" t="s">
        <v>13</v>
      </c>
      <c r="C17" s="58"/>
    </row>
    <row r="18" spans="1:3" x14ac:dyDescent="0.25">
      <c r="A18" s="24">
        <v>9</v>
      </c>
      <c r="B18" s="25" t="s">
        <v>14</v>
      </c>
      <c r="C18" s="52"/>
    </row>
    <row r="19" spans="1:3" x14ac:dyDescent="0.25">
      <c r="A19" s="24">
        <v>17</v>
      </c>
      <c r="B19" s="25" t="s">
        <v>34</v>
      </c>
      <c r="C19" s="52"/>
    </row>
    <row r="20" spans="1:3" x14ac:dyDescent="0.25">
      <c r="A20" s="24">
        <v>13</v>
      </c>
      <c r="B20" s="25" t="s">
        <v>15</v>
      </c>
      <c r="C20" s="52"/>
    </row>
    <row r="21" spans="1:3" x14ac:dyDescent="0.25">
      <c r="A21" s="24">
        <v>21</v>
      </c>
      <c r="B21" s="25" t="s">
        <v>16</v>
      </c>
      <c r="C21" s="52"/>
    </row>
    <row r="22" spans="1:3" x14ac:dyDescent="0.25">
      <c r="A22" s="24">
        <v>23</v>
      </c>
      <c r="B22" s="25" t="s">
        <v>17</v>
      </c>
      <c r="C22" s="58"/>
    </row>
    <row r="23" spans="1:3" x14ac:dyDescent="0.25">
      <c r="A23" s="24">
        <v>15</v>
      </c>
      <c r="B23" s="25" t="s">
        <v>18</v>
      </c>
      <c r="C23" s="52"/>
    </row>
    <row r="24" spans="1:3" x14ac:dyDescent="0.25">
      <c r="A24" s="24">
        <v>20</v>
      </c>
      <c r="B24" s="25" t="s">
        <v>19</v>
      </c>
      <c r="C24" s="52"/>
    </row>
    <row r="25" spans="1:3" x14ac:dyDescent="0.25">
      <c r="A25" s="24">
        <v>19</v>
      </c>
      <c r="B25" s="25" t="s">
        <v>37</v>
      </c>
      <c r="C25" s="52"/>
    </row>
    <row r="26" spans="1:3" x14ac:dyDescent="0.25">
      <c r="A26" s="24">
        <v>11</v>
      </c>
      <c r="B26" s="26" t="s">
        <v>31</v>
      </c>
      <c r="C26" s="58"/>
    </row>
    <row r="29" spans="1:3" x14ac:dyDescent="0.25">
      <c r="B29" s="56"/>
    </row>
  </sheetData>
  <conditionalFormatting sqref="B1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{3E289E8C-EB07-4871-A76D-542BC845C9DB}</x14:id>
        </ext>
      </extLst>
    </cfRule>
  </conditionalFormatting>
  <hyperlinks>
    <hyperlink ref="E1" location="Mündəricat!A1" display="Mündəricat" xr:uid="{00000000-0004-0000-13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289E8C-EB07-4871-A76D-542BC845C9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9"/>
  <sheetViews>
    <sheetView workbookViewId="0"/>
    <sheetView workbookViewId="1"/>
  </sheetViews>
  <sheetFormatPr defaultRowHeight="15" x14ac:dyDescent="0.25"/>
  <cols>
    <col min="2" max="2" width="42.7109375" customWidth="1"/>
    <col min="3" max="3" width="48.5703125" customWidth="1"/>
    <col min="5" max="5" width="44.7109375" customWidth="1"/>
    <col min="11" max="11" width="9.28515625" customWidth="1"/>
  </cols>
  <sheetData>
    <row r="1" spans="1:5" ht="43.5" customHeight="1" x14ac:dyDescent="0.25">
      <c r="A1" s="29" t="s">
        <v>0</v>
      </c>
      <c r="B1" s="30" t="s">
        <v>21</v>
      </c>
      <c r="C1" s="31" t="s">
        <v>63</v>
      </c>
      <c r="E1" s="53" t="s">
        <v>43</v>
      </c>
    </row>
    <row r="2" spans="1:5" x14ac:dyDescent="0.25">
      <c r="A2" s="24">
        <v>6</v>
      </c>
      <c r="B2" s="25" t="s">
        <v>60</v>
      </c>
      <c r="C2" s="57"/>
    </row>
    <row r="3" spans="1:5" x14ac:dyDescent="0.25">
      <c r="A3" s="24">
        <v>8</v>
      </c>
      <c r="B3" s="25" t="s">
        <v>1</v>
      </c>
      <c r="C3" s="58"/>
    </row>
    <row r="4" spans="1:5" x14ac:dyDescent="0.25">
      <c r="A4" s="24">
        <v>9</v>
      </c>
      <c r="B4" s="25" t="s">
        <v>2</v>
      </c>
      <c r="C4" s="57"/>
    </row>
    <row r="5" spans="1:5" x14ac:dyDescent="0.25">
      <c r="A5" s="24">
        <v>5</v>
      </c>
      <c r="B5" s="25" t="s">
        <v>3</v>
      </c>
      <c r="C5" s="57"/>
    </row>
    <row r="6" spans="1:5" x14ac:dyDescent="0.25">
      <c r="A6" s="24">
        <v>16</v>
      </c>
      <c r="B6" s="25" t="s">
        <v>4</v>
      </c>
      <c r="C6" s="58"/>
    </row>
    <row r="7" spans="1:5" x14ac:dyDescent="0.25">
      <c r="A7" s="24">
        <v>19</v>
      </c>
      <c r="B7" s="25" t="s">
        <v>5</v>
      </c>
      <c r="C7" s="57"/>
    </row>
    <row r="8" spans="1:5" x14ac:dyDescent="0.25">
      <c r="A8" s="24">
        <v>25</v>
      </c>
      <c r="B8" s="25" t="s">
        <v>6</v>
      </c>
      <c r="C8" s="57"/>
    </row>
    <row r="9" spans="1:5" x14ac:dyDescent="0.25">
      <c r="A9" s="24">
        <v>17</v>
      </c>
      <c r="B9" s="25" t="s">
        <v>7</v>
      </c>
      <c r="C9" s="57"/>
    </row>
    <row r="10" spans="1:5" x14ac:dyDescent="0.25">
      <c r="A10" s="24">
        <v>2</v>
      </c>
      <c r="B10" s="25" t="s">
        <v>35</v>
      </c>
      <c r="C10" s="58"/>
    </row>
    <row r="11" spans="1:5" x14ac:dyDescent="0.25">
      <c r="A11" s="24">
        <v>4</v>
      </c>
      <c r="B11" s="25" t="s">
        <v>8</v>
      </c>
      <c r="C11" s="58"/>
    </row>
    <row r="12" spans="1:5" x14ac:dyDescent="0.25">
      <c r="A12" s="24">
        <v>7</v>
      </c>
      <c r="B12" s="25" t="s">
        <v>9</v>
      </c>
      <c r="C12" s="58"/>
    </row>
    <row r="13" spans="1:5" x14ac:dyDescent="0.25">
      <c r="A13" s="24">
        <v>12</v>
      </c>
      <c r="B13" s="25" t="s">
        <v>10</v>
      </c>
      <c r="C13" s="57"/>
    </row>
    <row r="14" spans="1:5" x14ac:dyDescent="0.25">
      <c r="A14" s="24">
        <v>22</v>
      </c>
      <c r="B14" s="25" t="s">
        <v>20</v>
      </c>
      <c r="C14" s="57"/>
    </row>
    <row r="15" spans="1:5" x14ac:dyDescent="0.25">
      <c r="A15" s="24">
        <v>1</v>
      </c>
      <c r="B15" s="25" t="s">
        <v>11</v>
      </c>
      <c r="C15" s="58"/>
    </row>
    <row r="16" spans="1:5" x14ac:dyDescent="0.25">
      <c r="A16" s="24">
        <v>24</v>
      </c>
      <c r="B16" s="25" t="s">
        <v>12</v>
      </c>
      <c r="C16" s="57"/>
    </row>
    <row r="17" spans="1:3" x14ac:dyDescent="0.25">
      <c r="A17" s="24">
        <v>10</v>
      </c>
      <c r="B17" s="25" t="s">
        <v>13</v>
      </c>
      <c r="C17" s="57"/>
    </row>
    <row r="18" spans="1:3" x14ac:dyDescent="0.25">
      <c r="A18" s="24">
        <v>3</v>
      </c>
      <c r="B18" s="25" t="s">
        <v>14</v>
      </c>
      <c r="C18" s="57"/>
    </row>
    <row r="19" spans="1:3" x14ac:dyDescent="0.25">
      <c r="A19" s="24">
        <v>18</v>
      </c>
      <c r="B19" s="25" t="s">
        <v>34</v>
      </c>
      <c r="C19" s="58"/>
    </row>
    <row r="20" spans="1:3" x14ac:dyDescent="0.25">
      <c r="A20" s="24">
        <v>11</v>
      </c>
      <c r="B20" s="25" t="s">
        <v>15</v>
      </c>
      <c r="C20" s="58"/>
    </row>
    <row r="21" spans="1:3" x14ac:dyDescent="0.25">
      <c r="A21" s="24">
        <v>20</v>
      </c>
      <c r="B21" s="25" t="s">
        <v>16</v>
      </c>
      <c r="C21" s="57"/>
    </row>
    <row r="22" spans="1:3" x14ac:dyDescent="0.25">
      <c r="A22" s="24">
        <v>23</v>
      </c>
      <c r="B22" s="25" t="s">
        <v>17</v>
      </c>
      <c r="C22" s="57"/>
    </row>
    <row r="23" spans="1:3" x14ac:dyDescent="0.25">
      <c r="A23" s="24">
        <v>15</v>
      </c>
      <c r="B23" s="25" t="s">
        <v>18</v>
      </c>
      <c r="C23" s="57"/>
    </row>
    <row r="24" spans="1:3" x14ac:dyDescent="0.25">
      <c r="A24" s="24">
        <v>21</v>
      </c>
      <c r="B24" s="25" t="s">
        <v>19</v>
      </c>
      <c r="C24" s="57"/>
    </row>
    <row r="25" spans="1:3" x14ac:dyDescent="0.25">
      <c r="A25" s="24">
        <v>14</v>
      </c>
      <c r="B25" s="25" t="s">
        <v>37</v>
      </c>
      <c r="C25" s="57"/>
    </row>
    <row r="26" spans="1:3" x14ac:dyDescent="0.25">
      <c r="A26" s="24">
        <v>13</v>
      </c>
      <c r="B26" s="26" t="s">
        <v>31</v>
      </c>
      <c r="C26" s="57"/>
    </row>
    <row r="29" spans="1:3" x14ac:dyDescent="0.25">
      <c r="B29" s="56"/>
    </row>
  </sheetData>
  <conditionalFormatting sqref="B1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{8EA26FF9-F6B4-4706-955C-A6F1E92F7B9F}</x14:id>
        </ext>
      </extLst>
    </cfRule>
  </conditionalFormatting>
  <hyperlinks>
    <hyperlink ref="E1" location="Mündəricat!A1" display="Mündəricat" xr:uid="{00000000-0004-0000-1400-000000000000}"/>
  </hyperlink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EA26FF9-F6B4-4706-955C-A6F1E92F7B9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Mündəricat</vt:lpstr>
      <vt:lpstr>2026 IIIR- Ümumi göstəricilər</vt:lpstr>
      <vt:lpstr>2026 IIR- Ümumi göstəricilər</vt:lpstr>
      <vt:lpstr>Aktivlər</vt:lpstr>
      <vt:lpstr>Dinamika  - Aktivlər</vt:lpstr>
      <vt:lpstr>Kredit Portfeli</vt:lpstr>
      <vt:lpstr>Dinamika - Kredit Portfeli</vt:lpstr>
      <vt:lpstr>Biznes Kreditləri</vt:lpstr>
      <vt:lpstr>Dinamika - Biznes Kreditləri</vt:lpstr>
      <vt:lpstr>İstehlak Kreditləri</vt:lpstr>
      <vt:lpstr>Daşınmaz Əmlak Kreditləri</vt:lpstr>
      <vt:lpstr>Depozit Portfeli</vt:lpstr>
      <vt:lpstr>Dinamika - Depozit Portfeli</vt:lpstr>
      <vt:lpstr>Fiziki şəxslərin əmanətləri</vt:lpstr>
      <vt:lpstr>Balans Kapitalı</vt:lpstr>
      <vt:lpstr>Dinamika  - Balans Kapitalı</vt:lpstr>
      <vt:lpstr>Nizamnamə Kapitalı</vt:lpstr>
      <vt:lpstr>Xalis Mənfəəti</vt:lpstr>
      <vt:lpstr>Xalis Əməliyyat Mənfəəti</vt:lpstr>
      <vt:lpstr>Faiz Gəlirləri</vt:lpstr>
      <vt:lpstr>Faiz Xərcləri</vt:lpstr>
      <vt:lpstr>Qeyri-Faiz Gəlirləri</vt:lpstr>
      <vt:lpstr>Qeyri-Faiz Xərcləri</vt:lpstr>
      <vt:lpstr>Ehtiyat ayırmaları</vt:lpstr>
      <vt:lpstr>ROA </vt:lpstr>
      <vt:lpstr>ROE </vt:lpstr>
      <vt:lpstr>ROA</vt:lpstr>
      <vt:lpstr>ROE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Redaktor</dc:creator>
  <cp:lastModifiedBy>Azizaga Hagverdiyev</cp:lastModifiedBy>
  <dcterms:created xsi:type="dcterms:W3CDTF">2017-08-07T11:39:20Z</dcterms:created>
  <dcterms:modified xsi:type="dcterms:W3CDTF">2026-10-16T10:50:38Z</dcterms:modified>
</cp:coreProperties>
</file>